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heets/sheet1.xml" ContentType="application/vnd.openxmlformats-officedocument.spreadsheetml.chart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charts/chart7.xml" ContentType="application/vnd.openxmlformats-officedocument.drawingml.chart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aniel Tabacaru\Desktop\BLUE ECONOMY\FERMA DRAGANESTI\FINANCIAR\"/>
    </mc:Choice>
  </mc:AlternateContent>
  <xr:revisionPtr revIDLastSave="0" documentId="13_ncr:1_{297FC45C-936C-4A0D-86DA-6DF1D913A3CB}" xr6:coauthVersionLast="45" xr6:coauthVersionMax="45" xr10:uidLastSave="{00000000-0000-0000-0000-000000000000}"/>
  <bookViews>
    <workbookView xWindow="-96" yWindow="-96" windowWidth="24768" windowHeight="13152" tabRatio="903" activeTab="4" xr2:uid="{00000000-000D-0000-FFFF-FFFF00000000}"/>
  </bookViews>
  <sheets>
    <sheet name="FX Rate" sheetId="27" r:id="rId1"/>
    <sheet name="Farm Overhaul" sheetId="30" r:id="rId2"/>
    <sheet name="Power util." sheetId="60" r:id="rId3"/>
    <sheet name="Water Volume" sheetId="82" r:id="rId4"/>
    <sheet name="Summary" sheetId="2" r:id="rId5"/>
    <sheet name="RevGrossNet" sheetId="17" r:id="rId6"/>
    <sheet name="OPEX Drivers" sheetId="43" r:id="rId7"/>
    <sheet name="CAPEX Drivers" sheetId="29" r:id="rId8"/>
    <sheet name="Sales" sheetId="57" r:id="rId9"/>
    <sheet name="Multiple Revenues Streams" sheetId="21" r:id="rId10"/>
    <sheet name="UNIFIED Product" sheetId="81" r:id="rId11"/>
    <sheet name="Income Statement" sheetId="5" r:id="rId12"/>
    <sheet name="Marketing" sheetId="64" r:id="rId13"/>
    <sheet name="EQUITY Ammount" sheetId="56" r:id="rId14"/>
    <sheet name="Cash Flow" sheetId="7" r:id="rId15"/>
    <sheet name="Dinamics Ruthenus" sheetId="65" r:id="rId16"/>
    <sheet name="Ruthenus 15th. Generation" sheetId="66" r:id="rId17"/>
    <sheet name="Dinamics Baeri" sheetId="74" r:id="rId18"/>
    <sheet name="Baeri 15th. Generation" sheetId="75" r:id="rId19"/>
    <sheet name="Dinamics Stellatus" sheetId="70" r:id="rId20"/>
    <sheet name="Stellatus 15th. Generation" sheetId="76" r:id="rId21"/>
    <sheet name="Dinamics  Gueldens. " sheetId="72" r:id="rId22"/>
    <sheet name="Gueldens. 15th. Generation" sheetId="77" r:id="rId23"/>
    <sheet name="Dinamics Huso" sheetId="73" r:id="rId24"/>
    <sheet name="Huso Huso 15th.Generation" sheetId="78" r:id="rId25"/>
    <sheet name="Feed Dinamics" sheetId="67" r:id="rId26"/>
    <sheet name="Surgeon Eggs" sheetId="80" r:id="rId27"/>
    <sheet name="Direct Cost" sheetId="68" r:id="rId28"/>
    <sheet name="Full Assumptions " sheetId="3" r:id="rId29"/>
    <sheet name="Headcount" sheetId="10" r:id="rId30"/>
    <sheet name="Balance Sheet" sheetId="6" r:id="rId31"/>
    <sheet name="Base Capex Dep" sheetId="9" r:id="rId32"/>
    <sheet name="Depreciation &amp; Amortisation " sheetId="11" r:id="rId33"/>
    <sheet name="Debt Repayment Schedule" sheetId="12" r:id="rId34"/>
    <sheet name="Expenses" sheetId="55" r:id="rId35"/>
    <sheet name="Price Food Type" sheetId="50" r:id="rId36"/>
  </sheets>
  <externalReferences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</externalReferences>
  <definedNames>
    <definedName name="\p">#REF!</definedName>
    <definedName name="_?from_RON_amount_1.00" localSheetId="0">'FX Rate'!$D$20:$F$30</definedName>
    <definedName name="_alw1">#REF!</definedName>
    <definedName name="_BUD96" localSheetId="21">[1]ST!#REF!</definedName>
    <definedName name="_BUD96" localSheetId="17">[1]ST!#REF!</definedName>
    <definedName name="_BUD96" localSheetId="23">[1]ST!#REF!</definedName>
    <definedName name="_BUD96" localSheetId="19">[1]ST!#REF!</definedName>
    <definedName name="_BUD96">[1]ST!#REF!</definedName>
    <definedName name="_BUD97" localSheetId="21">[1]ST!#REF!</definedName>
    <definedName name="_BUD97" localSheetId="17">[1]ST!#REF!</definedName>
    <definedName name="_BUD97" localSheetId="23">[1]ST!#REF!</definedName>
    <definedName name="_BUD97" localSheetId="19">[1]ST!#REF!</definedName>
    <definedName name="_BUD97">[1]ST!#REF!</definedName>
    <definedName name="_BUD98" localSheetId="21">[1]ST!#REF!</definedName>
    <definedName name="_BUD98" localSheetId="17">[1]ST!#REF!</definedName>
    <definedName name="_BUD98" localSheetId="23">[1]ST!#REF!</definedName>
    <definedName name="_BUD98" localSheetId="19">[1]ST!#REF!</definedName>
    <definedName name="_BUD98">[1]ST!#REF!</definedName>
    <definedName name="_BUD9901" localSheetId="21">[1]ST!#REF!</definedName>
    <definedName name="_BUD9901" localSheetId="17">[1]ST!#REF!</definedName>
    <definedName name="_BUD9901" localSheetId="23">[1]ST!#REF!</definedName>
    <definedName name="_BUD9901" localSheetId="19">[1]ST!#REF!</definedName>
    <definedName name="_BUD9901">[1]ST!#REF!</definedName>
    <definedName name="_SVC1">'[2]3 credite'!$B$104</definedName>
    <definedName name="_vbk1">#REF!</definedName>
    <definedName name="a">#REF!</definedName>
    <definedName name="access_router_decline" localSheetId="21">'[3]IPT inputs'!#REF!</definedName>
    <definedName name="access_router_decline" localSheetId="17">'[3]IPT inputs'!#REF!</definedName>
    <definedName name="access_router_decline" localSheetId="23">'[3]IPT inputs'!#REF!</definedName>
    <definedName name="access_router_decline" localSheetId="19">'[3]IPT inputs'!#REF!</definedName>
    <definedName name="access_router_decline">'[3]IPT inputs'!#REF!</definedName>
    <definedName name="access_router_decline2" localSheetId="21">'[3]IPV inputs'!#REF!</definedName>
    <definedName name="access_router_decline2" localSheetId="17">'[3]IPV inputs'!#REF!</definedName>
    <definedName name="access_router_decline2" localSheetId="23">'[3]IPV inputs'!#REF!</definedName>
    <definedName name="access_router_decline2" localSheetId="19">'[3]IPV inputs'!#REF!</definedName>
    <definedName name="access_router_decline2">'[3]IPV inputs'!#REF!</definedName>
    <definedName name="ACTUAL_08_MTH">#REF!</definedName>
    <definedName name="ACTUAL_08_YTD">#REF!</definedName>
    <definedName name="ACTUAL_09_MTH">#REF!</definedName>
    <definedName name="ACTUAL_09_YTD">#REF!</definedName>
    <definedName name="alw">#REF!</definedName>
    <definedName name="alwiii">#REF!</definedName>
    <definedName name="alwrut">'Dinamics Ruthenus'!$B$7</definedName>
    <definedName name="Amounts9707">[4]TB!$AG$4:$AG$2000</definedName>
    <definedName name="Amounts9708">[4]TB!$AL$4:$AL$2000</definedName>
    <definedName name="Amounts9709">[4]TB!$AQ$4:$AQ$2000</definedName>
    <definedName name="Amounts9710">[4]TB!$AV$4:$AV$2000</definedName>
    <definedName name="Amounts9711">[4]TB!$BA$4:$BA$2000</definedName>
    <definedName name="Amounts9712">[4]TB!$BF$4:$BF$2000</definedName>
    <definedName name="Apr_Bal" localSheetId="21">[1]ST!#REF!</definedName>
    <definedName name="Apr_Bal" localSheetId="17">[1]ST!#REF!</definedName>
    <definedName name="Apr_Bal" localSheetId="23">[1]ST!#REF!</definedName>
    <definedName name="Apr_Bal" localSheetId="19">[1]ST!#REF!</definedName>
    <definedName name="Apr_Bal">[1]ST!#REF!</definedName>
    <definedName name="AR_2">[5]Total_3rd_party!$A$1:$H$65536</definedName>
    <definedName name="ASD">#REF!</definedName>
    <definedName name="Aug_Bal" localSheetId="21">[1]ST!#REF!</definedName>
    <definedName name="Aug_Bal" localSheetId="17">[1]ST!#REF!</definedName>
    <definedName name="Aug_Bal" localSheetId="23">[1]ST!#REF!</definedName>
    <definedName name="Aug_Bal" localSheetId="19">[1]ST!#REF!</definedName>
    <definedName name="Aug_Bal">[1]ST!#REF!</definedName>
    <definedName name="avrg_PLPc_large" localSheetId="21">'[3]IPT inputs'!#REF!</definedName>
    <definedName name="avrg_PLPc_large" localSheetId="17">'[3]IPT inputs'!#REF!</definedName>
    <definedName name="avrg_PLPc_large" localSheetId="23">'[3]IPT inputs'!#REF!</definedName>
    <definedName name="avrg_PLPc_large" localSheetId="19">'[3]IPT inputs'!#REF!</definedName>
    <definedName name="avrg_PLPc_large">'[3]IPT inputs'!#REF!</definedName>
    <definedName name="avrg_PLPc_large2" localSheetId="21">'[3]IPV inputs'!#REF!</definedName>
    <definedName name="avrg_PLPc_large2" localSheetId="17">'[3]IPV inputs'!#REF!</definedName>
    <definedName name="avrg_PLPc_large2" localSheetId="23">'[3]IPV inputs'!#REF!</definedName>
    <definedName name="avrg_PLPc_large2" localSheetId="19">'[3]IPV inputs'!#REF!</definedName>
    <definedName name="avrg_PLPc_large2">'[3]IPV inputs'!#REF!</definedName>
    <definedName name="avrg_PLPc_medium" localSheetId="21">'[3]IPT inputs'!#REF!</definedName>
    <definedName name="avrg_PLPc_medium" localSheetId="17">'[3]IPT inputs'!#REF!</definedName>
    <definedName name="avrg_PLPc_medium" localSheetId="23">'[3]IPT inputs'!#REF!</definedName>
    <definedName name="avrg_PLPc_medium" localSheetId="19">'[3]IPT inputs'!#REF!</definedName>
    <definedName name="avrg_PLPc_medium">'[3]IPT inputs'!#REF!</definedName>
    <definedName name="avrg_PLPc_medium2" localSheetId="21">'[3]IPV inputs'!#REF!</definedName>
    <definedName name="avrg_PLPc_medium2" localSheetId="17">'[3]IPV inputs'!#REF!</definedName>
    <definedName name="avrg_PLPc_medium2" localSheetId="23">'[3]IPV inputs'!#REF!</definedName>
    <definedName name="avrg_PLPc_medium2" localSheetId="19">'[3]IPV inputs'!#REF!</definedName>
    <definedName name="avrg_PLPc_medium2">'[3]IPV inputs'!#REF!</definedName>
    <definedName name="avrg_PLPc_small" localSheetId="21">'[3]IPT inputs'!#REF!</definedName>
    <definedName name="avrg_PLPc_small" localSheetId="17">'[3]IPT inputs'!#REF!</definedName>
    <definedName name="avrg_PLPc_small" localSheetId="23">'[3]IPT inputs'!#REF!</definedName>
    <definedName name="avrg_PLPc_small" localSheetId="19">'[3]IPT inputs'!#REF!</definedName>
    <definedName name="avrg_PLPc_small">'[3]IPT inputs'!#REF!</definedName>
    <definedName name="avrg_PLPc_small2" localSheetId="21">'[3]IPV inputs'!#REF!</definedName>
    <definedName name="avrg_PLPc_small2" localSheetId="17">'[3]IPV inputs'!#REF!</definedName>
    <definedName name="avrg_PLPc_small2" localSheetId="23">'[3]IPV inputs'!#REF!</definedName>
    <definedName name="avrg_PLPc_small2" localSheetId="19">'[3]IPV inputs'!#REF!</definedName>
    <definedName name="avrg_PLPc_small2">'[3]IPV inputs'!#REF!</definedName>
    <definedName name="Avrg_price_int_2000" localSheetId="21">'[3]IPT inputs'!#REF!</definedName>
    <definedName name="Avrg_price_int_2000" localSheetId="17">'[3]IPT inputs'!#REF!</definedName>
    <definedName name="Avrg_price_int_2000" localSheetId="23">'[3]IPT inputs'!#REF!</definedName>
    <definedName name="Avrg_price_int_2000" localSheetId="19">'[3]IPT inputs'!#REF!</definedName>
    <definedName name="Avrg_price_int_2000">'[3]IPT inputs'!#REF!</definedName>
    <definedName name="Avrg_price_int_2001" localSheetId="21">'[3]IPT inputs'!#REF!</definedName>
    <definedName name="Avrg_price_int_2001" localSheetId="17">'[3]IPT inputs'!#REF!</definedName>
    <definedName name="Avrg_price_int_2001" localSheetId="23">'[3]IPT inputs'!#REF!</definedName>
    <definedName name="Avrg_price_int_2001" localSheetId="19">'[3]IPT inputs'!#REF!</definedName>
    <definedName name="Avrg_price_int_2001">'[3]IPT inputs'!#REF!</definedName>
    <definedName name="Avrg_price_int_2002" localSheetId="21">'[3]IPT inputs'!#REF!</definedName>
    <definedName name="Avrg_price_int_2002" localSheetId="17">'[3]IPT inputs'!#REF!</definedName>
    <definedName name="Avrg_price_int_2002" localSheetId="23">'[3]IPT inputs'!#REF!</definedName>
    <definedName name="Avrg_price_int_2002" localSheetId="19">'[3]IPT inputs'!#REF!</definedName>
    <definedName name="Avrg_price_int_2002">'[3]IPT inputs'!#REF!</definedName>
    <definedName name="Avrg_price_int_2004" localSheetId="21">'[3]IPT inputs'!#REF!</definedName>
    <definedName name="Avrg_price_int_2004" localSheetId="17">'[3]IPT inputs'!#REF!</definedName>
    <definedName name="Avrg_price_int_2004" localSheetId="23">'[3]IPT inputs'!#REF!</definedName>
    <definedName name="Avrg_price_int_2004" localSheetId="19">'[3]IPT inputs'!#REF!</definedName>
    <definedName name="Avrg_price_int_2004">'[3]IPT inputs'!#REF!</definedName>
    <definedName name="Avrg_price_int_2005" localSheetId="21">'[3]IPT inputs'!#REF!</definedName>
    <definedName name="Avrg_price_int_2005" localSheetId="17">'[3]IPT inputs'!#REF!</definedName>
    <definedName name="Avrg_price_int_2005" localSheetId="23">'[3]IPT inputs'!#REF!</definedName>
    <definedName name="Avrg_price_int_2005" localSheetId="19">'[3]IPT inputs'!#REF!</definedName>
    <definedName name="Avrg_price_int_2005">'[3]IPT inputs'!#REF!</definedName>
    <definedName name="Avrg_price_nat_2000" localSheetId="21">'[3]IPT inputs'!#REF!</definedName>
    <definedName name="Avrg_price_nat_2000" localSheetId="17">'[3]IPT inputs'!#REF!</definedName>
    <definedName name="Avrg_price_nat_2000" localSheetId="23">'[3]IPT inputs'!#REF!</definedName>
    <definedName name="Avrg_price_nat_2000" localSheetId="19">'[3]IPT inputs'!#REF!</definedName>
    <definedName name="Avrg_price_nat_2000">'[3]IPT inputs'!#REF!</definedName>
    <definedName name="Avrg_price_nat_2001" localSheetId="21">'[3]IPT inputs'!#REF!</definedName>
    <definedName name="Avrg_price_nat_2001" localSheetId="17">'[3]IPT inputs'!#REF!</definedName>
    <definedName name="Avrg_price_nat_2001" localSheetId="23">'[3]IPT inputs'!#REF!</definedName>
    <definedName name="Avrg_price_nat_2001" localSheetId="19">'[3]IPT inputs'!#REF!</definedName>
    <definedName name="Avrg_price_nat_2001">'[3]IPT inputs'!#REF!</definedName>
    <definedName name="Avrg_price_nat_2002" localSheetId="21">'[3]IPT inputs'!#REF!</definedName>
    <definedName name="Avrg_price_nat_2002" localSheetId="17">'[3]IPT inputs'!#REF!</definedName>
    <definedName name="Avrg_price_nat_2002" localSheetId="23">'[3]IPT inputs'!#REF!</definedName>
    <definedName name="Avrg_price_nat_2002" localSheetId="19">'[3]IPT inputs'!#REF!</definedName>
    <definedName name="Avrg_price_nat_2002">'[3]IPT inputs'!#REF!</definedName>
    <definedName name="Avrg_price_nat_2004" localSheetId="21">'[3]IPT inputs'!#REF!</definedName>
    <definedName name="Avrg_price_nat_2004" localSheetId="17">'[3]IPT inputs'!#REF!</definedName>
    <definedName name="Avrg_price_nat_2004" localSheetId="23">'[3]IPT inputs'!#REF!</definedName>
    <definedName name="Avrg_price_nat_2004" localSheetId="19">'[3]IPT inputs'!#REF!</definedName>
    <definedName name="Avrg_price_nat_2004">'[3]IPT inputs'!#REF!</definedName>
    <definedName name="b">"BUS_UNIT_TBL_GL"</definedName>
    <definedName name="ba">#REF!</definedName>
    <definedName name="Balancesheet_print">#REF!</definedName>
    <definedName name="Balancesheet_print_25">#REF!</definedName>
    <definedName name="BaseYear">[6]Controls!$C$23</definedName>
    <definedName name="bilant">#REF!</definedName>
    <definedName name="BILANT1">'[2]3 credite'!$B$133</definedName>
    <definedName name="bkjh" localSheetId="21">'[3]IPT inputs'!#REF!</definedName>
    <definedName name="bkjh" localSheetId="17">'[3]IPT inputs'!#REF!</definedName>
    <definedName name="bkjh" localSheetId="23">'[3]IPT inputs'!#REF!</definedName>
    <definedName name="bkjh">'[3]IPT inputs'!#REF!</definedName>
    <definedName name="bottom">#REF!</definedName>
    <definedName name="bottom_commcos">#REF!</definedName>
    <definedName name="BUDGET_08_YTD">#REF!</definedName>
    <definedName name="BUDGET_09_MTH">#REF!</definedName>
    <definedName name="BUDGET_09_YTD">#REF!</definedName>
    <definedName name="cash">#REF!</definedName>
    <definedName name="Cashflow_print">#REF!</definedName>
    <definedName name="Cashflow_print_25">#REF!</definedName>
    <definedName name="Categories9707">[4]TB!$AH$4:$AH$2000</definedName>
    <definedName name="Categories9708">[4]TB!$AM$4:$AM$2000</definedName>
    <definedName name="Categories9709">[4]TB!$AR$4:$AR$2000</definedName>
    <definedName name="Categories9710">[4]TB!$AW$4:$AW$2000</definedName>
    <definedName name="Categories9711">[4]TB!$BB$4:$BB$2000</definedName>
    <definedName name="Categories9712">[4]TB!$BG$4:$BG$2000</definedName>
    <definedName name="ce">#REF!</definedName>
    <definedName name="cea">#REF!</definedName>
    <definedName name="Charges">#REF!</definedName>
    <definedName name="Cons">#REF!</definedName>
    <definedName name="Consa">#REF!</definedName>
    <definedName name="Contour">#REF!</definedName>
    <definedName name="Conv">[7]Cover!$I$68</definedName>
    <definedName name="COR____dat">#REF!</definedName>
    <definedName name="COR___dat">#REF!</definedName>
    <definedName name="COR___numtrunc">#REF!</definedName>
    <definedName name="CORP" localSheetId="21">[1]ST!#REF!</definedName>
    <definedName name="CORP" localSheetId="17">[1]ST!#REF!</definedName>
    <definedName name="CORP" localSheetId="23">[1]ST!#REF!</definedName>
    <definedName name="CORP" localSheetId="19">[1]ST!#REF!</definedName>
    <definedName name="CORP">[1]ST!#REF!</definedName>
    <definedName name="cost_PLP_server_HW" localSheetId="21">'[3]IPT inputs'!#REF!</definedName>
    <definedName name="cost_PLP_server_HW" localSheetId="17">'[3]IPT inputs'!#REF!</definedName>
    <definedName name="cost_PLP_server_HW" localSheetId="23">'[3]IPT inputs'!#REF!</definedName>
    <definedName name="cost_PLP_server_HW" localSheetId="19">'[3]IPT inputs'!#REF!</definedName>
    <definedName name="cost_PLP_server_HW">'[3]IPT inputs'!#REF!</definedName>
    <definedName name="cost_PLP_server_HW2" localSheetId="21">'[3]IPV inputs'!#REF!</definedName>
    <definedName name="cost_PLP_server_HW2" localSheetId="17">'[3]IPV inputs'!#REF!</definedName>
    <definedName name="cost_PLP_server_HW2" localSheetId="23">'[3]IPV inputs'!#REF!</definedName>
    <definedName name="cost_PLP_server_HW2" localSheetId="19">'[3]IPV inputs'!#REF!</definedName>
    <definedName name="cost_PLP_server_HW2">'[3]IPV inputs'!#REF!</definedName>
    <definedName name="Country">#REF!</definedName>
    <definedName name="Curr">#REF!</definedName>
    <definedName name="currency" localSheetId="21">'[3]IPT inputs'!#REF!</definedName>
    <definedName name="currency" localSheetId="17">'[3]IPT inputs'!#REF!</definedName>
    <definedName name="currency" localSheetId="23">'[3]IPT inputs'!#REF!</definedName>
    <definedName name="currency" localSheetId="19">'[3]IPT inputs'!#REF!</definedName>
    <definedName name="currency">'[3]IPT inputs'!#REF!</definedName>
    <definedName name="d">#REF!</definedName>
    <definedName name="Data">#REF!</definedName>
    <definedName name="_xlnm.Database">#REF!</definedName>
    <definedName name="dateintr">#REF!</definedName>
    <definedName name="DATINT">'[2]3 credite'!$B$2</definedName>
    <definedName name="Dec_Bal" localSheetId="21">[1]ST!#REF!</definedName>
    <definedName name="Dec_Bal" localSheetId="17">[1]ST!#REF!</definedName>
    <definedName name="Dec_Bal" localSheetId="23">[1]ST!#REF!</definedName>
    <definedName name="Dec_Bal" localSheetId="19">[1]ST!#REF!</definedName>
    <definedName name="Dec_Bal">[1]ST!#REF!</definedName>
    <definedName name="Dec95_Bal" localSheetId="21">[1]ST!#REF!</definedName>
    <definedName name="Dec95_Bal" localSheetId="17">[1]ST!#REF!</definedName>
    <definedName name="Dec95_Bal" localSheetId="23">[1]ST!#REF!</definedName>
    <definedName name="Dec95_Bal" localSheetId="19">[1]ST!#REF!</definedName>
    <definedName name="Dec95_Bal">[1]ST!#REF!</definedName>
    <definedName name="dt">#REF!</definedName>
    <definedName name="dta">#REF!</definedName>
    <definedName name="dtrut">'Dinamics Ruthenus'!$B$10</definedName>
    <definedName name="DTS">#REF!</definedName>
    <definedName name="EssAliasTable_10">"Default"</definedName>
    <definedName name="EssAliasTable_11">"Default"</definedName>
    <definedName name="EssAliasTable_12">"Default"</definedName>
    <definedName name="EssAliasTable_19">"Default"</definedName>
    <definedName name="EssAliasTable_20">"Default"</definedName>
    <definedName name="EssAliasTable_21">"Default"</definedName>
    <definedName name="EssAliasTable_22">"Default"</definedName>
    <definedName name="EssAliasTable_23">"Default"</definedName>
    <definedName name="EssAliasTable_24">"Default"</definedName>
    <definedName name="EssAliasTable_25">"Default"</definedName>
    <definedName name="EssAliasTable_26">"Default"</definedName>
    <definedName name="EssAliasTable_27">"Default"</definedName>
    <definedName name="EssAliasTable_31">"Default"</definedName>
    <definedName name="EssAliasTable_32">"Default"</definedName>
    <definedName name="EssAliasTable_33">"Default"</definedName>
    <definedName name="EssAliasTable_34">"Default"</definedName>
    <definedName name="EssAliasTable_35">"Default"</definedName>
    <definedName name="EssAliasTable_36">"Default"</definedName>
    <definedName name="EssAliasTable_37">"Default"</definedName>
    <definedName name="EssAliasTable_38">"Default"</definedName>
    <definedName name="EssAliasTable_39">"Default"</definedName>
    <definedName name="EssAliasTable_40">"Default"</definedName>
    <definedName name="EssAliasTable_41">"Default"</definedName>
    <definedName name="EssAliasTable_42">"Default"</definedName>
    <definedName name="EssAliasTable_43">"Default"</definedName>
    <definedName name="EssAliasTable_44">"Default"</definedName>
    <definedName name="EssAliasTable_45">"Default"</definedName>
    <definedName name="EssAliasTable_46">"Default"</definedName>
    <definedName name="EssAliasTable_47">"Default"</definedName>
    <definedName name="EssAliasTable_48">"Default"</definedName>
    <definedName name="EssAliasTable_49">"Default"</definedName>
    <definedName name="EssAliasTable_50">"Default"</definedName>
    <definedName name="EssAliasTable_51">"Default"</definedName>
    <definedName name="EssAliasTable_52">"Default"</definedName>
    <definedName name="EssAliasTable_53">"Default"</definedName>
    <definedName name="EssAliasTable_54">"Default"</definedName>
    <definedName name="EssAliasTable_55">"Default"</definedName>
    <definedName name="EssAliasTable_56">"Default"</definedName>
    <definedName name="EssAliasTable_57">"Default"</definedName>
    <definedName name="EssAliasTable_58">"Default"</definedName>
    <definedName name="EssAliasTable_59">"Default"</definedName>
    <definedName name="EssAliasTable_60">"Default"</definedName>
    <definedName name="EssAliasTable_61">"Default"</definedName>
    <definedName name="EssAliasTable_62">"Default"</definedName>
    <definedName name="EssAliasTable_63">"Default"</definedName>
    <definedName name="EssAliasTable_64">"Default"</definedName>
    <definedName name="EssAliasTable_65">"Default"</definedName>
    <definedName name="EssAliasTable_66">"Default"</definedName>
    <definedName name="EssAliasTable_67">"Default"</definedName>
    <definedName name="EssAliasTable_68">"Default"</definedName>
    <definedName name="EssAliasTable_69">"Default"</definedName>
    <definedName name="EssAliasTable_70">"Default"</definedName>
    <definedName name="EssAliasTable_71">"Default"</definedName>
    <definedName name="EssAliasTable_72">"Default"</definedName>
    <definedName name="EssAliasTable_73">"Default"</definedName>
    <definedName name="EssAliasTable_74">"Default"</definedName>
    <definedName name="EssAliasTable_75">"Default"</definedName>
    <definedName name="EssAliasTable_76">"Default"</definedName>
    <definedName name="EssAliasTable_77">"Default"</definedName>
    <definedName name="EssAliasTable_78">"Default"</definedName>
    <definedName name="EssAliasTable_79">"Default"</definedName>
    <definedName name="EssAliasTable_8">"Default"</definedName>
    <definedName name="EssAliasTable_80">"Default"</definedName>
    <definedName name="EssAliasTable_81">"Default"</definedName>
    <definedName name="EssAliasTable_82">"Default"</definedName>
    <definedName name="EssAliasTable_9">"Default"</definedName>
    <definedName name="EssLatest_10">"Jan"</definedName>
    <definedName name="EssLatest_11">"Jan"</definedName>
    <definedName name="EssLatest_12">"Jan"</definedName>
    <definedName name="EssLatest_19">"Jan"</definedName>
    <definedName name="EssLatest_20">"Jan"</definedName>
    <definedName name="EssLatest_21">"Jan"</definedName>
    <definedName name="EssLatest_22">"Jan"</definedName>
    <definedName name="EssLatest_23">"Jan"</definedName>
    <definedName name="EssLatest_24">"Jan"</definedName>
    <definedName name="EssLatest_25">"Jan"</definedName>
    <definedName name="EssLatest_26">"Jan"</definedName>
    <definedName name="EssLatest_27">"Jan"</definedName>
    <definedName name="EssLatest_31">"Jan"</definedName>
    <definedName name="EssLatest_32">"Jan"</definedName>
    <definedName name="EssLatest_33">"Jan"</definedName>
    <definedName name="EssLatest_34">"Jan"</definedName>
    <definedName name="EssLatest_35">"Jan"</definedName>
    <definedName name="EssLatest_36">"Jan"</definedName>
    <definedName name="EssLatest_37">"Jan"</definedName>
    <definedName name="EssLatest_38">"Jan"</definedName>
    <definedName name="EssLatest_39">"Jan"</definedName>
    <definedName name="EssLatest_40">"Jan"</definedName>
    <definedName name="EssLatest_41">"Jan"</definedName>
    <definedName name="EssLatest_42">"Jan"</definedName>
    <definedName name="EssLatest_43">"Jan"</definedName>
    <definedName name="EssLatest_44">"Jan"</definedName>
    <definedName name="EssLatest_45">"Jan"</definedName>
    <definedName name="EssLatest_46">"Jan"</definedName>
    <definedName name="EssLatest_47">"Jan"</definedName>
    <definedName name="EssLatest_48">"Jan"</definedName>
    <definedName name="EssLatest_49">"Jan"</definedName>
    <definedName name="EssLatest_50">"Jan"</definedName>
    <definedName name="EssLatest_51">"Jan"</definedName>
    <definedName name="EssLatest_52">"Jan"</definedName>
    <definedName name="EssLatest_53">"Jan"</definedName>
    <definedName name="EssLatest_54">"Jan"</definedName>
    <definedName name="EssLatest_55">"Jan"</definedName>
    <definedName name="EssLatest_56">"Jan"</definedName>
    <definedName name="EssLatest_57">"Jan"</definedName>
    <definedName name="EssLatest_58">"Jan"</definedName>
    <definedName name="EssLatest_59">"Jan"</definedName>
    <definedName name="EssLatest_60">"Jan"</definedName>
    <definedName name="EssLatest_61">"Jan"</definedName>
    <definedName name="EssLatest_62">"Jan"</definedName>
    <definedName name="EssLatest_63">"Jan"</definedName>
    <definedName name="EssLatest_64">"Jan"</definedName>
    <definedName name="EssLatest_65">"Jan"</definedName>
    <definedName name="EssLatest_66">"Jan"</definedName>
    <definedName name="EssLatest_67">"Jan"</definedName>
    <definedName name="EssLatest_68">"Jan"</definedName>
    <definedName name="EssLatest_69">"Jan"</definedName>
    <definedName name="EssLatest_70">"Jan"</definedName>
    <definedName name="EssLatest_71">"Jan"</definedName>
    <definedName name="EssLatest_72">"Jan"</definedName>
    <definedName name="EssLatest_73">"Jan"</definedName>
    <definedName name="EssLatest_74">"Jan"</definedName>
    <definedName name="EssLatest_75">"Jan"</definedName>
    <definedName name="EssLatest_76">"Jan"</definedName>
    <definedName name="EssLatest_77">"Jan"</definedName>
    <definedName name="EssLatest_78">"Jan"</definedName>
    <definedName name="EssLatest_79">"Jan"</definedName>
    <definedName name="EssLatest_8">"Jan"</definedName>
    <definedName name="EssLatest_80">"Jan"</definedName>
    <definedName name="EssLatest_81">"Jan"</definedName>
    <definedName name="EssLatest_82">"Jan"</definedName>
    <definedName name="EssLatest_9">"Jan"</definedName>
    <definedName name="EssOptions_10">"A1100100000111000000001101100_01000"</definedName>
    <definedName name="EssOptions_11">"A1100000000111000000001100000_01001-"</definedName>
    <definedName name="EssOptions_12">"A1100000000111000000001100000_01001-"</definedName>
    <definedName name="EssOptions_16">"A1100000000111000000001100000_01001-"</definedName>
    <definedName name="EssOptions_19">"A1100000000111000000001100000_01001-"</definedName>
    <definedName name="EssOptions_20">"A1100000000111000000001100000_01001-"</definedName>
    <definedName name="EssOptions_21">"A1100100000011000000001101100_01000"</definedName>
    <definedName name="EssOptions_22">"A1100000000111000000001100000_01001-"</definedName>
    <definedName name="EssOptions_23">"A1100000000111000000001100000_01001-"</definedName>
    <definedName name="EssOptions_24">"A1100100000011000000001101100_01000"</definedName>
    <definedName name="EssOptions_25">"A1100000000111000000001100000_01001-"</definedName>
    <definedName name="EssOptions_26">"A1100100000111000000001101100_01000"</definedName>
    <definedName name="EssOptions_27">"A1100000000111000000001100100_01000"</definedName>
    <definedName name="EssOptions_31">"A1100000000111000010001100100_01000"</definedName>
    <definedName name="EssOptions_32">"A1100000000111000010001100100_01000"</definedName>
    <definedName name="EssOptions_33">"A1100000000111000010001100100_01000"</definedName>
    <definedName name="EssOptions_34">"A1100000000111000010001100100_01000"</definedName>
    <definedName name="EssOptions_35">"A1100000000111000010001100100_01000"</definedName>
    <definedName name="EssOptions_36">"A1100000000111000010001100100_01000"</definedName>
    <definedName name="EssOptions_37">"A1100000000111000010001100100_01000"</definedName>
    <definedName name="EssOptions_38">"A1100000000111000010001100100_01000"</definedName>
    <definedName name="EssOptions_39">"A1100000000111000010001100100_01000"</definedName>
    <definedName name="EssOptions_40">"A1100000000111000010001100100_01000"</definedName>
    <definedName name="EssOptions_41">"A1100000000111000010001100100_01000"</definedName>
    <definedName name="EssOptions_42">"A1100000000111000010001100100_01000"</definedName>
    <definedName name="EssOptions_43">"A1100000000111000010001100100_01000"</definedName>
    <definedName name="EssOptions_44">"A1100000000111000010001100100_01000"</definedName>
    <definedName name="EssOptions_45">"A1100000000111000010001100100_01000"</definedName>
    <definedName name="EssOptions_46">"A1100000000111000010001100100_01000"</definedName>
    <definedName name="EssOptions_47">"A1100000000111000010001100100_01000"</definedName>
    <definedName name="EssOptions_48">"A1100000000111000010001100100_01000"</definedName>
    <definedName name="EssOptions_49">"A1100000000111000010001100100_01000"</definedName>
    <definedName name="EssOptions_50">"A1100000000111000010001100100_01000"</definedName>
    <definedName name="EssOptions_51">"A1100000000111000010001100100_01000"</definedName>
    <definedName name="EssOptions_52">"A1100000000111000010001100100_01000"</definedName>
    <definedName name="EssOptions_53">"A1100000000111000010001100100_01000"</definedName>
    <definedName name="EssOptions_54">"A1100000000111000010001100100_01000"</definedName>
    <definedName name="EssOptions_55">"A1100000000111000010001100100_01000"</definedName>
    <definedName name="EssOptions_56">"A1100000000111000010001100100_01000"</definedName>
    <definedName name="EssOptions_57">"A1100000000111000010001100100_01000"</definedName>
    <definedName name="EssOptions_58">"A1100000000111000010001100100_01000"</definedName>
    <definedName name="EssOptions_59">"A1100000000111000010001100100_01000"</definedName>
    <definedName name="EssOptions_60">"A1100000000111000010001100100_01000"</definedName>
    <definedName name="EssOptions_61">"A1100000000111000010001100100_01000"</definedName>
    <definedName name="EssOptions_62">"A1100000000111000010001100100_01000"</definedName>
    <definedName name="EssOptions_63">"A1100000000111000010001100100_01000"</definedName>
    <definedName name="EssOptions_64">"A1100000000111000010001100100_01000"</definedName>
    <definedName name="EssOptions_65">"A1100000000111000010001100100_01000"</definedName>
    <definedName name="EssOptions_66">"A1100000000111000010001100100_01000"</definedName>
    <definedName name="EssOptions_67">"A1100000000111000010001100100_01000"</definedName>
    <definedName name="EssOptions_68">"A1100000000111000010001100100_01000"</definedName>
    <definedName name="EssOptions_69">"A1100000000111000010001100100_01000"</definedName>
    <definedName name="EssOptions_70">"A1100000000111000010001100100_01000"</definedName>
    <definedName name="EssOptions_71">"A1100000000111000010001100100_01000"</definedName>
    <definedName name="EssOptions_72">"A1100000000111000010001100100_01000"</definedName>
    <definedName name="EssOptions_73">"A1100000000111000010001100100_01000"</definedName>
    <definedName name="EssOptions_74">"A1100000000111000010001100100_01000"</definedName>
    <definedName name="EssOptions_75">"A1100000000111000010001100100_01000"</definedName>
    <definedName name="EssOptions_76">"A1100000000111000010001100100_01000"</definedName>
    <definedName name="EssOptions_77">"A1100000000111000010001100100_01000"</definedName>
    <definedName name="EssOptions_78">"A1100000000111000010001100100_01000"</definedName>
    <definedName name="EssOptions_79">"A1100000000111000010001100100_01000"</definedName>
    <definedName name="EssOptions_8">"A1100000000011000000001100100_01000"</definedName>
    <definedName name="EssOptions_80">"A1100000000111000010001100100_01000"</definedName>
    <definedName name="EssOptions_81">"A1100000000111000010001100100_01000"</definedName>
    <definedName name="EssOptions_82">"A1100000000111000010001100100_01000"</definedName>
    <definedName name="EssOptions_9">"A1100100000111000000001101100_01000"</definedName>
    <definedName name="Ex_Rate">#REF!</definedName>
    <definedName name="Feb_Bal" localSheetId="21">[1]ST!#REF!</definedName>
    <definedName name="Feb_Bal" localSheetId="17">[1]ST!#REF!</definedName>
    <definedName name="Feb_Bal" localSheetId="23">[1]ST!#REF!</definedName>
    <definedName name="Feb_Bal" localSheetId="19">[1]ST!#REF!</definedName>
    <definedName name="Feb_Bal">[1]ST!#REF!</definedName>
    <definedName name="Footprint">#REF!</definedName>
    <definedName name="forced_on" localSheetId="21">'[3]IPT inputs'!#REF!</definedName>
    <definedName name="forced_on" localSheetId="17">'[3]IPT inputs'!#REF!</definedName>
    <definedName name="forced_on" localSheetId="23">'[3]IPT inputs'!#REF!</definedName>
    <definedName name="forced_on" localSheetId="19">'[3]IPT inputs'!#REF!</definedName>
    <definedName name="forced_on">'[3]IPT inputs'!#REF!</definedName>
    <definedName name="forced_on2" localSheetId="21">'[3]IPV inputs'!#REF!</definedName>
    <definedName name="forced_on2" localSheetId="17">'[3]IPV inputs'!#REF!</definedName>
    <definedName name="forced_on2" localSheetId="23">'[3]IPV inputs'!#REF!</definedName>
    <definedName name="forced_on2" localSheetId="19">'[3]IPV inputs'!#REF!</definedName>
    <definedName name="forced_on2">'[3]IPV inputs'!#REF!</definedName>
    <definedName name="freephone_share" localSheetId="21">'[3]IPT inputs'!#REF!</definedName>
    <definedName name="freephone_share" localSheetId="17">'[3]IPT inputs'!#REF!</definedName>
    <definedName name="freephone_share" localSheetId="23">'[3]IPT inputs'!#REF!</definedName>
    <definedName name="freephone_share" localSheetId="19">'[3]IPT inputs'!#REF!</definedName>
    <definedName name="freephone_share">'[3]IPT inputs'!#REF!</definedName>
    <definedName name="freephone_share2" localSheetId="21">'[3]IPV inputs'!#REF!</definedName>
    <definedName name="freephone_share2" localSheetId="17">'[3]IPV inputs'!#REF!</definedName>
    <definedName name="freephone_share2" localSheetId="23">'[3]IPV inputs'!#REF!</definedName>
    <definedName name="freephone_share2" localSheetId="19">'[3]IPV inputs'!#REF!</definedName>
    <definedName name="freephone_share2">'[3]IPV inputs'!#REF!</definedName>
    <definedName name="g">#REF!</definedName>
    <definedName name="GA_installation" localSheetId="21">'[3]IPT inputs'!#REF!</definedName>
    <definedName name="GA_installation" localSheetId="17">'[3]IPT inputs'!#REF!</definedName>
    <definedName name="GA_installation" localSheetId="23">'[3]IPT inputs'!#REF!</definedName>
    <definedName name="GA_installation" localSheetId="19">'[3]IPT inputs'!#REF!</definedName>
    <definedName name="GA_installation">'[3]IPT inputs'!#REF!</definedName>
    <definedName name="GA_share" localSheetId="21">'[3]IPT inputs'!#REF!</definedName>
    <definedName name="GA_share" localSheetId="17">'[3]IPT inputs'!#REF!</definedName>
    <definedName name="GA_share" localSheetId="23">'[3]IPT inputs'!#REF!</definedName>
    <definedName name="GA_share" localSheetId="19">'[3]IPT inputs'!#REF!</definedName>
    <definedName name="GA_share">'[3]IPT inputs'!#REF!</definedName>
    <definedName name="GA_share2" localSheetId="21">'[3]IPV inputs'!#REF!</definedName>
    <definedName name="GA_share2" localSheetId="17">'[3]IPV inputs'!#REF!</definedName>
    <definedName name="GA_share2" localSheetId="23">'[3]IPV inputs'!#REF!</definedName>
    <definedName name="GA_share2" localSheetId="19">'[3]IPV inputs'!#REF!</definedName>
    <definedName name="GA_share2">'[3]IPV inputs'!#REF!</definedName>
    <definedName name="Gigel" localSheetId="21">#REF!</definedName>
    <definedName name="Gigel" localSheetId="17">#REF!</definedName>
    <definedName name="Gigel" localSheetId="23">#REF!</definedName>
    <definedName name="Gigel" localSheetId="19">#REF!</definedName>
    <definedName name="Gigel">#REF!</definedName>
    <definedName name="gmn" localSheetId="21">'[3]IPT inputs'!#REF!</definedName>
    <definedName name="gmn" localSheetId="17">'[3]IPT inputs'!#REF!</definedName>
    <definedName name="gmn" localSheetId="23">'[3]IPT inputs'!#REF!</definedName>
    <definedName name="gmn">'[3]IPT inputs'!#REF!</definedName>
    <definedName name="granul_extension_pack" localSheetId="21">'[3]IPT inputs'!#REF!</definedName>
    <definedName name="granul_extension_pack" localSheetId="17">'[3]IPT inputs'!#REF!</definedName>
    <definedName name="granul_extension_pack" localSheetId="23">'[3]IPT inputs'!#REF!</definedName>
    <definedName name="granul_extension_pack" localSheetId="19">'[3]IPT inputs'!#REF!</definedName>
    <definedName name="granul_extension_pack">'[3]IPT inputs'!#REF!</definedName>
    <definedName name="granul_extension_pack2" localSheetId="21">'[3]IPV inputs'!#REF!</definedName>
    <definedName name="granul_extension_pack2" localSheetId="17">'[3]IPV inputs'!#REF!</definedName>
    <definedName name="granul_extension_pack2" localSheetId="23">'[3]IPV inputs'!#REF!</definedName>
    <definedName name="granul_extension_pack2" localSheetId="19">'[3]IPV inputs'!#REF!</definedName>
    <definedName name="granul_extension_pack2">'[3]IPV inputs'!#REF!</definedName>
    <definedName name="h">#REF!</definedName>
    <definedName name="i">#REF!</definedName>
    <definedName name="IDN">#REF!</definedName>
    <definedName name="IFN">#REF!</definedName>
    <definedName name="Inflation">#REF!</definedName>
    <definedName name="InitiVideoPrice">#REF!</definedName>
    <definedName name="InitOEMPrice">#REF!</definedName>
    <definedName name="InitStillsPrice">#REF!</definedName>
    <definedName name="inst_effort_PLP_Server" localSheetId="21">'[3]IPT inputs'!#REF!</definedName>
    <definedName name="inst_effort_PLP_Server" localSheetId="17">'[3]IPT inputs'!#REF!</definedName>
    <definedName name="inst_effort_PLP_Server" localSheetId="23">'[3]IPT inputs'!#REF!</definedName>
    <definedName name="inst_effort_PLP_Server" localSheetId="19">'[3]IPT inputs'!#REF!</definedName>
    <definedName name="inst_effort_PLP_Server">'[3]IPT inputs'!#REF!</definedName>
    <definedName name="inst_effort_PLP_Server2" localSheetId="21">'[3]IPV inputs'!#REF!</definedName>
    <definedName name="inst_effort_PLP_Server2" localSheetId="17">'[3]IPV inputs'!#REF!</definedName>
    <definedName name="inst_effort_PLP_Server2" localSheetId="23">'[3]IPV inputs'!#REF!</definedName>
    <definedName name="inst_effort_PLP_Server2" localSheetId="19">'[3]IPV inputs'!#REF!</definedName>
    <definedName name="inst_effort_PLP_Server2">'[3]IPV inputs'!#REF!</definedName>
    <definedName name="inst_effort_SQL_server" localSheetId="21">'[3]IPT inputs'!#REF!</definedName>
    <definedName name="inst_effort_SQL_server" localSheetId="17">'[3]IPT inputs'!#REF!</definedName>
    <definedName name="inst_effort_SQL_server" localSheetId="23">'[3]IPT inputs'!#REF!</definedName>
    <definedName name="inst_effort_SQL_server" localSheetId="19">'[3]IPT inputs'!#REF!</definedName>
    <definedName name="inst_effort_SQL_server">'[3]IPT inputs'!#REF!</definedName>
    <definedName name="inst_effort_SQL_server2" localSheetId="21">'[3]IPV inputs'!#REF!</definedName>
    <definedName name="inst_effort_SQL_server2" localSheetId="17">'[3]IPV inputs'!#REF!</definedName>
    <definedName name="inst_effort_SQL_server2" localSheetId="23">'[3]IPV inputs'!#REF!</definedName>
    <definedName name="inst_effort_SQL_server2" localSheetId="19">'[3]IPV inputs'!#REF!</definedName>
    <definedName name="inst_effort_SQL_server2">'[3]IPV inputs'!#REF!</definedName>
    <definedName name="int_schedule" localSheetId="21">[8]Funds!#REF!</definedName>
    <definedName name="int_schedule" localSheetId="17">[8]Funds!#REF!</definedName>
    <definedName name="int_schedule" localSheetId="23">[8]Funds!#REF!</definedName>
    <definedName name="int_schedule" localSheetId="19">[8]Funds!#REF!</definedName>
    <definedName name="int_schedule">[8]Funds!#REF!</definedName>
    <definedName name="Interco">#REF!</definedName>
    <definedName name="Interco_25">#REF!</definedName>
    <definedName name="ISRate97">#REF!</definedName>
    <definedName name="ISRate98">#REF!</definedName>
    <definedName name="j">#REF!</definedName>
    <definedName name="Jan_Bal" localSheetId="21">[1]ST!#REF!</definedName>
    <definedName name="Jan_Bal" localSheetId="17">[1]ST!#REF!</definedName>
    <definedName name="Jan_Bal" localSheetId="23">[1]ST!#REF!</definedName>
    <definedName name="Jan_Bal" localSheetId="19">[1]ST!#REF!</definedName>
    <definedName name="Jan_Bal">[1]ST!#REF!</definedName>
    <definedName name="Jul_Bal" localSheetId="21">[1]ST!#REF!</definedName>
    <definedName name="Jul_Bal" localSheetId="17">[1]ST!#REF!</definedName>
    <definedName name="Jul_Bal" localSheetId="23">[1]ST!#REF!</definedName>
    <definedName name="Jul_Bal" localSheetId="19">[1]ST!#REF!</definedName>
    <definedName name="Jul_Bal">[1]ST!#REF!</definedName>
    <definedName name="Jun_Bal" localSheetId="21">[1]ST!#REF!</definedName>
    <definedName name="Jun_Bal" localSheetId="17">[1]ST!#REF!</definedName>
    <definedName name="Jun_Bal" localSheetId="23">[1]ST!#REF!</definedName>
    <definedName name="Jun_Bal" localSheetId="19">[1]ST!#REF!</definedName>
    <definedName name="Jun_Bal">[1]ST!#REF!</definedName>
    <definedName name="k">#REF!</definedName>
    <definedName name="kickback" localSheetId="21">'[3]IPT inputs'!#REF!</definedName>
    <definedName name="kickback" localSheetId="17">'[3]IPT inputs'!#REF!</definedName>
    <definedName name="kickback" localSheetId="23">'[3]IPT inputs'!#REF!</definedName>
    <definedName name="kickback" localSheetId="19">'[3]IPT inputs'!#REF!</definedName>
    <definedName name="kickback">'[3]IPT inputs'!#REF!</definedName>
    <definedName name="kickback_dcline" localSheetId="21">'[3]IPT inputs'!#REF!</definedName>
    <definedName name="kickback_dcline" localSheetId="17">'[3]IPT inputs'!#REF!</definedName>
    <definedName name="kickback_dcline" localSheetId="23">'[3]IPT inputs'!#REF!</definedName>
    <definedName name="kickback_dcline" localSheetId="19">'[3]IPT inputs'!#REF!</definedName>
    <definedName name="kickback_dcline">'[3]IPT inputs'!#REF!</definedName>
    <definedName name="kickback_dcline2" localSheetId="21">'[3]IPV inputs'!#REF!</definedName>
    <definedName name="kickback_dcline2" localSheetId="17">'[3]IPV inputs'!#REF!</definedName>
    <definedName name="kickback_dcline2" localSheetId="23">'[3]IPV inputs'!#REF!</definedName>
    <definedName name="kickback_dcline2" localSheetId="19">'[3]IPV inputs'!#REF!</definedName>
    <definedName name="kickback_dcline2">'[3]IPV inputs'!#REF!</definedName>
    <definedName name="kickback_market_price" localSheetId="21">'[3]IPT inputs'!#REF!</definedName>
    <definedName name="kickback_market_price" localSheetId="17">'[3]IPT inputs'!#REF!</definedName>
    <definedName name="kickback_market_price" localSheetId="23">'[3]IPT inputs'!#REF!</definedName>
    <definedName name="kickback_market_price" localSheetId="19">'[3]IPT inputs'!#REF!</definedName>
    <definedName name="kickback_market_price">'[3]IPT inputs'!#REF!</definedName>
    <definedName name="kickback_market_price2" localSheetId="21">'[3]IPV inputs'!#REF!</definedName>
    <definedName name="kickback_market_price2" localSheetId="17">'[3]IPV inputs'!#REF!</definedName>
    <definedName name="kickback_market_price2" localSheetId="23">'[3]IPV inputs'!#REF!</definedName>
    <definedName name="kickback_market_price2" localSheetId="19">'[3]IPV inputs'!#REF!</definedName>
    <definedName name="kickback_market_price2">'[3]IPV inputs'!#REF!</definedName>
    <definedName name="kickback2" localSheetId="21">'[3]IPV inputs'!#REF!</definedName>
    <definedName name="kickback2" localSheetId="17">'[3]IPV inputs'!#REF!</definedName>
    <definedName name="kickback2" localSheetId="23">'[3]IPV inputs'!#REF!</definedName>
    <definedName name="kickback2" localSheetId="19">'[3]IPV inputs'!#REF!</definedName>
    <definedName name="kickback2">'[3]IPV inputs'!#REF!</definedName>
    <definedName name="kilo">#REF!</definedName>
    <definedName name="large_PLPc_share" localSheetId="21">'[3]IPT inputs'!#REF!</definedName>
    <definedName name="large_PLPc_share" localSheetId="17">'[3]IPT inputs'!#REF!</definedName>
    <definedName name="large_PLPc_share" localSheetId="23">'[3]IPT inputs'!#REF!</definedName>
    <definedName name="large_PLPc_share" localSheetId="19">'[3]IPT inputs'!#REF!</definedName>
    <definedName name="large_PLPc_share">'[3]IPT inputs'!#REF!</definedName>
    <definedName name="large_PLPc_share2" localSheetId="21">'[3]IPV inputs'!#REF!</definedName>
    <definedName name="large_PLPc_share2" localSheetId="17">'[3]IPV inputs'!#REF!</definedName>
    <definedName name="large_PLPc_share2" localSheetId="23">'[3]IPV inputs'!#REF!</definedName>
    <definedName name="large_PLPc_share2" localSheetId="19">'[3]IPV inputs'!#REF!</definedName>
    <definedName name="large_PLPc_share2">'[3]IPV inputs'!#REF!</definedName>
    <definedName name="linf">#REF!</definedName>
    <definedName name="linfii">#REF!</definedName>
    <definedName name="linfrut">'Dinamics Ruthenus'!$B$5</definedName>
    <definedName name="linj1">#REF!</definedName>
    <definedName name="Location">#REF!</definedName>
    <definedName name="LYN">#REF!</definedName>
    <definedName name="M">#REF!</definedName>
    <definedName name="ma">#REF!</definedName>
    <definedName name="madult">#REF!</definedName>
    <definedName name="madult1">#REF!</definedName>
    <definedName name="madultiii">#REF!</definedName>
    <definedName name="mail_spc_PLPc" localSheetId="21">'[3]IPT inputs'!#REF!</definedName>
    <definedName name="mail_spc_PLPc" localSheetId="17">'[3]IPT inputs'!#REF!</definedName>
    <definedName name="mail_spc_PLPc" localSheetId="23">'[3]IPT inputs'!#REF!</definedName>
    <definedName name="mail_spc_PLPc" localSheetId="19">'[3]IPT inputs'!#REF!</definedName>
    <definedName name="mail_spc_PLPc">'[3]IPT inputs'!#REF!</definedName>
    <definedName name="mail_spc_PLPc2" localSheetId="21">'[3]IPV inputs'!#REF!</definedName>
    <definedName name="mail_spc_PLPc2" localSheetId="17">'[3]IPV inputs'!#REF!</definedName>
    <definedName name="mail_spc_PLPc2" localSheetId="23">'[3]IPV inputs'!#REF!</definedName>
    <definedName name="mail_spc_PLPc2" localSheetId="19">'[3]IPV inputs'!#REF!</definedName>
    <definedName name="mail_spc_PLPc2">'[3]IPV inputs'!#REF!</definedName>
    <definedName name="maintance_PLP_server" localSheetId="21">'[3]IPT inputs'!#REF!</definedName>
    <definedName name="maintance_PLP_server" localSheetId="17">'[3]IPT inputs'!#REF!</definedName>
    <definedName name="maintance_PLP_server" localSheetId="23">'[3]IPT inputs'!#REF!</definedName>
    <definedName name="maintance_PLP_server" localSheetId="19">'[3]IPT inputs'!#REF!</definedName>
    <definedName name="maintance_PLP_server">'[3]IPT inputs'!#REF!</definedName>
    <definedName name="maintance_PLP_server2" localSheetId="21">'[3]IPV inputs'!#REF!</definedName>
    <definedName name="maintance_PLP_server2" localSheetId="17">'[3]IPV inputs'!#REF!</definedName>
    <definedName name="maintance_PLP_server2" localSheetId="23">'[3]IPV inputs'!#REF!</definedName>
    <definedName name="maintance_PLP_server2" localSheetId="19">'[3]IPV inputs'!#REF!</definedName>
    <definedName name="maintance_PLP_server2">'[3]IPV inputs'!#REF!</definedName>
    <definedName name="maintance_SQL_Server" localSheetId="21">'[3]IPT inputs'!#REF!</definedName>
    <definedName name="maintance_SQL_Server" localSheetId="17">'[3]IPT inputs'!#REF!</definedName>
    <definedName name="maintance_SQL_Server" localSheetId="23">'[3]IPT inputs'!#REF!</definedName>
    <definedName name="maintance_SQL_Server" localSheetId="19">'[3]IPT inputs'!#REF!</definedName>
    <definedName name="maintance_SQL_Server">'[3]IPT inputs'!#REF!</definedName>
    <definedName name="maintance_SQL_Server2" localSheetId="21">'[3]IPV inputs'!#REF!</definedName>
    <definedName name="maintance_SQL_Server2" localSheetId="17">'[3]IPV inputs'!#REF!</definedName>
    <definedName name="maintance_SQL_Server2" localSheetId="23">'[3]IPV inputs'!#REF!</definedName>
    <definedName name="maintance_SQL_Server2" localSheetId="19">'[3]IPV inputs'!#REF!</definedName>
    <definedName name="maintance_SQL_Server2">'[3]IPV inputs'!#REF!</definedName>
    <definedName name="Mar_Bal" localSheetId="21">[1]ST!#REF!</definedName>
    <definedName name="Mar_Bal" localSheetId="17">[1]ST!#REF!</definedName>
    <definedName name="Mar_Bal" localSheetId="23">[1]ST!#REF!</definedName>
    <definedName name="Mar_Bal" localSheetId="19">[1]ST!#REF!</definedName>
    <definedName name="Mar_Bal">[1]ST!#REF!</definedName>
    <definedName name="max_number_PLPc_basis_system" localSheetId="21">'[3]IPT inputs'!#REF!</definedName>
    <definedName name="max_number_PLPc_basis_system" localSheetId="17">'[3]IPT inputs'!#REF!</definedName>
    <definedName name="max_number_PLPc_basis_system" localSheetId="23">'[3]IPT inputs'!#REF!</definedName>
    <definedName name="max_number_PLPc_basis_system" localSheetId="19">'[3]IPT inputs'!#REF!</definedName>
    <definedName name="max_number_PLPc_basis_system">'[3]IPT inputs'!#REF!</definedName>
    <definedName name="max_number_PLPc_basis_system2" localSheetId="21">'[3]IPV inputs'!#REF!</definedName>
    <definedName name="max_number_PLPc_basis_system2" localSheetId="17">'[3]IPV inputs'!#REF!</definedName>
    <definedName name="max_number_PLPc_basis_system2" localSheetId="23">'[3]IPV inputs'!#REF!</definedName>
    <definedName name="max_number_PLPc_basis_system2" localSheetId="19">'[3]IPV inputs'!#REF!</definedName>
    <definedName name="max_number_PLPc_basis_system2">'[3]IPV inputs'!#REF!</definedName>
    <definedName name="max_numbre_PLPc_per_server" localSheetId="21">'[3]IPT inputs'!#REF!</definedName>
    <definedName name="max_numbre_PLPc_per_server" localSheetId="17">'[3]IPT inputs'!#REF!</definedName>
    <definedName name="max_numbre_PLPc_per_server" localSheetId="23">'[3]IPT inputs'!#REF!</definedName>
    <definedName name="max_numbre_PLPc_per_server" localSheetId="19">'[3]IPT inputs'!#REF!</definedName>
    <definedName name="max_numbre_PLPc_per_server">'[3]IPT inputs'!#REF!</definedName>
    <definedName name="max_numbre_PLPc_per_server2" localSheetId="21">'[3]IPV inputs'!#REF!</definedName>
    <definedName name="max_numbre_PLPc_per_server2" localSheetId="17">'[3]IPV inputs'!#REF!</definedName>
    <definedName name="max_numbre_PLPc_per_server2" localSheetId="23">'[3]IPV inputs'!#REF!</definedName>
    <definedName name="max_numbre_PLPc_per_server2" localSheetId="19">'[3]IPV inputs'!#REF!</definedName>
    <definedName name="max_numbre_PLPc_per_server2">'[3]IPV inputs'!#REF!</definedName>
    <definedName name="May_Bal" localSheetId="21">[1]ST!#REF!</definedName>
    <definedName name="May_Bal" localSheetId="17">[1]ST!#REF!</definedName>
    <definedName name="May_Bal" localSheetId="23">[1]ST!#REF!</definedName>
    <definedName name="May_Bal" localSheetId="19">[1]ST!#REF!</definedName>
    <definedName name="May_Bal">[1]ST!#REF!</definedName>
    <definedName name="N">#REF!</definedName>
    <definedName name="na">#REF!</definedName>
    <definedName name="NA_avrg_spending" localSheetId="21">'[3]IPT inputs'!#REF!</definedName>
    <definedName name="NA_avrg_spending" localSheetId="17">'[3]IPT inputs'!#REF!</definedName>
    <definedName name="NA_avrg_spending" localSheetId="23">'[3]IPT inputs'!#REF!</definedName>
    <definedName name="NA_avrg_spending" localSheetId="19">'[3]IPT inputs'!#REF!</definedName>
    <definedName name="NA_avrg_spending">'[3]IPT inputs'!#REF!</definedName>
    <definedName name="NA_installation" localSheetId="21">'[3]IPT inputs'!#REF!</definedName>
    <definedName name="NA_installation" localSheetId="17">'[3]IPT inputs'!#REF!</definedName>
    <definedName name="NA_installation" localSheetId="23">'[3]IPT inputs'!#REF!</definedName>
    <definedName name="NA_installation" localSheetId="19">'[3]IPT inputs'!#REF!</definedName>
    <definedName name="NA_installation">'[3]IPT inputs'!#REF!</definedName>
    <definedName name="NA_installlation" localSheetId="21">'[3]IPT inputs'!#REF!</definedName>
    <definedName name="NA_installlation" localSheetId="17">'[3]IPT inputs'!#REF!</definedName>
    <definedName name="NA_installlation" localSheetId="23">'[3]IPT inputs'!#REF!</definedName>
    <definedName name="NA_installlation" localSheetId="19">'[3]IPT inputs'!#REF!</definedName>
    <definedName name="NA_installlation">'[3]IPT inputs'!#REF!</definedName>
    <definedName name="NA_share" localSheetId="21">'[3]IPT inputs'!#REF!</definedName>
    <definedName name="NA_share" localSheetId="17">'[3]IPT inputs'!#REF!</definedName>
    <definedName name="NA_share" localSheetId="23">'[3]IPT inputs'!#REF!</definedName>
    <definedName name="NA_share" localSheetId="19">'[3]IPT inputs'!#REF!</definedName>
    <definedName name="NA_share">'[3]IPT inputs'!#REF!</definedName>
    <definedName name="NA_share2" localSheetId="21">'[3]IPV inputs'!#REF!</definedName>
    <definedName name="NA_share2" localSheetId="17">'[3]IPV inputs'!#REF!</definedName>
    <definedName name="NA_share2" localSheetId="23">'[3]IPV inputs'!#REF!</definedName>
    <definedName name="NA_share2" localSheetId="19">'[3]IPV inputs'!#REF!</definedName>
    <definedName name="NA_share2">'[3]IPV inputs'!#REF!</definedName>
    <definedName name="NOK">3.64</definedName>
    <definedName name="Nov_Bal" localSheetId="21">[1]ST!#REF!</definedName>
    <definedName name="Nov_Bal" localSheetId="17">[1]ST!#REF!</definedName>
    <definedName name="Nov_Bal" localSheetId="23">[1]ST!#REF!</definedName>
    <definedName name="Nov_Bal" localSheetId="19">[1]ST!#REF!</definedName>
    <definedName name="Nov_Bal">[1]ST!#REF!</definedName>
    <definedName name="nr_price_ext_package" localSheetId="21">'[3]IPT inputs'!#REF!</definedName>
    <definedName name="nr_price_ext_package" localSheetId="17">'[3]IPT inputs'!#REF!</definedName>
    <definedName name="nr_price_ext_package" localSheetId="23">'[3]IPT inputs'!#REF!</definedName>
    <definedName name="nr_price_ext_package" localSheetId="19">'[3]IPT inputs'!#REF!</definedName>
    <definedName name="nr_price_ext_package">'[3]IPT inputs'!#REF!</definedName>
    <definedName name="nr_price_ext_package2" localSheetId="21">'[3]IPV inputs'!#REF!</definedName>
    <definedName name="nr_price_ext_package2" localSheetId="17">'[3]IPV inputs'!#REF!</definedName>
    <definedName name="nr_price_ext_package2" localSheetId="23">'[3]IPV inputs'!#REF!</definedName>
    <definedName name="nr_price_ext_package2" localSheetId="19">'[3]IPV inputs'!#REF!</definedName>
    <definedName name="nr_price_ext_package2">'[3]IPV inputs'!#REF!</definedName>
    <definedName name="NvsASD">"V2000-01-31"</definedName>
    <definedName name="NvsAutoDrillOk">"VN"</definedName>
    <definedName name="NvsElapsedTime">0.000115393515443429</definedName>
    <definedName name="NvsEndTime">36571.8100053241</definedName>
    <definedName name="NvsInstSpec">"%"</definedName>
    <definedName name="NvsLayoutType">"M3"</definedName>
    <definedName name="NvsNplSpec">"%,X,RZF..,CZF.."</definedName>
    <definedName name="NvsPanelEffdt">"V1970-01-01"</definedName>
    <definedName name="NvsPanelSetid">"VSHARE"</definedName>
    <definedName name="NvsParentRef" localSheetId="21">#REF!</definedName>
    <definedName name="NvsParentRef" localSheetId="17">#REF!</definedName>
    <definedName name="NvsParentRef" localSheetId="23">#REF!</definedName>
    <definedName name="NvsParentRef" localSheetId="19">#REF!</definedName>
    <definedName name="NvsParentRef">#REF!</definedName>
    <definedName name="NvsReqBU">"VGNL01"</definedName>
    <definedName name="NvsReqBUOnly">"VY"</definedName>
    <definedName name="NvsTransLed">"VN"</definedName>
    <definedName name="NvsTreeASD">"V2000-01-31"</definedName>
    <definedName name="NvsValTbl.ACCOUNT">"GL_ACCOUNT_TBL"</definedName>
    <definedName name="NvsValTbl.BUSINESS_UNIT">"BUS_UNIT_TBL_FS"</definedName>
    <definedName name="NvsValTbl.CURRENCY_CD">"CURRENCY_CD_TBL"</definedName>
    <definedName name="NvsValTbl.DEPTID">"DEPARTMENT_TBL"</definedName>
    <definedName name="NvsValTbl.PRODUCT">"PRODUCT_TBL"</definedName>
    <definedName name="Oct_Bal" localSheetId="21">[1]ST!#REF!</definedName>
    <definedName name="Oct_Bal" localSheetId="17">[1]ST!#REF!</definedName>
    <definedName name="Oct_Bal" localSheetId="23">[1]ST!#REF!</definedName>
    <definedName name="Oct_Bal" localSheetId="19">[1]ST!#REF!</definedName>
    <definedName name="Oct_Bal">[1]ST!#REF!</definedName>
    <definedName name="Off_Peak_Percentage" localSheetId="21">'[3]IPT inputs'!#REF!</definedName>
    <definedName name="Off_Peak_Percentage" localSheetId="17">'[3]IPT inputs'!#REF!</definedName>
    <definedName name="Off_Peak_Percentage" localSheetId="23">'[3]IPT inputs'!#REF!</definedName>
    <definedName name="Off_Peak_Percentage" localSheetId="19">'[3]IPT inputs'!#REF!</definedName>
    <definedName name="Off_Peak_Percentage">'[3]IPT inputs'!#REF!</definedName>
    <definedName name="Off_Peak_Percentage2" localSheetId="21">'[3]IPV inputs'!#REF!</definedName>
    <definedName name="Off_Peak_Percentage2" localSheetId="17">'[3]IPV inputs'!#REF!</definedName>
    <definedName name="Off_Peak_Percentage2" localSheetId="23">'[3]IPV inputs'!#REF!</definedName>
    <definedName name="Off_Peak_Percentage2" localSheetId="19">'[3]IPV inputs'!#REF!</definedName>
    <definedName name="Off_Peak_Percentage2">'[3]IPV inputs'!#REF!</definedName>
    <definedName name="OPR">#REF!</definedName>
    <definedName name="ORG___trunc">#REF!</definedName>
    <definedName name="ORGtrunc">[9]Retrieve!$D$7:$R$7</definedName>
    <definedName name="overbooking_factor" localSheetId="21">'[3]IPT inputs'!#REF!</definedName>
    <definedName name="overbooking_factor" localSheetId="17">'[3]IPT inputs'!#REF!</definedName>
    <definedName name="overbooking_factor" localSheetId="23">'[3]IPT inputs'!#REF!</definedName>
    <definedName name="overbooking_factor" localSheetId="19">'[3]IPT inputs'!#REF!</definedName>
    <definedName name="overbooking_factor">'[3]IPT inputs'!#REF!</definedName>
    <definedName name="overbooking_factor2" localSheetId="21">'[3]IPV inputs'!#REF!</definedName>
    <definedName name="overbooking_factor2" localSheetId="17">'[3]IPV inputs'!#REF!</definedName>
    <definedName name="overbooking_factor2" localSheetId="23">'[3]IPV inputs'!#REF!</definedName>
    <definedName name="overbooking_factor2" localSheetId="19">'[3]IPV inputs'!#REF!</definedName>
    <definedName name="overbooking_factor2">'[3]IPV inputs'!#REF!</definedName>
    <definedName name="PAGE">#REF!</definedName>
    <definedName name="Peak_Percentage" localSheetId="21">'[3]IPT inputs'!#REF!</definedName>
    <definedName name="Peak_Percentage" localSheetId="17">'[3]IPT inputs'!#REF!</definedName>
    <definedName name="Peak_Percentage" localSheetId="23">'[3]IPT inputs'!#REF!</definedName>
    <definedName name="Peak_Percentage" localSheetId="19">'[3]IPT inputs'!#REF!</definedName>
    <definedName name="Peak_Percentage">'[3]IPT inputs'!#REF!</definedName>
    <definedName name="Peak_Percentage2" localSheetId="21">'[3]IPV inputs'!#REF!</definedName>
    <definedName name="Peak_Percentage2" localSheetId="17">'[3]IPV inputs'!#REF!</definedName>
    <definedName name="Peak_Percentage2" localSheetId="23">'[3]IPV inputs'!#REF!</definedName>
    <definedName name="Peak_Percentage2" localSheetId="19">'[3]IPV inputs'!#REF!</definedName>
    <definedName name="Peak_Percentage2">'[3]IPV inputs'!#REF!</definedName>
    <definedName name="perc_forced_on_net" localSheetId="21">'[3]IPT inputs'!#REF!</definedName>
    <definedName name="perc_forced_on_net" localSheetId="17">'[3]IPT inputs'!#REF!</definedName>
    <definedName name="perc_forced_on_net" localSheetId="23">'[3]IPT inputs'!#REF!</definedName>
    <definedName name="perc_forced_on_net" localSheetId="19">'[3]IPT inputs'!#REF!</definedName>
    <definedName name="perc_forced_on_net">'[3]IPT inputs'!#REF!</definedName>
    <definedName name="period" localSheetId="21">#REF!</definedName>
    <definedName name="period" localSheetId="17">#REF!</definedName>
    <definedName name="period" localSheetId="23">#REF!</definedName>
    <definedName name="period" localSheetId="19">#REF!</definedName>
    <definedName name="period">#REF!</definedName>
    <definedName name="period_25" localSheetId="21">#REF!</definedName>
    <definedName name="period_25" localSheetId="17">#REF!</definedName>
    <definedName name="period_25" localSheetId="23">#REF!</definedName>
    <definedName name="period_25" localSheetId="19">#REF!</definedName>
    <definedName name="period_25">#REF!</definedName>
    <definedName name="personal_cost_per_day" localSheetId="21">'[3]IPT inputs'!#REF!</definedName>
    <definedName name="personal_cost_per_day" localSheetId="17">'[3]IPT inputs'!#REF!</definedName>
    <definedName name="personal_cost_per_day" localSheetId="23">'[3]IPT inputs'!#REF!</definedName>
    <definedName name="personal_cost_per_day" localSheetId="19">'[3]IPT inputs'!#REF!</definedName>
    <definedName name="personal_cost_per_day">'[3]IPT inputs'!#REF!</definedName>
    <definedName name="personal_cost_per_day2" localSheetId="21">'[3]IPV inputs'!#REF!</definedName>
    <definedName name="personal_cost_per_day2" localSheetId="17">'[3]IPV inputs'!#REF!</definedName>
    <definedName name="personal_cost_per_day2" localSheetId="23">'[3]IPV inputs'!#REF!</definedName>
    <definedName name="personal_cost_per_day2" localSheetId="19">'[3]IPV inputs'!#REF!</definedName>
    <definedName name="personal_cost_per_day2">'[3]IPV inputs'!#REF!</definedName>
    <definedName name="PG_1">#REF!</definedName>
    <definedName name="PG_2">#REF!</definedName>
    <definedName name="PG_3">#REF!</definedName>
    <definedName name="PG_4">#REF!</definedName>
    <definedName name="price_for_numberplan_integration" localSheetId="21">'[3]IPT inputs'!#REF!</definedName>
    <definedName name="price_for_numberplan_integration" localSheetId="17">'[3]IPT inputs'!#REF!</definedName>
    <definedName name="price_for_numberplan_integration" localSheetId="23">'[3]IPT inputs'!#REF!</definedName>
    <definedName name="price_for_numberplan_integration" localSheetId="19">'[3]IPT inputs'!#REF!</definedName>
    <definedName name="price_for_numberplan_integration">'[3]IPT inputs'!#REF!</definedName>
    <definedName name="price_for_the_one_time_setup_of_forced_on_net_feature" localSheetId="21">'[3]IPT inputs'!#REF!</definedName>
    <definedName name="price_for_the_one_time_setup_of_forced_on_net_feature" localSheetId="17">'[3]IPT inputs'!#REF!</definedName>
    <definedName name="price_for_the_one_time_setup_of_forced_on_net_feature" localSheetId="23">'[3]IPT inputs'!#REF!</definedName>
    <definedName name="price_for_the_one_time_setup_of_forced_on_net_feature" localSheetId="19">'[3]IPT inputs'!#REF!</definedName>
    <definedName name="price_for_the_one_time_setup_of_forced_on_net_feature">'[3]IPT inputs'!#REF!</definedName>
    <definedName name="price_per_access_port" localSheetId="21">'[3]IPT inputs'!#REF!</definedName>
    <definedName name="price_per_access_port" localSheetId="17">'[3]IPT inputs'!#REF!</definedName>
    <definedName name="price_per_access_port" localSheetId="23">'[3]IPT inputs'!#REF!</definedName>
    <definedName name="price_per_access_port" localSheetId="19">'[3]IPT inputs'!#REF!</definedName>
    <definedName name="price_per_access_port">'[3]IPT inputs'!#REF!</definedName>
    <definedName name="price_per_access_port2" localSheetId="21">'[3]IPV inputs'!#REF!</definedName>
    <definedName name="price_per_access_port2" localSheetId="17">'[3]IPV inputs'!#REF!</definedName>
    <definedName name="price_per_access_port2" localSheetId="23">'[3]IPV inputs'!#REF!</definedName>
    <definedName name="price_per_access_port2" localSheetId="19">'[3]IPV inputs'!#REF!</definedName>
    <definedName name="price_per_access_port2">'[3]IPV inputs'!#REF!</definedName>
    <definedName name="pricefortheonetimesetupofforcedonnet2" localSheetId="21">'[3]IPV inputs'!#REF!</definedName>
    <definedName name="pricefortheonetimesetupofforcedonnet2" localSheetId="17">'[3]IPV inputs'!#REF!</definedName>
    <definedName name="pricefortheonetimesetupofforcedonnet2" localSheetId="23">'[3]IPV inputs'!#REF!</definedName>
    <definedName name="pricefortheonetimesetupofforcedonnet2" localSheetId="19">'[3]IPV inputs'!#REF!</definedName>
    <definedName name="pricefortheonetimesetupofforcedonnet2">'[3]IPV inputs'!#REF!</definedName>
    <definedName name="_xlnm.Print_Area" localSheetId="30">'Balance Sheet'!$A$1:$BV$36</definedName>
    <definedName name="_xlnm.Print_Area" localSheetId="14">'Cash Flow'!$A$1:$CA$28</definedName>
    <definedName name="_xlnm.Print_Area" localSheetId="33">'Debt Repayment Schedule'!$A$1:$V$14</definedName>
    <definedName name="_xlnm.Print_Area" localSheetId="28">'Full Assumptions '!$A$1:$R$545</definedName>
    <definedName name="_xlnm.Print_Area" localSheetId="29">Headcount!$A$1:$CA$51</definedName>
    <definedName name="_xlnm.Print_Area" localSheetId="11">'Income Statement'!$A$1:$BY$36</definedName>
    <definedName name="_xlnm.Print_Area" localSheetId="9">'Multiple Revenues Streams'!$B$21:$G$39</definedName>
    <definedName name="_xlnm.Print_Area" localSheetId="4">Summary!$A$1:$N$18</definedName>
    <definedName name="Print_Area_MI">#REF!</definedName>
    <definedName name="_xlnm.Print_Titles" localSheetId="31">'Base Capex Dep'!$B:$C</definedName>
    <definedName name="_xlnm.Print_Titles" localSheetId="28">'Full Assumptions '!$B:$B</definedName>
    <definedName name="Print_Titles_MI">#REF!</definedName>
    <definedName name="project">#REF!</definedName>
    <definedName name="ptt_bill_share" localSheetId="21">'[3]IPT inputs'!#REF!</definedName>
    <definedName name="ptt_bill_share" localSheetId="17">'[3]IPT inputs'!#REF!</definedName>
    <definedName name="ptt_bill_share" localSheetId="23">'[3]IPT inputs'!#REF!</definedName>
    <definedName name="ptt_bill_share" localSheetId="19">'[3]IPT inputs'!#REF!</definedName>
    <definedName name="ptt_bill_share">'[3]IPT inputs'!#REF!</definedName>
    <definedName name="ptt_bill_share2" localSheetId="21">'[3]IPV inputs'!#REF!</definedName>
    <definedName name="ptt_bill_share2" localSheetId="17">'[3]IPV inputs'!#REF!</definedName>
    <definedName name="ptt_bill_share2" localSheetId="23">'[3]IPV inputs'!#REF!</definedName>
    <definedName name="ptt_bill_share2" localSheetId="19">'[3]IPV inputs'!#REF!</definedName>
    <definedName name="ptt_bill_share2">'[3]IPV inputs'!#REF!</definedName>
    <definedName name="r_price_basis_system" localSheetId="21">'[3]IPT inputs'!#REF!</definedName>
    <definedName name="r_price_basis_system" localSheetId="17">'[3]IPT inputs'!#REF!</definedName>
    <definedName name="r_price_basis_system" localSheetId="23">'[3]IPT inputs'!#REF!</definedName>
    <definedName name="r_price_basis_system" localSheetId="19">'[3]IPT inputs'!#REF!</definedName>
    <definedName name="r_price_basis_system">'[3]IPT inputs'!#REF!</definedName>
    <definedName name="r_price_ext_package" localSheetId="21">'[3]IPT inputs'!#REF!</definedName>
    <definedName name="r_price_ext_package" localSheetId="17">'[3]IPT inputs'!#REF!</definedName>
    <definedName name="r_price_ext_package" localSheetId="23">'[3]IPT inputs'!#REF!</definedName>
    <definedName name="r_price_ext_package" localSheetId="19">'[3]IPT inputs'!#REF!</definedName>
    <definedName name="r_price_ext_package">'[3]IPT inputs'!#REF!</definedName>
    <definedName name="r_price_ext_package2" localSheetId="21">'[3]IPV inputs'!#REF!</definedName>
    <definedName name="r_price_ext_package2" localSheetId="17">'[3]IPV inputs'!#REF!</definedName>
    <definedName name="r_price_ext_package2" localSheetId="23">'[3]IPV inputs'!#REF!</definedName>
    <definedName name="r_price_ext_package2" localSheetId="19">'[3]IPV inputs'!#REF!</definedName>
    <definedName name="r_price_ext_package2">'[3]IPV inputs'!#REF!</definedName>
    <definedName name="Rate97">#REF!</definedName>
    <definedName name="Rate98">#REF!</definedName>
    <definedName name="RBN">#REF!</definedName>
    <definedName name="RBU">#REF!</definedName>
    <definedName name="Reporting_Month">[4]Master!$B$3</definedName>
    <definedName name="Reporting_Year">[4]Master!$B$2</definedName>
    <definedName name="RID">#REF!</definedName>
    <definedName name="RTT">#REF!</definedName>
    <definedName name="s">#REF!</definedName>
    <definedName name="SAT">#REF!</definedName>
    <definedName name="sazby">'[10]odpisovy plan'!$B$3:$E$12</definedName>
    <definedName name="SCN">#REF!</definedName>
    <definedName name="SelectMonth">SelectMonth</definedName>
    <definedName name="SelectMonth2">SelectMonth2</definedName>
    <definedName name="Sep_Bal" localSheetId="21">[1]ST!#REF!</definedName>
    <definedName name="Sep_Bal" localSheetId="17">[1]ST!#REF!</definedName>
    <definedName name="Sep_Bal" localSheetId="23">[1]ST!#REF!</definedName>
    <definedName name="Sep_Bal" localSheetId="19">[1]ST!#REF!</definedName>
    <definedName name="Sep_Bal">[1]ST!#REF!</definedName>
    <definedName name="SFD">#REF!</definedName>
    <definedName name="SFV">#REF!</definedName>
    <definedName name="Shares" localSheetId="21">[8]Shares!#REF!</definedName>
    <definedName name="Shares" localSheetId="17">[8]Shares!#REF!</definedName>
    <definedName name="Shares" localSheetId="23">[8]Shares!#REF!</definedName>
    <definedName name="Shares" localSheetId="19">[8]Shares!#REF!</definedName>
    <definedName name="Shares">[8]Shares!#REF!</definedName>
    <definedName name="sme_installation" localSheetId="21">'[3]IPT inputs'!#REF!</definedName>
    <definedName name="sme_installation" localSheetId="17">'[3]IPT inputs'!#REF!</definedName>
    <definedName name="sme_installation" localSheetId="23">'[3]IPT inputs'!#REF!</definedName>
    <definedName name="sme_installation" localSheetId="19">'[3]IPT inputs'!#REF!</definedName>
    <definedName name="sme_installation">'[3]IPT inputs'!#REF!</definedName>
    <definedName name="sme_share" localSheetId="21">'[3]IPT inputs'!#REF!</definedName>
    <definedName name="sme_share" localSheetId="17">'[3]IPT inputs'!#REF!</definedName>
    <definedName name="sme_share" localSheetId="23">'[3]IPT inputs'!#REF!</definedName>
    <definedName name="sme_share" localSheetId="19">'[3]IPT inputs'!#REF!</definedName>
    <definedName name="sme_share">'[3]IPT inputs'!#REF!</definedName>
    <definedName name="sme_share2" localSheetId="21">'[3]IPV inputs'!#REF!</definedName>
    <definedName name="sme_share2" localSheetId="17">'[3]IPV inputs'!#REF!</definedName>
    <definedName name="sme_share2" localSheetId="23">'[3]IPV inputs'!#REF!</definedName>
    <definedName name="sme_share2" localSheetId="19">'[3]IPV inputs'!#REF!</definedName>
    <definedName name="sme_share2">'[3]IPV inputs'!#REF!</definedName>
    <definedName name="ss">#REF!</definedName>
    <definedName name="Statements">#REF!</definedName>
    <definedName name="Statements_25">#REF!</definedName>
    <definedName name="Subscribers_Per_Port" localSheetId="21">'[3]IPT inputs'!#REF!</definedName>
    <definedName name="Subscribers_Per_Port" localSheetId="17">'[3]IPT inputs'!#REF!</definedName>
    <definedName name="Subscribers_Per_Port" localSheetId="23">'[3]IPT inputs'!#REF!</definedName>
    <definedName name="Subscribers_Per_Port" localSheetId="19">'[3]IPT inputs'!#REF!</definedName>
    <definedName name="Subscribers_Per_Port">'[3]IPT inputs'!#REF!</definedName>
    <definedName name="Subscribers_Per_Port2" localSheetId="21">'[3]IPV inputs'!#REF!</definedName>
    <definedName name="Subscribers_Per_Port2" localSheetId="17">'[3]IPV inputs'!#REF!</definedName>
    <definedName name="Subscribers_Per_Port2" localSheetId="23">'[3]IPV inputs'!#REF!</definedName>
    <definedName name="Subscribers_Per_Port2" localSheetId="19">'[3]IPV inputs'!#REF!</definedName>
    <definedName name="Subscribers_Per_Port2">'[3]IPV inputs'!#REF!</definedName>
    <definedName name="svc">#REF!</definedName>
    <definedName name="t">#REF!</definedName>
    <definedName name="Table1">#REF!</definedName>
    <definedName name="table2">#REF!</definedName>
    <definedName name="TABLE2_GOOD">#REF!</definedName>
    <definedName name="table2_ok">#REF!</definedName>
    <definedName name="table3">#REF!</definedName>
    <definedName name="tarfye">#REF!</definedName>
    <definedName name="Temps">#REF!</definedName>
    <definedName name="testing_effort_PLP_Server" localSheetId="21">'[3]IPT inputs'!#REF!</definedName>
    <definedName name="testing_effort_PLP_Server" localSheetId="17">'[3]IPT inputs'!#REF!</definedName>
    <definedName name="testing_effort_PLP_Server" localSheetId="23">'[3]IPT inputs'!#REF!</definedName>
    <definedName name="testing_effort_PLP_Server" localSheetId="19">'[3]IPT inputs'!#REF!</definedName>
    <definedName name="testing_effort_PLP_Server">'[3]IPT inputs'!#REF!</definedName>
    <definedName name="testing_effort_PLP_Server2" localSheetId="21">'[3]IPV inputs'!#REF!</definedName>
    <definedName name="testing_effort_PLP_Server2" localSheetId="17">'[3]IPV inputs'!#REF!</definedName>
    <definedName name="testing_effort_PLP_Server2" localSheetId="23">'[3]IPV inputs'!#REF!</definedName>
    <definedName name="testing_effort_PLP_Server2" localSheetId="19">'[3]IPV inputs'!#REF!</definedName>
    <definedName name="testing_effort_PLP_Server2">'[3]IPV inputs'!#REF!</definedName>
    <definedName name="testing_effort_SQL_Server" localSheetId="21">'[3]IPT inputs'!#REF!</definedName>
    <definedName name="testing_effort_SQL_Server" localSheetId="17">'[3]IPT inputs'!#REF!</definedName>
    <definedName name="testing_effort_SQL_Server" localSheetId="23">'[3]IPT inputs'!#REF!</definedName>
    <definedName name="testing_effort_SQL_Server" localSheetId="19">'[3]IPT inputs'!#REF!</definedName>
    <definedName name="testing_effort_SQL_Server">'[3]IPT inputs'!#REF!</definedName>
    <definedName name="testing_effort_SQL_Server2" localSheetId="21">'[3]IPV inputs'!#REF!</definedName>
    <definedName name="testing_effort_SQL_Server2" localSheetId="17">'[3]IPV inputs'!#REF!</definedName>
    <definedName name="testing_effort_SQL_Server2" localSheetId="23">'[3]IPV inputs'!#REF!</definedName>
    <definedName name="testing_effort_SQL_Server2" localSheetId="19">'[3]IPV inputs'!#REF!</definedName>
    <definedName name="testing_effort_SQL_Server2">'[3]IPV inputs'!#REF!</definedName>
    <definedName name="tffh" localSheetId="21">'[3]IPT inputs'!#REF!</definedName>
    <definedName name="tffh" localSheetId="17">'[3]IPT inputs'!#REF!</definedName>
    <definedName name="tffh" localSheetId="23">'[3]IPT inputs'!#REF!</definedName>
    <definedName name="tffh">'[3]IPT inputs'!#REF!</definedName>
    <definedName name="top">#REF!</definedName>
    <definedName name="top_commcos">#REF!</definedName>
    <definedName name="Translation">Translation</definedName>
    <definedName name="Translation.SelectMonth">Translation.SelectMonth</definedName>
    <definedName name="Translation.Translation">Translation.Translation</definedName>
    <definedName name="u">#REF!</definedName>
    <definedName name="usage_hrs_per_month" localSheetId="21">'[3]IPT inputs'!#REF!</definedName>
    <definedName name="usage_hrs_per_month" localSheetId="17">'[3]IPT inputs'!#REF!</definedName>
    <definedName name="usage_hrs_per_month" localSheetId="23">'[3]IPT inputs'!#REF!</definedName>
    <definedName name="usage_hrs_per_month" localSheetId="19">'[3]IPT inputs'!#REF!</definedName>
    <definedName name="usage_hrs_per_month">'[3]IPT inputs'!#REF!</definedName>
    <definedName name="usage_hrs_per_month2" localSheetId="21">'[3]IPV inputs'!#REF!</definedName>
    <definedName name="usage_hrs_per_month2" localSheetId="17">'[3]IPV inputs'!#REF!</definedName>
    <definedName name="usage_hrs_per_month2" localSheetId="23">'[3]IPV inputs'!#REF!</definedName>
    <definedName name="usage_hrs_per_month2" localSheetId="19">'[3]IPV inputs'!#REF!</definedName>
    <definedName name="usage_hrs_per_month2">'[3]IPV inputs'!#REF!</definedName>
    <definedName name="v">#REF!</definedName>
    <definedName name="vbk">#REF!</definedName>
    <definedName name="vbkiii">#REF!</definedName>
    <definedName name="vbkrut">'Dinamics Ruthenus'!$B$4</definedName>
    <definedName name="web_spc_PLPc" localSheetId="21">'[3]IPT inputs'!#REF!</definedName>
    <definedName name="web_spc_PLPc" localSheetId="17">'[3]IPT inputs'!#REF!</definedName>
    <definedName name="web_spc_PLPc" localSheetId="23">'[3]IPT inputs'!#REF!</definedName>
    <definedName name="web_spc_PLPc" localSheetId="19">'[3]IPT inputs'!#REF!</definedName>
    <definedName name="web_spc_PLPc">'[3]IPT inputs'!#REF!</definedName>
    <definedName name="web_spc_PLPc2" localSheetId="21">'[3]IPV inputs'!#REF!</definedName>
    <definedName name="web_spc_PLPc2" localSheetId="17">'[3]IPV inputs'!#REF!</definedName>
    <definedName name="web_spc_PLPc2" localSheetId="23">'[3]IPV inputs'!#REF!</definedName>
    <definedName name="web_spc_PLPc2" localSheetId="19">'[3]IPV inputs'!#REF!</definedName>
    <definedName name="web_spc_PLPc2">'[3]IPV inputs'!#REF!</definedName>
    <definedName name="wersja_jezyk">[11]Ustawienia!$B$4</definedName>
    <definedName name="XAxis">#REF!</definedName>
    <definedName name="xxx" localSheetId="21">[1]ST!#REF!</definedName>
    <definedName name="xxx" localSheetId="17">[1]ST!#REF!</definedName>
    <definedName name="xxx" localSheetId="23">[1]ST!#REF!</definedName>
    <definedName name="xxx">[1]ST!#REF!</definedName>
    <definedName name="YAxi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43" i="57" l="1"/>
  <c r="K43" i="57"/>
  <c r="L43" i="57"/>
  <c r="M43" i="57"/>
  <c r="N43" i="57"/>
  <c r="O43" i="57"/>
  <c r="P43" i="57"/>
  <c r="Q43" i="57"/>
  <c r="R43" i="57"/>
  <c r="S43" i="57"/>
  <c r="T43" i="57"/>
  <c r="U43" i="57"/>
  <c r="V43" i="57"/>
  <c r="W43" i="57"/>
  <c r="X43" i="57"/>
  <c r="Y43" i="57"/>
  <c r="Z43" i="57"/>
  <c r="AA43" i="57"/>
  <c r="AB43" i="57"/>
  <c r="AC43" i="57"/>
  <c r="AD43" i="57"/>
  <c r="AE43" i="57"/>
  <c r="AF43" i="57"/>
  <c r="AG43" i="57"/>
  <c r="AH43" i="57"/>
  <c r="AI43" i="57"/>
  <c r="AJ43" i="57"/>
  <c r="AK43" i="57"/>
  <c r="AL43" i="57"/>
  <c r="AM43" i="57"/>
  <c r="AN43" i="57"/>
  <c r="AO43" i="57"/>
  <c r="AP43" i="57"/>
  <c r="AQ43" i="57"/>
  <c r="AR43" i="57"/>
  <c r="AS43" i="57"/>
  <c r="AT43" i="57"/>
  <c r="AU43" i="57"/>
  <c r="AV43" i="57"/>
  <c r="AW43" i="57"/>
  <c r="AX43" i="57"/>
  <c r="AY43" i="57"/>
  <c r="AZ43" i="57"/>
  <c r="BA43" i="57"/>
  <c r="BB43" i="57"/>
  <c r="BC43" i="57"/>
  <c r="BD43" i="57"/>
  <c r="BE43" i="57"/>
  <c r="BF43" i="57"/>
  <c r="BG43" i="57"/>
  <c r="BH43" i="57"/>
  <c r="BI43" i="57"/>
  <c r="BJ43" i="57"/>
  <c r="BK43" i="57"/>
  <c r="BL43" i="57"/>
  <c r="BM43" i="57"/>
  <c r="G43" i="57"/>
  <c r="H43" i="57"/>
  <c r="I43" i="57"/>
  <c r="F43" i="57"/>
  <c r="F15" i="57" l="1"/>
  <c r="E7" i="43"/>
  <c r="G7" i="43"/>
  <c r="BJ36" i="21"/>
  <c r="BI36" i="21"/>
  <c r="BH36" i="21"/>
  <c r="BF36" i="21"/>
  <c r="BE36" i="21"/>
  <c r="BD36" i="21"/>
  <c r="BB36" i="21"/>
  <c r="BA36" i="21"/>
  <c r="AZ36" i="21"/>
  <c r="AX36" i="21"/>
  <c r="AW36" i="21"/>
  <c r="AV36" i="21"/>
  <c r="AT36" i="21"/>
  <c r="AS36" i="21"/>
  <c r="AR36" i="21"/>
  <c r="AP36" i="21"/>
  <c r="AO36" i="21"/>
  <c r="AN36" i="21"/>
  <c r="AL36" i="21"/>
  <c r="AK36" i="21"/>
  <c r="AJ36" i="21"/>
  <c r="AH36" i="21"/>
  <c r="AG36" i="21"/>
  <c r="AF36" i="21"/>
  <c r="AD36" i="21"/>
  <c r="AC36" i="21"/>
  <c r="AB36" i="21"/>
  <c r="Z36" i="21"/>
  <c r="Y36" i="21"/>
  <c r="X36" i="21"/>
  <c r="V36" i="21"/>
  <c r="U36" i="21"/>
  <c r="T36" i="21"/>
  <c r="R36" i="21"/>
  <c r="Q36" i="21"/>
  <c r="P36" i="21"/>
  <c r="N36" i="21"/>
  <c r="M36" i="21"/>
  <c r="L36" i="21"/>
  <c r="J36" i="21"/>
  <c r="I36" i="21"/>
  <c r="H36" i="21"/>
  <c r="F36" i="21"/>
  <c r="E36" i="21"/>
  <c r="D36" i="21"/>
  <c r="BJ28" i="21"/>
  <c r="BI28" i="21"/>
  <c r="BH28" i="21"/>
  <c r="BF28" i="21"/>
  <c r="BE28" i="21"/>
  <c r="BD28" i="21"/>
  <c r="BB28" i="21"/>
  <c r="BA28" i="21"/>
  <c r="AZ28" i="21"/>
  <c r="AX28" i="21"/>
  <c r="AW28" i="21"/>
  <c r="AV28" i="21"/>
  <c r="AT28" i="21"/>
  <c r="AS28" i="21"/>
  <c r="AR28" i="21"/>
  <c r="AP28" i="21"/>
  <c r="AO28" i="21"/>
  <c r="AN28" i="21"/>
  <c r="AL28" i="21"/>
  <c r="AK28" i="21"/>
  <c r="AJ28" i="21"/>
  <c r="AH28" i="21"/>
  <c r="AG28" i="21"/>
  <c r="AF28" i="21"/>
  <c r="AD28" i="21"/>
  <c r="AC28" i="21"/>
  <c r="AB28" i="21"/>
  <c r="Z28" i="21"/>
  <c r="Y28" i="21"/>
  <c r="X28" i="21"/>
  <c r="V28" i="21"/>
  <c r="U28" i="21"/>
  <c r="T28" i="21"/>
  <c r="R28" i="21"/>
  <c r="Q28" i="21"/>
  <c r="P28" i="21"/>
  <c r="N28" i="21"/>
  <c r="M28" i="21"/>
  <c r="L28" i="21"/>
  <c r="J28" i="21"/>
  <c r="I28" i="21"/>
  <c r="H28" i="21"/>
  <c r="F28" i="21"/>
  <c r="E28" i="21"/>
  <c r="D28" i="21"/>
  <c r="F524" i="21" l="1"/>
  <c r="E524" i="21"/>
  <c r="D524" i="21"/>
  <c r="C524" i="21"/>
  <c r="C541" i="21" s="1"/>
  <c r="BG29" i="21" s="1"/>
  <c r="F523" i="21"/>
  <c r="E523" i="21"/>
  <c r="D523" i="21"/>
  <c r="C523" i="21"/>
  <c r="F522" i="21"/>
  <c r="E522" i="21"/>
  <c r="D522" i="21"/>
  <c r="C522" i="21"/>
  <c r="F521" i="21"/>
  <c r="E521" i="21"/>
  <c r="D521" i="21"/>
  <c r="C521" i="21"/>
  <c r="F520" i="21"/>
  <c r="E520" i="21"/>
  <c r="D520" i="21"/>
  <c r="C520" i="21"/>
  <c r="F519" i="21"/>
  <c r="E519" i="21"/>
  <c r="D519" i="21"/>
  <c r="C519" i="21"/>
  <c r="F518" i="21"/>
  <c r="E518" i="21"/>
  <c r="D518" i="21"/>
  <c r="C518" i="21"/>
  <c r="F517" i="21"/>
  <c r="E517" i="21"/>
  <c r="D517" i="21"/>
  <c r="C517" i="21"/>
  <c r="F516" i="21"/>
  <c r="E516" i="21"/>
  <c r="D516" i="21"/>
  <c r="C516" i="21"/>
  <c r="F515" i="21"/>
  <c r="E515" i="21"/>
  <c r="D515" i="21"/>
  <c r="C515" i="21"/>
  <c r="F514" i="21"/>
  <c r="E514" i="21"/>
  <c r="D514" i="21"/>
  <c r="C514" i="21"/>
  <c r="F513" i="21"/>
  <c r="E513" i="21"/>
  <c r="D513" i="21"/>
  <c r="C513" i="21"/>
  <c r="F512" i="21"/>
  <c r="E512" i="21"/>
  <c r="D512" i="21"/>
  <c r="C512" i="21"/>
  <c r="F511" i="21"/>
  <c r="E511" i="21"/>
  <c r="D511" i="21"/>
  <c r="C511" i="21"/>
  <c r="F510" i="21"/>
  <c r="E510" i="21"/>
  <c r="D510" i="21"/>
  <c r="C510" i="21"/>
  <c r="C546" i="21"/>
  <c r="D546" i="21"/>
  <c r="E546" i="21"/>
  <c r="F546" i="21"/>
  <c r="C547" i="21"/>
  <c r="D547" i="21"/>
  <c r="E547" i="21"/>
  <c r="F547" i="21"/>
  <c r="C548" i="21"/>
  <c r="D548" i="21"/>
  <c r="E548" i="21"/>
  <c r="F548" i="21"/>
  <c r="C549" i="21"/>
  <c r="D549" i="21"/>
  <c r="E549" i="21"/>
  <c r="F549" i="21"/>
  <c r="C550" i="21"/>
  <c r="D550" i="21"/>
  <c r="E550" i="21"/>
  <c r="E567" i="21" s="1"/>
  <c r="AC37" i="21" s="1"/>
  <c r="F550" i="21"/>
  <c r="C551" i="21"/>
  <c r="D551" i="21"/>
  <c r="E551" i="21"/>
  <c r="F551" i="21"/>
  <c r="C552" i="21"/>
  <c r="D552" i="21"/>
  <c r="E552" i="21"/>
  <c r="F552" i="21"/>
  <c r="C553" i="21"/>
  <c r="D553" i="21"/>
  <c r="E553" i="21"/>
  <c r="F553" i="21"/>
  <c r="C554" i="21"/>
  <c r="D554" i="21"/>
  <c r="E554" i="21"/>
  <c r="F554" i="21"/>
  <c r="C555" i="21"/>
  <c r="D555" i="21"/>
  <c r="E555" i="21"/>
  <c r="F555" i="21"/>
  <c r="C556" i="21"/>
  <c r="D556" i="21"/>
  <c r="E556" i="21"/>
  <c r="F556" i="21"/>
  <c r="C557" i="21"/>
  <c r="D557" i="21"/>
  <c r="E557" i="21"/>
  <c r="F557" i="21"/>
  <c r="C558" i="21"/>
  <c r="D558" i="21"/>
  <c r="E558" i="21"/>
  <c r="F558" i="21"/>
  <c r="D545" i="21"/>
  <c r="E545" i="21"/>
  <c r="F545" i="21"/>
  <c r="C545" i="21"/>
  <c r="D544" i="21"/>
  <c r="E544" i="21"/>
  <c r="F544" i="21"/>
  <c r="C544" i="21"/>
  <c r="E507" i="21"/>
  <c r="F507" i="21"/>
  <c r="D503" i="21"/>
  <c r="E503" i="21"/>
  <c r="F503" i="21"/>
  <c r="C504" i="21"/>
  <c r="D504" i="21"/>
  <c r="D572" i="21" s="1"/>
  <c r="AV37" i="21" s="1"/>
  <c r="E504" i="21"/>
  <c r="F504" i="21"/>
  <c r="C505" i="21"/>
  <c r="D505" i="21"/>
  <c r="D539" i="21" s="1"/>
  <c r="AZ29" i="21" s="1"/>
  <c r="E505" i="21"/>
  <c r="F505" i="21"/>
  <c r="C506" i="21"/>
  <c r="D506" i="21"/>
  <c r="D574" i="21" s="1"/>
  <c r="BD37" i="21" s="1"/>
  <c r="E506" i="21"/>
  <c r="F506" i="21"/>
  <c r="C507" i="21"/>
  <c r="D507" i="21"/>
  <c r="C494" i="21"/>
  <c r="C562" i="21" s="1"/>
  <c r="G37" i="21" s="1"/>
  <c r="D494" i="21"/>
  <c r="E494" i="21"/>
  <c r="E562" i="21" s="1"/>
  <c r="I37" i="21" s="1"/>
  <c r="F494" i="21"/>
  <c r="F562" i="21" s="1"/>
  <c r="J37" i="21" s="1"/>
  <c r="C495" i="21"/>
  <c r="D495" i="21"/>
  <c r="E495" i="21"/>
  <c r="F495" i="21"/>
  <c r="C496" i="21"/>
  <c r="C564" i="21" s="1"/>
  <c r="O37" i="21" s="1"/>
  <c r="D496" i="21"/>
  <c r="D564" i="21" s="1"/>
  <c r="P37" i="21" s="1"/>
  <c r="E496" i="21"/>
  <c r="F496" i="21"/>
  <c r="C497" i="21"/>
  <c r="D497" i="21"/>
  <c r="E497" i="21"/>
  <c r="F497" i="21"/>
  <c r="C498" i="21"/>
  <c r="C566" i="21" s="1"/>
  <c r="W37" i="21" s="1"/>
  <c r="D498" i="21"/>
  <c r="D566" i="21" s="1"/>
  <c r="X37" i="21" s="1"/>
  <c r="E498" i="21"/>
  <c r="E566" i="21" s="1"/>
  <c r="Y37" i="21" s="1"/>
  <c r="F498" i="21"/>
  <c r="C499" i="21"/>
  <c r="D499" i="21"/>
  <c r="E499" i="21"/>
  <c r="F499" i="21"/>
  <c r="C500" i="21"/>
  <c r="D500" i="21"/>
  <c r="D568" i="21" s="1"/>
  <c r="AF37" i="21" s="1"/>
  <c r="E500" i="21"/>
  <c r="F500" i="21"/>
  <c r="C501" i="21"/>
  <c r="D501" i="21"/>
  <c r="E501" i="21"/>
  <c r="F501" i="21"/>
  <c r="C502" i="21"/>
  <c r="D502" i="21"/>
  <c r="D570" i="21" s="1"/>
  <c r="AN37" i="21" s="1"/>
  <c r="E502" i="21"/>
  <c r="E570" i="21" s="1"/>
  <c r="AO37" i="21" s="1"/>
  <c r="F502" i="21"/>
  <c r="C503" i="21"/>
  <c r="D493" i="21"/>
  <c r="E493" i="21"/>
  <c r="F493" i="21"/>
  <c r="C493" i="21"/>
  <c r="C527" i="21" s="1"/>
  <c r="C29" i="21" s="1"/>
  <c r="BM45" i="57"/>
  <c r="BM4" i="57" s="1"/>
  <c r="BL45" i="57"/>
  <c r="BL4" i="57" s="1"/>
  <c r="BK45" i="57"/>
  <c r="BK4" i="57" s="1"/>
  <c r="BG45" i="57"/>
  <c r="BG4" i="57" s="1"/>
  <c r="BE45" i="57"/>
  <c r="BE4" i="57" s="1"/>
  <c r="BD45" i="57"/>
  <c r="BD4" i="57" s="1"/>
  <c r="BC45" i="57"/>
  <c r="BC4" i="57" s="1"/>
  <c r="AX45" i="57"/>
  <c r="AV45" i="57"/>
  <c r="AV4" i="57" s="1"/>
  <c r="AU45" i="57"/>
  <c r="AU4" i="57" s="1"/>
  <c r="AP45" i="57"/>
  <c r="AI45" i="57"/>
  <c r="AI4" i="57" s="1"/>
  <c r="AH45" i="57"/>
  <c r="AG45" i="57"/>
  <c r="AG4" i="57" s="1"/>
  <c r="AF45" i="57"/>
  <c r="AF4" i="57" s="1"/>
  <c r="AE45" i="57"/>
  <c r="AE4" i="57" s="1"/>
  <c r="AA45" i="57"/>
  <c r="AA4" i="57" s="1"/>
  <c r="Z45" i="57"/>
  <c r="Y45" i="57"/>
  <c r="Y4" i="57" s="1"/>
  <c r="X45" i="57"/>
  <c r="X4" i="57" s="1"/>
  <c r="W45" i="57"/>
  <c r="W4" i="57" s="1"/>
  <c r="P45" i="57"/>
  <c r="P4" i="57" s="1"/>
  <c r="O45" i="57"/>
  <c r="O4" i="57" s="1"/>
  <c r="M45" i="57"/>
  <c r="M4" i="57" s="1"/>
  <c r="BM44" i="57"/>
  <c r="BL44" i="57"/>
  <c r="BK44" i="57"/>
  <c r="BI44" i="57"/>
  <c r="BI45" i="57" s="1"/>
  <c r="BI4" i="57" s="1"/>
  <c r="BH44" i="57"/>
  <c r="BH45" i="57" s="1"/>
  <c r="BH4" i="57" s="1"/>
  <c r="BG44" i="57"/>
  <c r="BE44" i="57"/>
  <c r="BD44" i="57"/>
  <c r="BC44" i="57"/>
  <c r="BA44" i="57"/>
  <c r="BA45" i="57" s="1"/>
  <c r="BA4" i="57" s="1"/>
  <c r="AZ44" i="57"/>
  <c r="AZ45" i="57" s="1"/>
  <c r="AZ4" i="57" s="1"/>
  <c r="AY44" i="57"/>
  <c r="AY45" i="57" s="1"/>
  <c r="AY4" i="57" s="1"/>
  <c r="AW44" i="57"/>
  <c r="AW45" i="57" s="1"/>
  <c r="AW4" i="57" s="1"/>
  <c r="AV44" i="57"/>
  <c r="AU44" i="57"/>
  <c r="AS44" i="57"/>
  <c r="AS45" i="57" s="1"/>
  <c r="AS4" i="57" s="1"/>
  <c r="AR44" i="57"/>
  <c r="AR45" i="57" s="1"/>
  <c r="AR4" i="57" s="1"/>
  <c r="AQ44" i="57"/>
  <c r="AQ45" i="57" s="1"/>
  <c r="AQ4" i="57" s="1"/>
  <c r="AO44" i="57"/>
  <c r="AO45" i="57" s="1"/>
  <c r="AO4" i="57" s="1"/>
  <c r="AN44" i="57"/>
  <c r="AN45" i="57" s="1"/>
  <c r="AN4" i="57" s="1"/>
  <c r="AM44" i="57"/>
  <c r="AM45" i="57" s="1"/>
  <c r="AM4" i="57" s="1"/>
  <c r="AK44" i="57"/>
  <c r="AK45" i="57" s="1"/>
  <c r="AK4" i="57" s="1"/>
  <c r="AJ44" i="57"/>
  <c r="AJ45" i="57" s="1"/>
  <c r="AJ4" i="57" s="1"/>
  <c r="AI44" i="57"/>
  <c r="AG44" i="57"/>
  <c r="AF44" i="57"/>
  <c r="AE44" i="57"/>
  <c r="AC44" i="57"/>
  <c r="AC45" i="57" s="1"/>
  <c r="AC4" i="57" s="1"/>
  <c r="AB44" i="57"/>
  <c r="AB45" i="57" s="1"/>
  <c r="AB4" i="57" s="1"/>
  <c r="AA44" i="57"/>
  <c r="Y44" i="57"/>
  <c r="X44" i="57"/>
  <c r="W44" i="57"/>
  <c r="U44" i="57"/>
  <c r="U45" i="57" s="1"/>
  <c r="U4" i="57" s="1"/>
  <c r="T44" i="57"/>
  <c r="T45" i="57" s="1"/>
  <c r="T4" i="57" s="1"/>
  <c r="S44" i="57"/>
  <c r="S45" i="57" s="1"/>
  <c r="S4" i="57" s="1"/>
  <c r="Q44" i="57"/>
  <c r="Q45" i="57" s="1"/>
  <c r="Q4" i="57" s="1"/>
  <c r="P44" i="57"/>
  <c r="O44" i="57"/>
  <c r="M44" i="57"/>
  <c r="L44" i="57"/>
  <c r="L45" i="57" s="1"/>
  <c r="L4" i="57" s="1"/>
  <c r="K44" i="57"/>
  <c r="K45" i="57" s="1"/>
  <c r="K4" i="57" s="1"/>
  <c r="BJ44" i="57"/>
  <c r="BJ45" i="57" s="1"/>
  <c r="BF44" i="57"/>
  <c r="BF45" i="57" s="1"/>
  <c r="BB44" i="57"/>
  <c r="BB45" i="57" s="1"/>
  <c r="AT44" i="57"/>
  <c r="AT45" i="57" s="1"/>
  <c r="AH44" i="57"/>
  <c r="AD44" i="57"/>
  <c r="AD45" i="57" s="1"/>
  <c r="Z44" i="57"/>
  <c r="V44" i="57"/>
  <c r="N44" i="57"/>
  <c r="I44" i="57"/>
  <c r="I45" i="57" s="1"/>
  <c r="H44" i="57"/>
  <c r="H45" i="57" s="1"/>
  <c r="G44" i="57"/>
  <c r="G45" i="57" s="1"/>
  <c r="AX44" i="57"/>
  <c r="AP44" i="57"/>
  <c r="AL44" i="57"/>
  <c r="AL45" i="57" s="1"/>
  <c r="R44" i="57"/>
  <c r="R45" i="57" s="1"/>
  <c r="J44" i="57"/>
  <c r="J45" i="57" s="1"/>
  <c r="E43" i="57"/>
  <c r="G66" i="30"/>
  <c r="G22" i="30"/>
  <c r="G16" i="30"/>
  <c r="G14" i="30"/>
  <c r="C574" i="21" l="1"/>
  <c r="BC37" i="21" s="1"/>
  <c r="C570" i="21"/>
  <c r="AM37" i="21" s="1"/>
  <c r="G545" i="21"/>
  <c r="C534" i="21"/>
  <c r="F567" i="21"/>
  <c r="AD37" i="21" s="1"/>
  <c r="F563" i="21"/>
  <c r="N37" i="21" s="1"/>
  <c r="N17" i="21" s="1"/>
  <c r="E563" i="21"/>
  <c r="M37" i="21" s="1"/>
  <c r="M17" i="21" s="1"/>
  <c r="E573" i="21"/>
  <c r="BA37" i="21" s="1"/>
  <c r="E571" i="21"/>
  <c r="AS37" i="21" s="1"/>
  <c r="F568" i="21"/>
  <c r="AH37" i="21" s="1"/>
  <c r="F564" i="21"/>
  <c r="R37" i="21" s="1"/>
  <c r="D575" i="21"/>
  <c r="BH37" i="21" s="1"/>
  <c r="D571" i="21"/>
  <c r="AR37" i="21" s="1"/>
  <c r="E564" i="21"/>
  <c r="Q37" i="21" s="1"/>
  <c r="E527" i="21"/>
  <c r="E29" i="21" s="1"/>
  <c r="E529" i="21"/>
  <c r="I29" i="21" s="1"/>
  <c r="E531" i="21"/>
  <c r="Q29" i="21" s="1"/>
  <c r="D561" i="21"/>
  <c r="D37" i="21" s="1"/>
  <c r="D569" i="21"/>
  <c r="AJ37" i="21" s="1"/>
  <c r="D567" i="21"/>
  <c r="AB37" i="21" s="1"/>
  <c r="D565" i="21"/>
  <c r="T37" i="21" s="1"/>
  <c r="D563" i="21"/>
  <c r="L37" i="21" s="1"/>
  <c r="C571" i="21"/>
  <c r="AQ37" i="21" s="1"/>
  <c r="C567" i="21"/>
  <c r="AA37" i="21" s="1"/>
  <c r="C563" i="21"/>
  <c r="E574" i="21"/>
  <c r="BE37" i="21" s="1"/>
  <c r="E572" i="21"/>
  <c r="AW37" i="21" s="1"/>
  <c r="F575" i="21"/>
  <c r="BJ37" i="21" s="1"/>
  <c r="C540" i="21"/>
  <c r="BC29" i="21" s="1"/>
  <c r="D531" i="21"/>
  <c r="P29" i="21" s="1"/>
  <c r="F570" i="21"/>
  <c r="AP37" i="21" s="1"/>
  <c r="F566" i="21"/>
  <c r="E568" i="21"/>
  <c r="AG37" i="21" s="1"/>
  <c r="D538" i="21"/>
  <c r="AV29" i="21" s="1"/>
  <c r="D540" i="21"/>
  <c r="BD29" i="21" s="1"/>
  <c r="D562" i="21"/>
  <c r="H37" i="21" s="1"/>
  <c r="G17" i="21" s="1"/>
  <c r="F573" i="21"/>
  <c r="BB37" i="21" s="1"/>
  <c r="F571" i="21"/>
  <c r="AT37" i="21" s="1"/>
  <c r="G544" i="21"/>
  <c r="C575" i="21"/>
  <c r="C573" i="21"/>
  <c r="AY37" i="21" s="1"/>
  <c r="G554" i="21"/>
  <c r="C569" i="21"/>
  <c r="AI37" i="21" s="1"/>
  <c r="G550" i="21"/>
  <c r="G548" i="21"/>
  <c r="G546" i="21"/>
  <c r="G551" i="21"/>
  <c r="F561" i="21"/>
  <c r="F37" i="21" s="1"/>
  <c r="F17" i="21" s="1"/>
  <c r="F569" i="21"/>
  <c r="AL37" i="21" s="1"/>
  <c r="F565" i="21"/>
  <c r="V37" i="21" s="1"/>
  <c r="G512" i="21"/>
  <c r="G514" i="21"/>
  <c r="C533" i="21"/>
  <c r="W29" i="21" s="1"/>
  <c r="C535" i="21"/>
  <c r="AI29" i="21" s="1"/>
  <c r="G520" i="21"/>
  <c r="G522" i="21"/>
  <c r="D573" i="21"/>
  <c r="AZ37" i="21" s="1"/>
  <c r="E561" i="21"/>
  <c r="E37" i="21" s="1"/>
  <c r="E569" i="21"/>
  <c r="AK37" i="21" s="1"/>
  <c r="E565" i="21"/>
  <c r="U37" i="21" s="1"/>
  <c r="D527" i="21"/>
  <c r="D29" i="21" s="1"/>
  <c r="D529" i="21"/>
  <c r="H29" i="21" s="1"/>
  <c r="D533" i="21"/>
  <c r="X29" i="21" s="1"/>
  <c r="D537" i="21"/>
  <c r="AR29" i="21" s="1"/>
  <c r="D541" i="21"/>
  <c r="BH29" i="21" s="1"/>
  <c r="F574" i="21"/>
  <c r="BF37" i="21" s="1"/>
  <c r="F572" i="21"/>
  <c r="AX37" i="21" s="1"/>
  <c r="E575" i="21"/>
  <c r="BI37" i="21" s="1"/>
  <c r="G557" i="21"/>
  <c r="G555" i="21"/>
  <c r="G553" i="21"/>
  <c r="G549" i="21"/>
  <c r="G547" i="21"/>
  <c r="D535" i="21"/>
  <c r="AJ29" i="21" s="1"/>
  <c r="C561" i="21"/>
  <c r="C37" i="21" s="1"/>
  <c r="C568" i="21"/>
  <c r="AE37" i="21" s="1"/>
  <c r="G558" i="21"/>
  <c r="E537" i="21"/>
  <c r="AS29" i="21" s="1"/>
  <c r="E539" i="21"/>
  <c r="BA29" i="21" s="1"/>
  <c r="F527" i="21"/>
  <c r="F29" i="21" s="1"/>
  <c r="F529" i="21"/>
  <c r="J29" i="21" s="1"/>
  <c r="F531" i="21"/>
  <c r="R29" i="21" s="1"/>
  <c r="F533" i="21"/>
  <c r="Z29" i="21" s="1"/>
  <c r="F535" i="21"/>
  <c r="AL29" i="21" s="1"/>
  <c r="F537" i="21"/>
  <c r="AT29" i="21" s="1"/>
  <c r="F539" i="21"/>
  <c r="BB29" i="21" s="1"/>
  <c r="F541" i="21"/>
  <c r="BJ29" i="21" s="1"/>
  <c r="C528" i="21"/>
  <c r="C536" i="21"/>
  <c r="AM29" i="21" s="1"/>
  <c r="C565" i="21"/>
  <c r="S37" i="21" s="1"/>
  <c r="D532" i="21"/>
  <c r="T29" i="21" s="1"/>
  <c r="D536" i="21"/>
  <c r="AN29" i="21" s="1"/>
  <c r="C572" i="21"/>
  <c r="AU37" i="21" s="1"/>
  <c r="E528" i="21"/>
  <c r="E530" i="21"/>
  <c r="M29" i="21" s="1"/>
  <c r="E532" i="21"/>
  <c r="U29" i="21" s="1"/>
  <c r="E534" i="21"/>
  <c r="E536" i="21"/>
  <c r="AO29" i="21" s="1"/>
  <c r="E538" i="21"/>
  <c r="AW29" i="21" s="1"/>
  <c r="E540" i="21"/>
  <c r="BE29" i="21" s="1"/>
  <c r="G552" i="21"/>
  <c r="G556" i="21"/>
  <c r="D528" i="21"/>
  <c r="D530" i="21"/>
  <c r="L29" i="21" s="1"/>
  <c r="D534" i="21"/>
  <c r="F528" i="21"/>
  <c r="F530" i="21"/>
  <c r="N29" i="21" s="1"/>
  <c r="F532" i="21"/>
  <c r="V29" i="21" s="1"/>
  <c r="F534" i="21"/>
  <c r="F536" i="21"/>
  <c r="AP29" i="21" s="1"/>
  <c r="F538" i="21"/>
  <c r="AX29" i="21" s="1"/>
  <c r="F540" i="21"/>
  <c r="BF29" i="21" s="1"/>
  <c r="G516" i="21"/>
  <c r="G518" i="21"/>
  <c r="G524" i="21"/>
  <c r="G513" i="21"/>
  <c r="G515" i="21"/>
  <c r="G517" i="21"/>
  <c r="G521" i="21"/>
  <c r="G519" i="21"/>
  <c r="G511" i="21"/>
  <c r="E541" i="21"/>
  <c r="BI29" i="21" s="1"/>
  <c r="C532" i="21"/>
  <c r="S29" i="21" s="1"/>
  <c r="G523" i="21"/>
  <c r="C539" i="21"/>
  <c r="AY29" i="21" s="1"/>
  <c r="C531" i="21"/>
  <c r="O29" i="21" s="1"/>
  <c r="E533" i="21"/>
  <c r="Y29" i="21" s="1"/>
  <c r="C538" i="21"/>
  <c r="AU29" i="21" s="1"/>
  <c r="C530" i="21"/>
  <c r="K29" i="21" s="1"/>
  <c r="E535" i="21"/>
  <c r="AK29" i="21" s="1"/>
  <c r="C537" i="21"/>
  <c r="AQ29" i="21" s="1"/>
  <c r="C529" i="21"/>
  <c r="G29" i="21" s="1"/>
  <c r="G510" i="21"/>
  <c r="G494" i="21"/>
  <c r="G504" i="21"/>
  <c r="G500" i="21"/>
  <c r="G498" i="21"/>
  <c r="G506" i="21"/>
  <c r="G502" i="21"/>
  <c r="G496" i="21"/>
  <c r="G507" i="21"/>
  <c r="G505" i="21"/>
  <c r="G493" i="21"/>
  <c r="G501" i="21"/>
  <c r="G503" i="21"/>
  <c r="G499" i="21"/>
  <c r="G497" i="21"/>
  <c r="G495" i="21"/>
  <c r="F44" i="57"/>
  <c r="C5" i="29"/>
  <c r="G46" i="30"/>
  <c r="G45" i="30"/>
  <c r="G8" i="30"/>
  <c r="G7" i="30"/>
  <c r="P17" i="21" l="1"/>
  <c r="G562" i="21"/>
  <c r="E17" i="21"/>
  <c r="F9" i="21"/>
  <c r="K9" i="21"/>
  <c r="Q9" i="21"/>
  <c r="M9" i="21"/>
  <c r="O9" i="21"/>
  <c r="E9" i="21"/>
  <c r="H9" i="21"/>
  <c r="P9" i="21"/>
  <c r="G9" i="21"/>
  <c r="D9" i="21"/>
  <c r="N9" i="21"/>
  <c r="J9" i="21"/>
  <c r="L9" i="21"/>
  <c r="I9" i="21"/>
  <c r="C9" i="21"/>
  <c r="D17" i="21"/>
  <c r="O17" i="21"/>
  <c r="C17" i="21"/>
  <c r="G570" i="21"/>
  <c r="L17" i="21"/>
  <c r="Q17" i="21"/>
  <c r="G563" i="21"/>
  <c r="K37" i="21"/>
  <c r="H17" i="21" s="1"/>
  <c r="AH29" i="21"/>
  <c r="AD29" i="21"/>
  <c r="G575" i="21"/>
  <c r="BG37" i="21"/>
  <c r="G566" i="21"/>
  <c r="Z37" i="21"/>
  <c r="AF29" i="21"/>
  <c r="AB29" i="21"/>
  <c r="AG29" i="21"/>
  <c r="AC29" i="21"/>
  <c r="AE29" i="21"/>
  <c r="AA29" i="21"/>
  <c r="G567" i="21"/>
  <c r="G573" i="21"/>
  <c r="G564" i="21"/>
  <c r="G574" i="21"/>
  <c r="G568" i="21"/>
  <c r="G569" i="21"/>
  <c r="G527" i="21"/>
  <c r="G571" i="21"/>
  <c r="G572" i="21"/>
  <c r="G561" i="21"/>
  <c r="G565" i="21"/>
  <c r="G529" i="21"/>
  <c r="G528" i="21"/>
  <c r="G530" i="21"/>
  <c r="E44" i="57"/>
  <c r="F45" i="57"/>
  <c r="N35" i="64"/>
  <c r="O35" i="64"/>
  <c r="P35" i="64"/>
  <c r="Q35" i="64"/>
  <c r="R35" i="64"/>
  <c r="S35" i="64"/>
  <c r="T35" i="64"/>
  <c r="U35" i="64"/>
  <c r="V35" i="64"/>
  <c r="W35" i="64"/>
  <c r="X35" i="64"/>
  <c r="Y35" i="64"/>
  <c r="Z35" i="64"/>
  <c r="AA35" i="64"/>
  <c r="AB35" i="64"/>
  <c r="AC35" i="64"/>
  <c r="AD35" i="64"/>
  <c r="AE35" i="64"/>
  <c r="AF35" i="64"/>
  <c r="AG35" i="64"/>
  <c r="AH35" i="64"/>
  <c r="AI35" i="64"/>
  <c r="AJ35" i="64"/>
  <c r="AK35" i="64"/>
  <c r="AL35" i="64"/>
  <c r="AM35" i="64"/>
  <c r="AN35" i="64"/>
  <c r="AO35" i="64"/>
  <c r="AP35" i="64"/>
  <c r="AQ35" i="64"/>
  <c r="AR35" i="64"/>
  <c r="AS35" i="64"/>
  <c r="AT35" i="64"/>
  <c r="AU35" i="64"/>
  <c r="AV35" i="64"/>
  <c r="AW35" i="64"/>
  <c r="K35" i="64"/>
  <c r="L35" i="64"/>
  <c r="M35" i="64"/>
  <c r="H35" i="64"/>
  <c r="I35" i="64"/>
  <c r="J35" i="64"/>
  <c r="BL38" i="57"/>
  <c r="BK38" i="57"/>
  <c r="BI38" i="57"/>
  <c r="BA38" i="57"/>
  <c r="AZ38" i="57"/>
  <c r="AY38" i="57"/>
  <c r="AQ38" i="57"/>
  <c r="AO38" i="57"/>
  <c r="AN38" i="57"/>
  <c r="AF38" i="57"/>
  <c r="AE38" i="57"/>
  <c r="AC38" i="57"/>
  <c r="U38" i="57"/>
  <c r="T38" i="57"/>
  <c r="S38" i="57"/>
  <c r="K38" i="57"/>
  <c r="I38" i="57"/>
  <c r="BH31" i="57"/>
  <c r="BG31" i="57"/>
  <c r="BE31" i="57"/>
  <c r="AW31" i="57"/>
  <c r="AV31" i="57"/>
  <c r="AU31" i="57"/>
  <c r="AM31" i="57"/>
  <c r="AK31" i="57"/>
  <c r="AJ31" i="57"/>
  <c r="AB31" i="57"/>
  <c r="AA31" i="57"/>
  <c r="Y31" i="57"/>
  <c r="Q31" i="57"/>
  <c r="P31" i="57"/>
  <c r="O31" i="57"/>
  <c r="BM24" i="57"/>
  <c r="BL24" i="57"/>
  <c r="BD24" i="57"/>
  <c r="BC24" i="57"/>
  <c r="BA24" i="57"/>
  <c r="AU24" i="57"/>
  <c r="AS24" i="57"/>
  <c r="AR24" i="57"/>
  <c r="AQ24" i="57"/>
  <c r="AJ24" i="57"/>
  <c r="AI24" i="57"/>
  <c r="AG24" i="57"/>
  <c r="AF24" i="57"/>
  <c r="Y24" i="57"/>
  <c r="X24" i="57"/>
  <c r="W24" i="57"/>
  <c r="U24" i="57"/>
  <c r="O24" i="57"/>
  <c r="M24" i="57"/>
  <c r="L24" i="57"/>
  <c r="K24" i="57"/>
  <c r="BM17" i="57"/>
  <c r="BL17" i="57"/>
  <c r="BK17" i="57"/>
  <c r="BE17" i="57"/>
  <c r="BD17" i="57"/>
  <c r="BC17" i="57"/>
  <c r="BA17" i="57"/>
  <c r="AZ17" i="57"/>
  <c r="AU17" i="57"/>
  <c r="AS17" i="57"/>
  <c r="AR17" i="57"/>
  <c r="AQ17" i="57"/>
  <c r="AO17" i="57"/>
  <c r="AJ17" i="57"/>
  <c r="AI17" i="57"/>
  <c r="AG17" i="57"/>
  <c r="AF17" i="57"/>
  <c r="AE17" i="57"/>
  <c r="Y17" i="57"/>
  <c r="X17" i="57"/>
  <c r="W17" i="57"/>
  <c r="U17" i="57"/>
  <c r="T17" i="57"/>
  <c r="O17" i="57"/>
  <c r="M17" i="57"/>
  <c r="L17" i="57"/>
  <c r="K17" i="57"/>
  <c r="D28" i="3"/>
  <c r="H28" i="3" s="1"/>
  <c r="C421" i="21"/>
  <c r="G421" i="21" s="1"/>
  <c r="C331" i="21"/>
  <c r="G331" i="21" s="1"/>
  <c r="F328" i="21"/>
  <c r="E328" i="21"/>
  <c r="D328" i="21"/>
  <c r="F327" i="21"/>
  <c r="E327" i="21"/>
  <c r="D327" i="21"/>
  <c r="F326" i="21"/>
  <c r="E326" i="21"/>
  <c r="D326" i="21"/>
  <c r="F325" i="21"/>
  <c r="E325" i="21"/>
  <c r="D325" i="21"/>
  <c r="F324" i="21"/>
  <c r="E324" i="21"/>
  <c r="D324" i="21"/>
  <c r="F323" i="21"/>
  <c r="E323" i="21"/>
  <c r="D323" i="21"/>
  <c r="F322" i="21"/>
  <c r="E322" i="21"/>
  <c r="D322" i="21"/>
  <c r="F321" i="21"/>
  <c r="E321" i="21"/>
  <c r="D321" i="21"/>
  <c r="F320" i="21"/>
  <c r="E320" i="21"/>
  <c r="D320" i="21"/>
  <c r="F319" i="21"/>
  <c r="E319" i="21"/>
  <c r="D319" i="21"/>
  <c r="F318" i="21"/>
  <c r="E318" i="21"/>
  <c r="D318" i="21"/>
  <c r="F317" i="21"/>
  <c r="E317" i="21"/>
  <c r="D317" i="21"/>
  <c r="F316" i="21"/>
  <c r="E316" i="21"/>
  <c r="D316" i="21"/>
  <c r="F315" i="21"/>
  <c r="E315" i="21"/>
  <c r="D315" i="21"/>
  <c r="F314" i="21"/>
  <c r="E314" i="21"/>
  <c r="D314" i="21"/>
  <c r="C242" i="21"/>
  <c r="G242" i="21" s="1"/>
  <c r="F239" i="21"/>
  <c r="E239" i="21"/>
  <c r="D239" i="21"/>
  <c r="F238" i="21"/>
  <c r="E238" i="21"/>
  <c r="D238" i="21"/>
  <c r="F237" i="21"/>
  <c r="E237" i="21"/>
  <c r="D237" i="21"/>
  <c r="F236" i="21"/>
  <c r="E236" i="21"/>
  <c r="D236" i="21"/>
  <c r="F235" i="21"/>
  <c r="E235" i="21"/>
  <c r="D235" i="21"/>
  <c r="F234" i="21"/>
  <c r="E234" i="21"/>
  <c r="D234" i="21"/>
  <c r="F233" i="21"/>
  <c r="E233" i="21"/>
  <c r="D233" i="21"/>
  <c r="F232" i="21"/>
  <c r="E232" i="21"/>
  <c r="D232" i="21"/>
  <c r="F231" i="21"/>
  <c r="E231" i="21"/>
  <c r="D231" i="21"/>
  <c r="F230" i="21"/>
  <c r="E230" i="21"/>
  <c r="D230" i="21"/>
  <c r="F229" i="21"/>
  <c r="E229" i="21"/>
  <c r="D229" i="21"/>
  <c r="F228" i="21"/>
  <c r="E228" i="21"/>
  <c r="D228" i="21"/>
  <c r="F227" i="21"/>
  <c r="E227" i="21"/>
  <c r="D227" i="21"/>
  <c r="F226" i="21"/>
  <c r="E226" i="21"/>
  <c r="D226" i="21"/>
  <c r="F225" i="21"/>
  <c r="E225" i="21"/>
  <c r="D225" i="21"/>
  <c r="C153" i="21"/>
  <c r="G153" i="21" s="1"/>
  <c r="F150" i="21"/>
  <c r="E150" i="21"/>
  <c r="D150" i="21"/>
  <c r="F149" i="21"/>
  <c r="E149" i="21"/>
  <c r="D149" i="21"/>
  <c r="F148" i="21"/>
  <c r="E148" i="21"/>
  <c r="D148" i="21"/>
  <c r="F147" i="21"/>
  <c r="E147" i="21"/>
  <c r="D147" i="21"/>
  <c r="F146" i="21"/>
  <c r="E146" i="21"/>
  <c r="D146" i="21"/>
  <c r="F145" i="21"/>
  <c r="E145" i="21"/>
  <c r="D145" i="21"/>
  <c r="F144" i="21"/>
  <c r="E144" i="21"/>
  <c r="D144" i="21"/>
  <c r="F143" i="21"/>
  <c r="E143" i="21"/>
  <c r="D143" i="21"/>
  <c r="F142" i="21"/>
  <c r="E142" i="21"/>
  <c r="D142" i="21"/>
  <c r="F141" i="21"/>
  <c r="E141" i="21"/>
  <c r="D141" i="21"/>
  <c r="F140" i="21"/>
  <c r="E140" i="21"/>
  <c r="D140" i="21"/>
  <c r="F139" i="21"/>
  <c r="E139" i="21"/>
  <c r="D139" i="21"/>
  <c r="F138" i="21"/>
  <c r="E138" i="21"/>
  <c r="D138" i="21"/>
  <c r="F137" i="21"/>
  <c r="E137" i="21"/>
  <c r="D137" i="21"/>
  <c r="F136" i="21"/>
  <c r="E136" i="21"/>
  <c r="D136" i="21"/>
  <c r="C63" i="21"/>
  <c r="G63" i="21" s="1"/>
  <c r="C5" i="68"/>
  <c r="BM37" i="57"/>
  <c r="BM38" i="57" s="1"/>
  <c r="BL37" i="57"/>
  <c r="BK37" i="57"/>
  <c r="BI37" i="57"/>
  <c r="BH37" i="57"/>
  <c r="BH38" i="57" s="1"/>
  <c r="BG37" i="57"/>
  <c r="BG38" i="57" s="1"/>
  <c r="BE37" i="57"/>
  <c r="BE38" i="57" s="1"/>
  <c r="BD37" i="57"/>
  <c r="BD38" i="57" s="1"/>
  <c r="BC37" i="57"/>
  <c r="BC38" i="57" s="1"/>
  <c r="BA37" i="57"/>
  <c r="AZ37" i="57"/>
  <c r="AY37" i="57"/>
  <c r="AW37" i="57"/>
  <c r="AW38" i="57" s="1"/>
  <c r="AV37" i="57"/>
  <c r="AV38" i="57" s="1"/>
  <c r="AU37" i="57"/>
  <c r="AU38" i="57" s="1"/>
  <c r="AS37" i="57"/>
  <c r="AS38" i="57" s="1"/>
  <c r="AR37" i="57"/>
  <c r="AR38" i="57" s="1"/>
  <c r="AQ37" i="57"/>
  <c r="AO37" i="57"/>
  <c r="AN37" i="57"/>
  <c r="AM37" i="57"/>
  <c r="AM38" i="57" s="1"/>
  <c r="AK37" i="57"/>
  <c r="AK38" i="57" s="1"/>
  <c r="AJ37" i="57"/>
  <c r="AJ38" i="57" s="1"/>
  <c r="AI37" i="57"/>
  <c r="AI38" i="57" s="1"/>
  <c r="AG37" i="57"/>
  <c r="AG38" i="57" s="1"/>
  <c r="AF37" i="57"/>
  <c r="AE37" i="57"/>
  <c r="AC37" i="57"/>
  <c r="AB37" i="57"/>
  <c r="AB38" i="57" s="1"/>
  <c r="AA37" i="57"/>
  <c r="AA38" i="57" s="1"/>
  <c r="Y37" i="57"/>
  <c r="Y38" i="57" s="1"/>
  <c r="X37" i="57"/>
  <c r="X38" i="57" s="1"/>
  <c r="W37" i="57"/>
  <c r="W38" i="57" s="1"/>
  <c r="U37" i="57"/>
  <c r="T37" i="57"/>
  <c r="S37" i="57"/>
  <c r="Q37" i="57"/>
  <c r="Q38" i="57" s="1"/>
  <c r="P37" i="57"/>
  <c r="P38" i="57" s="1"/>
  <c r="O37" i="57"/>
  <c r="O38" i="57" s="1"/>
  <c r="M37" i="57"/>
  <c r="M38" i="57" s="1"/>
  <c r="L37" i="57"/>
  <c r="L38" i="57" s="1"/>
  <c r="K37" i="57"/>
  <c r="I37" i="57"/>
  <c r="H37" i="57"/>
  <c r="H38" i="57" s="1"/>
  <c r="G37" i="57"/>
  <c r="G38" i="57" s="1"/>
  <c r="BM30" i="57"/>
  <c r="BM31" i="57" s="1"/>
  <c r="BL30" i="57"/>
  <c r="BL31" i="57" s="1"/>
  <c r="BK30" i="57"/>
  <c r="BK31" i="57" s="1"/>
  <c r="BI30" i="57"/>
  <c r="BI31" i="57" s="1"/>
  <c r="BH30" i="57"/>
  <c r="BG30" i="57"/>
  <c r="BE30" i="57"/>
  <c r="BD30" i="57"/>
  <c r="BD31" i="57" s="1"/>
  <c r="BC30" i="57"/>
  <c r="BC31" i="57" s="1"/>
  <c r="BA30" i="57"/>
  <c r="BA31" i="57" s="1"/>
  <c r="AZ30" i="57"/>
  <c r="AZ31" i="57" s="1"/>
  <c r="AY30" i="57"/>
  <c r="AY31" i="57" s="1"/>
  <c r="AW30" i="57"/>
  <c r="AV30" i="57"/>
  <c r="AU30" i="57"/>
  <c r="AS30" i="57"/>
  <c r="AS31" i="57" s="1"/>
  <c r="AR30" i="57"/>
  <c r="AR31" i="57" s="1"/>
  <c r="AQ30" i="57"/>
  <c r="AQ31" i="57" s="1"/>
  <c r="AO30" i="57"/>
  <c r="AO31" i="57" s="1"/>
  <c r="AN30" i="57"/>
  <c r="AN31" i="57" s="1"/>
  <c r="AM30" i="57"/>
  <c r="AK30" i="57"/>
  <c r="AJ30" i="57"/>
  <c r="AI30" i="57"/>
  <c r="AI31" i="57" s="1"/>
  <c r="AG30" i="57"/>
  <c r="AG31" i="57" s="1"/>
  <c r="AF30" i="57"/>
  <c r="AF31" i="57" s="1"/>
  <c r="AE30" i="57"/>
  <c r="AE31" i="57" s="1"/>
  <c r="AC30" i="57"/>
  <c r="AC31" i="57" s="1"/>
  <c r="AB30" i="57"/>
  <c r="AA30" i="57"/>
  <c r="Y30" i="57"/>
  <c r="X30" i="57"/>
  <c r="X31" i="57" s="1"/>
  <c r="W30" i="57"/>
  <c r="W31" i="57" s="1"/>
  <c r="U30" i="57"/>
  <c r="U31" i="57" s="1"/>
  <c r="T30" i="57"/>
  <c r="T31" i="57" s="1"/>
  <c r="S30" i="57"/>
  <c r="S31" i="57" s="1"/>
  <c r="Q30" i="57"/>
  <c r="P30" i="57"/>
  <c r="O30" i="57"/>
  <c r="M30" i="57"/>
  <c r="M31" i="57" s="1"/>
  <c r="L30" i="57"/>
  <c r="L31" i="57" s="1"/>
  <c r="K30" i="57"/>
  <c r="K31" i="57" s="1"/>
  <c r="I30" i="57"/>
  <c r="I31" i="57" s="1"/>
  <c r="H30" i="57"/>
  <c r="H31" i="57" s="1"/>
  <c r="G30" i="57"/>
  <c r="G31" i="57" s="1"/>
  <c r="BM23" i="57"/>
  <c r="BL23" i="57"/>
  <c r="BK23" i="57"/>
  <c r="BK24" i="57" s="1"/>
  <c r="BI23" i="57"/>
  <c r="BI24" i="57" s="1"/>
  <c r="BH23" i="57"/>
  <c r="BH24" i="57" s="1"/>
  <c r="BG23" i="57"/>
  <c r="BG24" i="57" s="1"/>
  <c r="BE23" i="57"/>
  <c r="BE24" i="57" s="1"/>
  <c r="BD23" i="57"/>
  <c r="BC23" i="57"/>
  <c r="BA23" i="57"/>
  <c r="AZ23" i="57"/>
  <c r="AZ24" i="57" s="1"/>
  <c r="AY23" i="57"/>
  <c r="AY24" i="57" s="1"/>
  <c r="AW23" i="57"/>
  <c r="AW24" i="57" s="1"/>
  <c r="AV23" i="57"/>
  <c r="AV24" i="57" s="1"/>
  <c r="AU23" i="57"/>
  <c r="AS23" i="57"/>
  <c r="AR23" i="57"/>
  <c r="AQ23" i="57"/>
  <c r="AO23" i="57"/>
  <c r="AO24" i="57" s="1"/>
  <c r="AN23" i="57"/>
  <c r="AN24" i="57" s="1"/>
  <c r="AM23" i="57"/>
  <c r="AM24" i="57" s="1"/>
  <c r="AK23" i="57"/>
  <c r="AK24" i="57" s="1"/>
  <c r="AJ23" i="57"/>
  <c r="AI23" i="57"/>
  <c r="AG23" i="57"/>
  <c r="AF23" i="57"/>
  <c r="AE23" i="57"/>
  <c r="AE24" i="57" s="1"/>
  <c r="AC23" i="57"/>
  <c r="AC24" i="57" s="1"/>
  <c r="AB23" i="57"/>
  <c r="AB24" i="57" s="1"/>
  <c r="AA23" i="57"/>
  <c r="AA24" i="57" s="1"/>
  <c r="Y23" i="57"/>
  <c r="X23" i="57"/>
  <c r="W23" i="57"/>
  <c r="U23" i="57"/>
  <c r="T23" i="57"/>
  <c r="T24" i="57" s="1"/>
  <c r="S23" i="57"/>
  <c r="S24" i="57" s="1"/>
  <c r="Q23" i="57"/>
  <c r="Q24" i="57" s="1"/>
  <c r="P23" i="57"/>
  <c r="P24" i="57" s="1"/>
  <c r="O23" i="57"/>
  <c r="M23" i="57"/>
  <c r="L23" i="57"/>
  <c r="K23" i="57"/>
  <c r="I23" i="57"/>
  <c r="I24" i="57" s="1"/>
  <c r="H23" i="57"/>
  <c r="H24" i="57" s="1"/>
  <c r="G23" i="57"/>
  <c r="G24" i="57" s="1"/>
  <c r="BM16" i="57"/>
  <c r="BL16" i="57"/>
  <c r="BK16" i="57"/>
  <c r="BI16" i="57"/>
  <c r="BI17" i="57" s="1"/>
  <c r="BH16" i="57"/>
  <c r="BH17" i="57" s="1"/>
  <c r="BG16" i="57"/>
  <c r="BG17" i="57" s="1"/>
  <c r="BE16" i="57"/>
  <c r="BD16" i="57"/>
  <c r="BC16" i="57"/>
  <c r="BA16" i="57"/>
  <c r="AZ16" i="57"/>
  <c r="AY16" i="57"/>
  <c r="AY17" i="57" s="1"/>
  <c r="AW16" i="57"/>
  <c r="AW17" i="57" s="1"/>
  <c r="AV16" i="57"/>
  <c r="AV17" i="57" s="1"/>
  <c r="AU16" i="57"/>
  <c r="AS16" i="57"/>
  <c r="AR16" i="57"/>
  <c r="AQ16" i="57"/>
  <c r="AO16" i="57"/>
  <c r="AN16" i="57"/>
  <c r="AN17" i="57" s="1"/>
  <c r="AM16" i="57"/>
  <c r="AM17" i="57" s="1"/>
  <c r="AK16" i="57"/>
  <c r="AK17" i="57" s="1"/>
  <c r="AJ16" i="57"/>
  <c r="AI16" i="57"/>
  <c r="AG16" i="57"/>
  <c r="AF16" i="57"/>
  <c r="AE16" i="57"/>
  <c r="AC16" i="57"/>
  <c r="AC17" i="57" s="1"/>
  <c r="AB16" i="57"/>
  <c r="AB17" i="57" s="1"/>
  <c r="AA16" i="57"/>
  <c r="AA17" i="57" s="1"/>
  <c r="Y16" i="57"/>
  <c r="X16" i="57"/>
  <c r="W16" i="57"/>
  <c r="U16" i="57"/>
  <c r="T16" i="57"/>
  <c r="S16" i="57"/>
  <c r="S17" i="57" s="1"/>
  <c r="Q16" i="57"/>
  <c r="Q17" i="57" s="1"/>
  <c r="P16" i="57"/>
  <c r="P17" i="57" s="1"/>
  <c r="O16" i="57"/>
  <c r="M16" i="57"/>
  <c r="L16" i="57"/>
  <c r="K16" i="57"/>
  <c r="I16" i="57"/>
  <c r="I17" i="57" s="1"/>
  <c r="H16" i="57"/>
  <c r="H17" i="57" s="1"/>
  <c r="G16" i="57"/>
  <c r="G17" i="57" s="1"/>
  <c r="BM9" i="57"/>
  <c r="BM10" i="57" s="1"/>
  <c r="BL9" i="57"/>
  <c r="BL10" i="57" s="1"/>
  <c r="BK9" i="57"/>
  <c r="BK10" i="57" s="1"/>
  <c r="BI9" i="57"/>
  <c r="BI10" i="57" s="1"/>
  <c r="BH9" i="57"/>
  <c r="BH10" i="57" s="1"/>
  <c r="BG9" i="57"/>
  <c r="BG10" i="57" s="1"/>
  <c r="BE9" i="57"/>
  <c r="BE10" i="57" s="1"/>
  <c r="BD9" i="57"/>
  <c r="BD10" i="57" s="1"/>
  <c r="BC9" i="57"/>
  <c r="BC10" i="57" s="1"/>
  <c r="BA9" i="57"/>
  <c r="BA10" i="57" s="1"/>
  <c r="AZ9" i="57"/>
  <c r="AZ10" i="57" s="1"/>
  <c r="AY9" i="57"/>
  <c r="AY10" i="57" s="1"/>
  <c r="AW9" i="57"/>
  <c r="AW10" i="57" s="1"/>
  <c r="AV9" i="57"/>
  <c r="AV10" i="57" s="1"/>
  <c r="AU9" i="57"/>
  <c r="AU10" i="57" s="1"/>
  <c r="AS9" i="57"/>
  <c r="AS10" i="57" s="1"/>
  <c r="AR9" i="57"/>
  <c r="AR10" i="57" s="1"/>
  <c r="AQ9" i="57"/>
  <c r="AQ10" i="57" s="1"/>
  <c r="AO9" i="57"/>
  <c r="AO10" i="57" s="1"/>
  <c r="AN9" i="57"/>
  <c r="AN10" i="57" s="1"/>
  <c r="AM9" i="57"/>
  <c r="AM10" i="57" s="1"/>
  <c r="AK9" i="57"/>
  <c r="AK10" i="57" s="1"/>
  <c r="AJ9" i="57"/>
  <c r="AJ10" i="57" s="1"/>
  <c r="AI9" i="57"/>
  <c r="AI10" i="57" s="1"/>
  <c r="AG9" i="57"/>
  <c r="AG10" i="57" s="1"/>
  <c r="AF9" i="57"/>
  <c r="AF10" i="57" s="1"/>
  <c r="AE9" i="57"/>
  <c r="AE10" i="57" s="1"/>
  <c r="AC9" i="57"/>
  <c r="AC10" i="57" s="1"/>
  <c r="AB9" i="57"/>
  <c r="AB10" i="57" s="1"/>
  <c r="AA9" i="57"/>
  <c r="AA10" i="57" s="1"/>
  <c r="Y9" i="57"/>
  <c r="Y10" i="57" s="1"/>
  <c r="X9" i="57"/>
  <c r="X10" i="57" s="1"/>
  <c r="W9" i="57"/>
  <c r="W10" i="57" s="1"/>
  <c r="U9" i="57"/>
  <c r="U10" i="57" s="1"/>
  <c r="T9" i="57"/>
  <c r="T10" i="57" s="1"/>
  <c r="S9" i="57"/>
  <c r="S10" i="57" s="1"/>
  <c r="Q9" i="57"/>
  <c r="Q10" i="57" s="1"/>
  <c r="P9" i="57"/>
  <c r="P10" i="57" s="1"/>
  <c r="O9" i="57"/>
  <c r="O10" i="57" s="1"/>
  <c r="M9" i="57"/>
  <c r="M10" i="57" s="1"/>
  <c r="L9" i="57"/>
  <c r="L10" i="57" s="1"/>
  <c r="K9" i="57"/>
  <c r="K10" i="57" s="1"/>
  <c r="C5" i="73"/>
  <c r="O8" i="80" s="1"/>
  <c r="C5" i="72"/>
  <c r="P7" i="80" s="1"/>
  <c r="C5" i="70"/>
  <c r="P6" i="80" s="1"/>
  <c r="C5" i="74"/>
  <c r="D5" i="80" s="1"/>
  <c r="C5" i="65"/>
  <c r="Q4" i="80" s="1"/>
  <c r="C6" i="70"/>
  <c r="I4" i="80"/>
  <c r="E109" i="78"/>
  <c r="E108" i="78"/>
  <c r="E107" i="78"/>
  <c r="F103" i="78"/>
  <c r="G109" i="78" s="1"/>
  <c r="E103" i="78"/>
  <c r="F109" i="78" s="1"/>
  <c r="E102" i="78"/>
  <c r="F108" i="78" s="1"/>
  <c r="E101" i="78"/>
  <c r="F107" i="78" s="1"/>
  <c r="E97" i="78"/>
  <c r="E96" i="78"/>
  <c r="F102" i="78" s="1"/>
  <c r="G108" i="78" s="1"/>
  <c r="E95" i="78"/>
  <c r="F101" i="78" s="1"/>
  <c r="G107" i="78" s="1"/>
  <c r="E91" i="78"/>
  <c r="F97" i="78" s="1"/>
  <c r="G103" i="78" s="1"/>
  <c r="H109" i="78" s="1"/>
  <c r="I90" i="78"/>
  <c r="J96" i="78" s="1"/>
  <c r="K102" i="78" s="1"/>
  <c r="L108" i="78" s="1"/>
  <c r="E90" i="78"/>
  <c r="F96" i="78" s="1"/>
  <c r="G102" i="78" s="1"/>
  <c r="H108" i="78" s="1"/>
  <c r="E89" i="78"/>
  <c r="F95" i="78" s="1"/>
  <c r="G101" i="78" s="1"/>
  <c r="H107" i="78" s="1"/>
  <c r="F85" i="78"/>
  <c r="G91" i="78" s="1"/>
  <c r="H97" i="78" s="1"/>
  <c r="I103" i="78" s="1"/>
  <c r="J109" i="78" s="1"/>
  <c r="E85" i="78"/>
  <c r="F91" i="78" s="1"/>
  <c r="G97" i="78" s="1"/>
  <c r="H103" i="78" s="1"/>
  <c r="I109" i="78" s="1"/>
  <c r="E84" i="78"/>
  <c r="F90" i="78" s="1"/>
  <c r="G96" i="78" s="1"/>
  <c r="H102" i="78" s="1"/>
  <c r="I108" i="78" s="1"/>
  <c r="J83" i="78"/>
  <c r="K89" i="78" s="1"/>
  <c r="L95" i="78" s="1"/>
  <c r="M101" i="78" s="1"/>
  <c r="N107" i="78" s="1"/>
  <c r="E83" i="78"/>
  <c r="F89" i="78" s="1"/>
  <c r="G95" i="78" s="1"/>
  <c r="H101" i="78" s="1"/>
  <c r="I107" i="78" s="1"/>
  <c r="E79" i="78"/>
  <c r="E78" i="78"/>
  <c r="F84" i="78" s="1"/>
  <c r="G90" i="78" s="1"/>
  <c r="H96" i="78" s="1"/>
  <c r="I102" i="78" s="1"/>
  <c r="J108" i="78" s="1"/>
  <c r="E77" i="78"/>
  <c r="F83" i="78" s="1"/>
  <c r="G89" i="78" s="1"/>
  <c r="H95" i="78" s="1"/>
  <c r="I101" i="78" s="1"/>
  <c r="J107" i="78" s="1"/>
  <c r="I73" i="78"/>
  <c r="J79" i="78" s="1"/>
  <c r="K85" i="78" s="1"/>
  <c r="L91" i="78" s="1"/>
  <c r="M97" i="78" s="1"/>
  <c r="N103" i="78" s="1"/>
  <c r="O109" i="78" s="1"/>
  <c r="E73" i="78"/>
  <c r="F79" i="78" s="1"/>
  <c r="G85" i="78" s="1"/>
  <c r="H91" i="78" s="1"/>
  <c r="I97" i="78" s="1"/>
  <c r="J103" i="78" s="1"/>
  <c r="K109" i="78" s="1"/>
  <c r="F72" i="78"/>
  <c r="G78" i="78" s="1"/>
  <c r="H84" i="78" s="1"/>
  <c r="E72" i="78"/>
  <c r="F78" i="78" s="1"/>
  <c r="G84" i="78" s="1"/>
  <c r="H90" i="78" s="1"/>
  <c r="I96" i="78" s="1"/>
  <c r="J102" i="78" s="1"/>
  <c r="K108" i="78" s="1"/>
  <c r="E71" i="78"/>
  <c r="F77" i="78" s="1"/>
  <c r="G83" i="78" s="1"/>
  <c r="H89" i="78" s="1"/>
  <c r="I95" i="78" s="1"/>
  <c r="J101" i="78" s="1"/>
  <c r="K107" i="78" s="1"/>
  <c r="E67" i="78"/>
  <c r="F73" i="78" s="1"/>
  <c r="G79" i="78" s="1"/>
  <c r="H85" i="78" s="1"/>
  <c r="I91" i="78" s="1"/>
  <c r="J97" i="78" s="1"/>
  <c r="K103" i="78" s="1"/>
  <c r="L109" i="78" s="1"/>
  <c r="E66" i="78"/>
  <c r="F65" i="78"/>
  <c r="G71" i="78" s="1"/>
  <c r="H77" i="78" s="1"/>
  <c r="I83" i="78" s="1"/>
  <c r="J89" i="78" s="1"/>
  <c r="K95" i="78" s="1"/>
  <c r="L101" i="78" s="1"/>
  <c r="M107" i="78" s="1"/>
  <c r="E65" i="78"/>
  <c r="F71" i="78" s="1"/>
  <c r="G77" i="78" s="1"/>
  <c r="H83" i="78" s="1"/>
  <c r="I89" i="78" s="1"/>
  <c r="J95" i="78" s="1"/>
  <c r="K101" i="78" s="1"/>
  <c r="L107" i="78" s="1"/>
  <c r="E61" i="78"/>
  <c r="F67" i="78" s="1"/>
  <c r="G73" i="78" s="1"/>
  <c r="H79" i="78" s="1"/>
  <c r="I85" i="78" s="1"/>
  <c r="J91" i="78" s="1"/>
  <c r="K97" i="78" s="1"/>
  <c r="L103" i="78" s="1"/>
  <c r="M109" i="78" s="1"/>
  <c r="F60" i="78"/>
  <c r="G66" i="78" s="1"/>
  <c r="H72" i="78" s="1"/>
  <c r="I78" i="78" s="1"/>
  <c r="J84" i="78" s="1"/>
  <c r="K90" i="78" s="1"/>
  <c r="L96" i="78" s="1"/>
  <c r="M102" i="78" s="1"/>
  <c r="N108" i="78" s="1"/>
  <c r="E60" i="78"/>
  <c r="F66" i="78" s="1"/>
  <c r="G72" i="78" s="1"/>
  <c r="H78" i="78" s="1"/>
  <c r="I84" i="78" s="1"/>
  <c r="J90" i="78" s="1"/>
  <c r="K96" i="78" s="1"/>
  <c r="L102" i="78" s="1"/>
  <c r="M108" i="78" s="1"/>
  <c r="E59" i="78"/>
  <c r="F55" i="78"/>
  <c r="G61" i="78" s="1"/>
  <c r="H67" i="78" s="1"/>
  <c r="E55" i="78"/>
  <c r="F61" i="78" s="1"/>
  <c r="G67" i="78" s="1"/>
  <c r="H73" i="78" s="1"/>
  <c r="I79" i="78" s="1"/>
  <c r="J85" i="78" s="1"/>
  <c r="K91" i="78" s="1"/>
  <c r="L97" i="78" s="1"/>
  <c r="M103" i="78" s="1"/>
  <c r="N109" i="78" s="1"/>
  <c r="E54" i="78"/>
  <c r="F53" i="78"/>
  <c r="G59" i="78" s="1"/>
  <c r="H65" i="78" s="1"/>
  <c r="I71" i="78" s="1"/>
  <c r="J77" i="78" s="1"/>
  <c r="K83" i="78" s="1"/>
  <c r="L89" i="78" s="1"/>
  <c r="M95" i="78" s="1"/>
  <c r="N101" i="78" s="1"/>
  <c r="O107" i="78" s="1"/>
  <c r="E53" i="78"/>
  <c r="F59" i="78" s="1"/>
  <c r="G65" i="78" s="1"/>
  <c r="H71" i="78" s="1"/>
  <c r="I77" i="78" s="1"/>
  <c r="E49" i="78"/>
  <c r="F48" i="78"/>
  <c r="G54" i="78" s="1"/>
  <c r="H60" i="78" s="1"/>
  <c r="I66" i="78" s="1"/>
  <c r="J72" i="78" s="1"/>
  <c r="K78" i="78" s="1"/>
  <c r="L84" i="78" s="1"/>
  <c r="M90" i="78" s="1"/>
  <c r="N96" i="78" s="1"/>
  <c r="O102" i="78" s="1"/>
  <c r="P108" i="78" s="1"/>
  <c r="E48" i="78"/>
  <c r="F54" i="78" s="1"/>
  <c r="G60" i="78" s="1"/>
  <c r="H66" i="78" s="1"/>
  <c r="I72" i="78" s="1"/>
  <c r="J78" i="78" s="1"/>
  <c r="K84" i="78" s="1"/>
  <c r="L90" i="78" s="1"/>
  <c r="M96" i="78" s="1"/>
  <c r="N102" i="78" s="1"/>
  <c r="O108" i="78" s="1"/>
  <c r="E47" i="78"/>
  <c r="E43" i="78"/>
  <c r="F49" i="78" s="1"/>
  <c r="G55" i="78" s="1"/>
  <c r="H61" i="78" s="1"/>
  <c r="I67" i="78" s="1"/>
  <c r="J73" i="78" s="1"/>
  <c r="K79" i="78" s="1"/>
  <c r="L85" i="78" s="1"/>
  <c r="M91" i="78" s="1"/>
  <c r="N97" i="78" s="1"/>
  <c r="O103" i="78" s="1"/>
  <c r="P109" i="78" s="1"/>
  <c r="Q42" i="78"/>
  <c r="R48" i="78" s="1"/>
  <c r="P42" i="78"/>
  <c r="Q48" i="78" s="1"/>
  <c r="R54" i="78" s="1"/>
  <c r="L42" i="78"/>
  <c r="M48" i="78" s="1"/>
  <c r="N54" i="78" s="1"/>
  <c r="O60" i="78" s="1"/>
  <c r="P66" i="78" s="1"/>
  <c r="Q72" i="78" s="1"/>
  <c r="R78" i="78" s="1"/>
  <c r="I42" i="78"/>
  <c r="J48" i="78" s="1"/>
  <c r="K54" i="78" s="1"/>
  <c r="L60" i="78" s="1"/>
  <c r="M66" i="78" s="1"/>
  <c r="N72" i="78" s="1"/>
  <c r="O78" i="78" s="1"/>
  <c r="P84" i="78" s="1"/>
  <c r="Q90" i="78" s="1"/>
  <c r="R96" i="78" s="1"/>
  <c r="E42" i="78"/>
  <c r="F41" i="78"/>
  <c r="G47" i="78" s="1"/>
  <c r="H53" i="78" s="1"/>
  <c r="I59" i="78" s="1"/>
  <c r="J65" i="78" s="1"/>
  <c r="K71" i="78" s="1"/>
  <c r="L77" i="78" s="1"/>
  <c r="M83" i="78" s="1"/>
  <c r="N89" i="78" s="1"/>
  <c r="O95" i="78" s="1"/>
  <c r="P101" i="78" s="1"/>
  <c r="Q107" i="78" s="1"/>
  <c r="E41" i="78"/>
  <c r="F47" i="78" s="1"/>
  <c r="G53" i="78" s="1"/>
  <c r="H59" i="78" s="1"/>
  <c r="I65" i="78" s="1"/>
  <c r="J71" i="78" s="1"/>
  <c r="K77" i="78" s="1"/>
  <c r="L83" i="78" s="1"/>
  <c r="M89" i="78" s="1"/>
  <c r="N95" i="78" s="1"/>
  <c r="O101" i="78" s="1"/>
  <c r="P107" i="78" s="1"/>
  <c r="M37" i="78"/>
  <c r="N43" i="78" s="1"/>
  <c r="O49" i="78" s="1"/>
  <c r="P55" i="78" s="1"/>
  <c r="Q61" i="78" s="1"/>
  <c r="R67" i="78" s="1"/>
  <c r="L37" i="78"/>
  <c r="E37" i="78"/>
  <c r="F43" i="78" s="1"/>
  <c r="G49" i="78" s="1"/>
  <c r="H55" i="78" s="1"/>
  <c r="I61" i="78" s="1"/>
  <c r="J67" i="78" s="1"/>
  <c r="K73" i="78" s="1"/>
  <c r="L79" i="78" s="1"/>
  <c r="M85" i="78" s="1"/>
  <c r="N91" i="78" s="1"/>
  <c r="O97" i="78" s="1"/>
  <c r="P103" i="78" s="1"/>
  <c r="Q109" i="78" s="1"/>
  <c r="K36" i="78"/>
  <c r="J36" i="78"/>
  <c r="I36" i="78"/>
  <c r="J42" i="78" s="1"/>
  <c r="K48" i="78" s="1"/>
  <c r="L54" i="78" s="1"/>
  <c r="M60" i="78" s="1"/>
  <c r="N66" i="78" s="1"/>
  <c r="O72" i="78" s="1"/>
  <c r="P78" i="78" s="1"/>
  <c r="Q84" i="78" s="1"/>
  <c r="R90" i="78" s="1"/>
  <c r="E36" i="78"/>
  <c r="F42" i="78" s="1"/>
  <c r="G48" i="78" s="1"/>
  <c r="H54" i="78" s="1"/>
  <c r="I60" i="78" s="1"/>
  <c r="J66" i="78" s="1"/>
  <c r="K72" i="78" s="1"/>
  <c r="L78" i="78" s="1"/>
  <c r="M84" i="78" s="1"/>
  <c r="N90" i="78" s="1"/>
  <c r="O96" i="78" s="1"/>
  <c r="P102" i="78" s="1"/>
  <c r="Q108" i="78" s="1"/>
  <c r="Q35" i="78"/>
  <c r="R41" i="78" s="1"/>
  <c r="P35" i="78"/>
  <c r="Q41" i="78" s="1"/>
  <c r="R47" i="78" s="1"/>
  <c r="E35" i="78"/>
  <c r="R31" i="78"/>
  <c r="Q31" i="78"/>
  <c r="R37" i="78" s="1"/>
  <c r="P31" i="78"/>
  <c r="Q37" i="78" s="1"/>
  <c r="O31" i="78"/>
  <c r="P37" i="78" s="1"/>
  <c r="Q43" i="78" s="1"/>
  <c r="R49" i="78" s="1"/>
  <c r="N31" i="78"/>
  <c r="M31" i="78"/>
  <c r="L31" i="78"/>
  <c r="K31" i="78"/>
  <c r="J31" i="78"/>
  <c r="K37" i="78" s="1"/>
  <c r="L43" i="78" s="1"/>
  <c r="M49" i="78" s="1"/>
  <c r="N55" i="78" s="1"/>
  <c r="O61" i="78" s="1"/>
  <c r="P67" i="78" s="1"/>
  <c r="Q73" i="78" s="1"/>
  <c r="R79" i="78" s="1"/>
  <c r="I31" i="78"/>
  <c r="J37" i="78" s="1"/>
  <c r="K43" i="78" s="1"/>
  <c r="L49" i="78" s="1"/>
  <c r="M55" i="78" s="1"/>
  <c r="N61" i="78" s="1"/>
  <c r="O67" i="78" s="1"/>
  <c r="P73" i="78" s="1"/>
  <c r="Q79" i="78" s="1"/>
  <c r="R85" i="78" s="1"/>
  <c r="H31" i="78"/>
  <c r="I37" i="78" s="1"/>
  <c r="J43" i="78" s="1"/>
  <c r="K49" i="78" s="1"/>
  <c r="L55" i="78" s="1"/>
  <c r="M61" i="78" s="1"/>
  <c r="N67" i="78" s="1"/>
  <c r="O73" i="78" s="1"/>
  <c r="P79" i="78" s="1"/>
  <c r="Q85" i="78" s="1"/>
  <c r="R91" i="78" s="1"/>
  <c r="G31" i="78"/>
  <c r="F31" i="78"/>
  <c r="R30" i="78"/>
  <c r="Q30" i="78"/>
  <c r="R36" i="78" s="1"/>
  <c r="P30" i="78"/>
  <c r="Q36" i="78" s="1"/>
  <c r="O30" i="78"/>
  <c r="P36" i="78" s="1"/>
  <c r="N30" i="78"/>
  <c r="O36" i="78" s="1"/>
  <c r="M30" i="78"/>
  <c r="L30" i="78"/>
  <c r="K30" i="78"/>
  <c r="J30" i="78"/>
  <c r="I30" i="78"/>
  <c r="H30" i="78"/>
  <c r="G30" i="78"/>
  <c r="H36" i="78" s="1"/>
  <c r="F30" i="78"/>
  <c r="G36" i="78" s="1"/>
  <c r="H42" i="78" s="1"/>
  <c r="I48" i="78" s="1"/>
  <c r="J54" i="78" s="1"/>
  <c r="K60" i="78" s="1"/>
  <c r="L66" i="78" s="1"/>
  <c r="M72" i="78" s="1"/>
  <c r="N78" i="78" s="1"/>
  <c r="O84" i="78" s="1"/>
  <c r="P90" i="78" s="1"/>
  <c r="Q96" i="78" s="1"/>
  <c r="R102" i="78" s="1"/>
  <c r="R29" i="78"/>
  <c r="Q29" i="78"/>
  <c r="R35" i="78" s="1"/>
  <c r="P29" i="78"/>
  <c r="O29" i="78"/>
  <c r="N29" i="78"/>
  <c r="O35" i="78" s="1"/>
  <c r="P41" i="78" s="1"/>
  <c r="Q47" i="78" s="1"/>
  <c r="M29" i="78"/>
  <c r="N35" i="78" s="1"/>
  <c r="O41" i="78" s="1"/>
  <c r="P47" i="78" s="1"/>
  <c r="Q53" i="78" s="1"/>
  <c r="R59" i="78" s="1"/>
  <c r="L29" i="78"/>
  <c r="K29" i="78"/>
  <c r="J29" i="78"/>
  <c r="I29" i="78"/>
  <c r="H29" i="78"/>
  <c r="I35" i="78" s="1"/>
  <c r="J41" i="78" s="1"/>
  <c r="K47" i="78" s="1"/>
  <c r="L53" i="78" s="1"/>
  <c r="M59" i="78" s="1"/>
  <c r="N65" i="78" s="1"/>
  <c r="O71" i="78" s="1"/>
  <c r="P77" i="78" s="1"/>
  <c r="Q83" i="78" s="1"/>
  <c r="R89" i="78" s="1"/>
  <c r="G29" i="78"/>
  <c r="H35" i="78" s="1"/>
  <c r="F29" i="78"/>
  <c r="G35" i="78" s="1"/>
  <c r="H41" i="78" s="1"/>
  <c r="I47" i="78" s="1"/>
  <c r="J53" i="78" s="1"/>
  <c r="K59" i="78" s="1"/>
  <c r="L65" i="78" s="1"/>
  <c r="M71" i="78" s="1"/>
  <c r="N77" i="78" s="1"/>
  <c r="O83" i="78" s="1"/>
  <c r="P89" i="78" s="1"/>
  <c r="Q95" i="78" s="1"/>
  <c r="R101" i="78" s="1"/>
  <c r="D19" i="78"/>
  <c r="D13" i="78"/>
  <c r="D12" i="78"/>
  <c r="D61" i="73"/>
  <c r="M55" i="73"/>
  <c r="M54" i="73"/>
  <c r="N55" i="73" s="1"/>
  <c r="M53" i="73"/>
  <c r="N54" i="73" s="1"/>
  <c r="O55" i="73" s="1"/>
  <c r="M52" i="73"/>
  <c r="N53" i="73" s="1"/>
  <c r="O54" i="73" s="1"/>
  <c r="P55" i="73" s="1"/>
  <c r="Q45" i="73"/>
  <c r="P45" i="73"/>
  <c r="O45" i="73"/>
  <c r="N45" i="73"/>
  <c r="M45" i="73"/>
  <c r="G42" i="73"/>
  <c r="H43" i="73" s="1"/>
  <c r="I44" i="73" s="1"/>
  <c r="J45" i="73" s="1"/>
  <c r="K46" i="73" s="1"/>
  <c r="L47" i="73" s="1"/>
  <c r="M48" i="73" s="1"/>
  <c r="N49" i="73" s="1"/>
  <c r="O50" i="73" s="1"/>
  <c r="P51" i="73" s="1"/>
  <c r="Q52" i="73" s="1"/>
  <c r="P41" i="73"/>
  <c r="O41" i="73"/>
  <c r="N41" i="73"/>
  <c r="M41" i="73"/>
  <c r="L41" i="73"/>
  <c r="K41" i="73"/>
  <c r="J41" i="73"/>
  <c r="I41" i="73"/>
  <c r="H41" i="73"/>
  <c r="G41" i="73"/>
  <c r="F41" i="73"/>
  <c r="E41" i="73"/>
  <c r="F42" i="73" s="1"/>
  <c r="D41" i="73"/>
  <c r="E42" i="73" s="1"/>
  <c r="F43" i="73" s="1"/>
  <c r="G44" i="73" s="1"/>
  <c r="H45" i="73" s="1"/>
  <c r="I46" i="73" s="1"/>
  <c r="J47" i="73" s="1"/>
  <c r="K48" i="73" s="1"/>
  <c r="L49" i="73" s="1"/>
  <c r="M50" i="73" s="1"/>
  <c r="N51" i="73" s="1"/>
  <c r="O52" i="73" s="1"/>
  <c r="P53" i="73" s="1"/>
  <c r="Q54" i="73" s="1"/>
  <c r="E20" i="73"/>
  <c r="E21" i="73" s="1"/>
  <c r="F19" i="73"/>
  <c r="F20" i="73" s="1"/>
  <c r="F21" i="73" s="1"/>
  <c r="F10" i="73" s="1"/>
  <c r="E11" i="73" s="1"/>
  <c r="G10" i="73"/>
  <c r="G11" i="73" s="1"/>
  <c r="G12" i="73" s="1"/>
  <c r="G13" i="73" s="1"/>
  <c r="G14" i="73" s="1"/>
  <c r="G15" i="73" s="1"/>
  <c r="G16" i="73" s="1"/>
  <c r="C6" i="73"/>
  <c r="E109" i="77"/>
  <c r="E108" i="77"/>
  <c r="G107" i="77"/>
  <c r="E107" i="77"/>
  <c r="F103" i="77"/>
  <c r="G109" i="77" s="1"/>
  <c r="E103" i="77"/>
  <c r="F109" i="77" s="1"/>
  <c r="M102" i="77"/>
  <c r="N108" i="77" s="1"/>
  <c r="E102" i="77"/>
  <c r="F108" i="77" s="1"/>
  <c r="K101" i="77"/>
  <c r="L107" i="77" s="1"/>
  <c r="E101" i="77"/>
  <c r="F107" i="77" s="1"/>
  <c r="E97" i="77"/>
  <c r="F96" i="77"/>
  <c r="G102" i="77" s="1"/>
  <c r="H108" i="77" s="1"/>
  <c r="E96" i="77"/>
  <c r="F102" i="77" s="1"/>
  <c r="G108" i="77" s="1"/>
  <c r="E95" i="77"/>
  <c r="F101" i="77" s="1"/>
  <c r="E91" i="77"/>
  <c r="F97" i="77" s="1"/>
  <c r="G103" i="77" s="1"/>
  <c r="H109" i="77" s="1"/>
  <c r="E90" i="77"/>
  <c r="F89" i="77"/>
  <c r="G95" i="77" s="1"/>
  <c r="H101" i="77" s="1"/>
  <c r="I107" i="77" s="1"/>
  <c r="E89" i="77"/>
  <c r="F95" i="77" s="1"/>
  <c r="G101" i="77" s="1"/>
  <c r="H107" i="77" s="1"/>
  <c r="E85" i="77"/>
  <c r="F91" i="77" s="1"/>
  <c r="G97" i="77" s="1"/>
  <c r="H103" i="77" s="1"/>
  <c r="I109" i="77" s="1"/>
  <c r="E84" i="77"/>
  <c r="F90" i="77" s="1"/>
  <c r="G96" i="77" s="1"/>
  <c r="H102" i="77" s="1"/>
  <c r="I108" i="77" s="1"/>
  <c r="G83" i="77"/>
  <c r="H89" i="77" s="1"/>
  <c r="I95" i="77" s="1"/>
  <c r="J101" i="77" s="1"/>
  <c r="K107" i="77" s="1"/>
  <c r="E83" i="77"/>
  <c r="E79" i="77"/>
  <c r="F85" i="77" s="1"/>
  <c r="G91" i="77" s="1"/>
  <c r="H97" i="77" s="1"/>
  <c r="I103" i="77" s="1"/>
  <c r="J109" i="77" s="1"/>
  <c r="E78" i="77"/>
  <c r="F84" i="77" s="1"/>
  <c r="G90" i="77" s="1"/>
  <c r="H96" i="77" s="1"/>
  <c r="I102" i="77" s="1"/>
  <c r="J108" i="77" s="1"/>
  <c r="E77" i="77"/>
  <c r="F83" i="77" s="1"/>
  <c r="G89" i="77" s="1"/>
  <c r="H95" i="77" s="1"/>
  <c r="I101" i="77" s="1"/>
  <c r="J107" i="77" s="1"/>
  <c r="E73" i="77"/>
  <c r="F79" i="77" s="1"/>
  <c r="G85" i="77" s="1"/>
  <c r="H91" i="77" s="1"/>
  <c r="I97" i="77" s="1"/>
  <c r="J103" i="77" s="1"/>
  <c r="K109" i="77" s="1"/>
  <c r="E72" i="77"/>
  <c r="F78" i="77" s="1"/>
  <c r="G84" i="77" s="1"/>
  <c r="H90" i="77" s="1"/>
  <c r="I96" i="77" s="1"/>
  <c r="J102" i="77" s="1"/>
  <c r="K108" i="77" s="1"/>
  <c r="E71" i="77"/>
  <c r="F77" i="77" s="1"/>
  <c r="E67" i="77"/>
  <c r="F73" i="77" s="1"/>
  <c r="G79" i="77" s="1"/>
  <c r="H85" i="77" s="1"/>
  <c r="I91" i="77" s="1"/>
  <c r="J97" i="77" s="1"/>
  <c r="K103" i="77" s="1"/>
  <c r="L109" i="77" s="1"/>
  <c r="E66" i="77"/>
  <c r="F72" i="77" s="1"/>
  <c r="G78" i="77" s="1"/>
  <c r="H84" i="77" s="1"/>
  <c r="I90" i="77" s="1"/>
  <c r="J96" i="77" s="1"/>
  <c r="K102" i="77" s="1"/>
  <c r="L108" i="77" s="1"/>
  <c r="G65" i="77"/>
  <c r="H71" i="77" s="1"/>
  <c r="I77" i="77" s="1"/>
  <c r="J83" i="77" s="1"/>
  <c r="K89" i="77" s="1"/>
  <c r="L95" i="77" s="1"/>
  <c r="M101" i="77" s="1"/>
  <c r="N107" i="77" s="1"/>
  <c r="E65" i="77"/>
  <c r="F71" i="77" s="1"/>
  <c r="G77" i="77" s="1"/>
  <c r="H83" i="77" s="1"/>
  <c r="I89" i="77" s="1"/>
  <c r="J95" i="77" s="1"/>
  <c r="E61" i="77"/>
  <c r="F67" i="77" s="1"/>
  <c r="G73" i="77" s="1"/>
  <c r="H79" i="77" s="1"/>
  <c r="I85" i="77" s="1"/>
  <c r="J91" i="77" s="1"/>
  <c r="K97" i="77" s="1"/>
  <c r="L103" i="77" s="1"/>
  <c r="M109" i="77" s="1"/>
  <c r="E60" i="77"/>
  <c r="F66" i="77" s="1"/>
  <c r="G72" i="77" s="1"/>
  <c r="H78" i="77" s="1"/>
  <c r="I84" i="77" s="1"/>
  <c r="J90" i="77" s="1"/>
  <c r="K96" i="77" s="1"/>
  <c r="L102" i="77" s="1"/>
  <c r="M108" i="77" s="1"/>
  <c r="E59" i="77"/>
  <c r="F65" i="77" s="1"/>
  <c r="G71" i="77" s="1"/>
  <c r="H77" i="77" s="1"/>
  <c r="I83" i="77" s="1"/>
  <c r="J89" i="77" s="1"/>
  <c r="K95" i="77" s="1"/>
  <c r="L101" i="77" s="1"/>
  <c r="M107" i="77" s="1"/>
  <c r="G55" i="77"/>
  <c r="H61" i="77" s="1"/>
  <c r="I67" i="77" s="1"/>
  <c r="J73" i="77" s="1"/>
  <c r="K79" i="77" s="1"/>
  <c r="L85" i="77" s="1"/>
  <c r="M91" i="77" s="1"/>
  <c r="N97" i="77" s="1"/>
  <c r="O103" i="77" s="1"/>
  <c r="P109" i="77" s="1"/>
  <c r="E55" i="77"/>
  <c r="F61" i="77" s="1"/>
  <c r="G67" i="77" s="1"/>
  <c r="H73" i="77" s="1"/>
  <c r="I79" i="77" s="1"/>
  <c r="J85" i="77" s="1"/>
  <c r="K91" i="77" s="1"/>
  <c r="L97" i="77" s="1"/>
  <c r="M103" i="77" s="1"/>
  <c r="N109" i="77" s="1"/>
  <c r="E54" i="77"/>
  <c r="F60" i="77" s="1"/>
  <c r="G66" i="77" s="1"/>
  <c r="H72" i="77" s="1"/>
  <c r="I78" i="77" s="1"/>
  <c r="J84" i="77" s="1"/>
  <c r="K90" i="77" s="1"/>
  <c r="L96" i="77" s="1"/>
  <c r="E53" i="77"/>
  <c r="F59" i="77" s="1"/>
  <c r="E49" i="77"/>
  <c r="F55" i="77" s="1"/>
  <c r="G61" i="77" s="1"/>
  <c r="H67" i="77" s="1"/>
  <c r="I73" i="77" s="1"/>
  <c r="J79" i="77" s="1"/>
  <c r="K85" i="77" s="1"/>
  <c r="L91" i="77" s="1"/>
  <c r="M97" i="77" s="1"/>
  <c r="N103" i="77" s="1"/>
  <c r="O109" i="77" s="1"/>
  <c r="E48" i="77"/>
  <c r="F54" i="77" s="1"/>
  <c r="G60" i="77" s="1"/>
  <c r="H66" i="77" s="1"/>
  <c r="I72" i="77" s="1"/>
  <c r="J78" i="77" s="1"/>
  <c r="K84" i="77" s="1"/>
  <c r="L90" i="77" s="1"/>
  <c r="M96" i="77" s="1"/>
  <c r="N102" i="77" s="1"/>
  <c r="O108" i="77" s="1"/>
  <c r="F47" i="77"/>
  <c r="G53" i="77" s="1"/>
  <c r="H59" i="77" s="1"/>
  <c r="I65" i="77" s="1"/>
  <c r="J71" i="77" s="1"/>
  <c r="K77" i="77" s="1"/>
  <c r="L83" i="77" s="1"/>
  <c r="M89" i="77" s="1"/>
  <c r="N95" i="77" s="1"/>
  <c r="O101" i="77" s="1"/>
  <c r="P107" i="77" s="1"/>
  <c r="E47" i="77"/>
  <c r="F53" i="77" s="1"/>
  <c r="G59" i="77" s="1"/>
  <c r="H65" i="77" s="1"/>
  <c r="I71" i="77" s="1"/>
  <c r="J77" i="77" s="1"/>
  <c r="K83" i="77" s="1"/>
  <c r="L89" i="77" s="1"/>
  <c r="M95" i="77" s="1"/>
  <c r="N101" i="77" s="1"/>
  <c r="O107" i="77" s="1"/>
  <c r="R43" i="77"/>
  <c r="E43" i="77"/>
  <c r="F49" i="77" s="1"/>
  <c r="R42" i="77"/>
  <c r="Q42" i="77"/>
  <c r="R48" i="77" s="1"/>
  <c r="E42" i="77"/>
  <c r="F48" i="77" s="1"/>
  <c r="G54" i="77" s="1"/>
  <c r="H60" i="77" s="1"/>
  <c r="I66" i="77" s="1"/>
  <c r="J72" i="77" s="1"/>
  <c r="K78" i="77" s="1"/>
  <c r="L84" i="77" s="1"/>
  <c r="M90" i="77" s="1"/>
  <c r="N96" i="77" s="1"/>
  <c r="O102" i="77" s="1"/>
  <c r="P108" i="77" s="1"/>
  <c r="E41" i="77"/>
  <c r="L37" i="77"/>
  <c r="K37" i="77"/>
  <c r="G37" i="77"/>
  <c r="H43" i="77" s="1"/>
  <c r="I49" i="77" s="1"/>
  <c r="J55" i="77" s="1"/>
  <c r="K61" i="77" s="1"/>
  <c r="L67" i="77" s="1"/>
  <c r="M73" i="77" s="1"/>
  <c r="N79" i="77" s="1"/>
  <c r="O85" i="77" s="1"/>
  <c r="P91" i="77" s="1"/>
  <c r="Q97" i="77" s="1"/>
  <c r="R103" i="77" s="1"/>
  <c r="E37" i="77"/>
  <c r="F43" i="77" s="1"/>
  <c r="G49" i="77" s="1"/>
  <c r="H55" i="77" s="1"/>
  <c r="I61" i="77" s="1"/>
  <c r="J67" i="77" s="1"/>
  <c r="K73" i="77" s="1"/>
  <c r="L79" i="77" s="1"/>
  <c r="M85" i="77" s="1"/>
  <c r="N91" i="77" s="1"/>
  <c r="O97" i="77" s="1"/>
  <c r="P103" i="77" s="1"/>
  <c r="Q109" i="77" s="1"/>
  <c r="Q36" i="77"/>
  <c r="I36" i="77"/>
  <c r="J42" i="77" s="1"/>
  <c r="K48" i="77" s="1"/>
  <c r="L54" i="77" s="1"/>
  <c r="M60" i="77" s="1"/>
  <c r="N66" i="77" s="1"/>
  <c r="O72" i="77" s="1"/>
  <c r="P78" i="77" s="1"/>
  <c r="Q84" i="77" s="1"/>
  <c r="R90" i="77" s="1"/>
  <c r="E36" i="77"/>
  <c r="F42" i="77" s="1"/>
  <c r="G48" i="77" s="1"/>
  <c r="H54" i="77" s="1"/>
  <c r="I60" i="77" s="1"/>
  <c r="J66" i="77" s="1"/>
  <c r="K72" i="77" s="1"/>
  <c r="L78" i="77" s="1"/>
  <c r="M84" i="77" s="1"/>
  <c r="N90" i="77" s="1"/>
  <c r="O96" i="77" s="1"/>
  <c r="P102" i="77" s="1"/>
  <c r="Q108" i="77" s="1"/>
  <c r="E35" i="77"/>
  <c r="F41" i="77" s="1"/>
  <c r="G47" i="77" s="1"/>
  <c r="H53" i="77" s="1"/>
  <c r="I59" i="77" s="1"/>
  <c r="J65" i="77" s="1"/>
  <c r="K71" i="77" s="1"/>
  <c r="L77" i="77" s="1"/>
  <c r="M83" i="77" s="1"/>
  <c r="N89" i="77" s="1"/>
  <c r="O95" i="77" s="1"/>
  <c r="P101" i="77" s="1"/>
  <c r="Q107" i="77" s="1"/>
  <c r="R31" i="77"/>
  <c r="Q31" i="77"/>
  <c r="R37" i="77" s="1"/>
  <c r="P31" i="77"/>
  <c r="Q37" i="77" s="1"/>
  <c r="O31" i="77"/>
  <c r="P37" i="77" s="1"/>
  <c r="Q43" i="77" s="1"/>
  <c r="R49" i="77" s="1"/>
  <c r="N31" i="77"/>
  <c r="O37" i="77" s="1"/>
  <c r="P43" i="77" s="1"/>
  <c r="Q49" i="77" s="1"/>
  <c r="R55" i="77" s="1"/>
  <c r="M31" i="77"/>
  <c r="N37" i="77" s="1"/>
  <c r="O43" i="77" s="1"/>
  <c r="P49" i="77" s="1"/>
  <c r="Q55" i="77" s="1"/>
  <c r="R61" i="77" s="1"/>
  <c r="L31" i="77"/>
  <c r="M37" i="77" s="1"/>
  <c r="N43" i="77" s="1"/>
  <c r="O49" i="77" s="1"/>
  <c r="P55" i="77" s="1"/>
  <c r="Q61" i="77" s="1"/>
  <c r="R67" i="77" s="1"/>
  <c r="K31" i="77"/>
  <c r="J31" i="77"/>
  <c r="I31" i="77"/>
  <c r="J37" i="77" s="1"/>
  <c r="H31" i="77"/>
  <c r="G31" i="77"/>
  <c r="F31" i="77"/>
  <c r="R30" i="77"/>
  <c r="Q30" i="77"/>
  <c r="R36" i="77" s="1"/>
  <c r="P30" i="77"/>
  <c r="O30" i="77"/>
  <c r="P36" i="77" s="1"/>
  <c r="N30" i="77"/>
  <c r="M30" i="77"/>
  <c r="L30" i="77"/>
  <c r="M36" i="77" s="1"/>
  <c r="N42" i="77" s="1"/>
  <c r="O48" i="77" s="1"/>
  <c r="P54" i="77" s="1"/>
  <c r="Q60" i="77" s="1"/>
  <c r="R66" i="77" s="1"/>
  <c r="K30" i="77"/>
  <c r="L36" i="77" s="1"/>
  <c r="M42" i="77" s="1"/>
  <c r="N48" i="77" s="1"/>
  <c r="O54" i="77" s="1"/>
  <c r="P60" i="77" s="1"/>
  <c r="Q66" i="77" s="1"/>
  <c r="R72" i="77" s="1"/>
  <c r="J30" i="77"/>
  <c r="K36" i="77" s="1"/>
  <c r="L42" i="77" s="1"/>
  <c r="M48" i="77" s="1"/>
  <c r="N54" i="77" s="1"/>
  <c r="O60" i="77" s="1"/>
  <c r="P66" i="77" s="1"/>
  <c r="Q72" i="77" s="1"/>
  <c r="R78" i="77" s="1"/>
  <c r="I30" i="77"/>
  <c r="J36" i="77" s="1"/>
  <c r="H30" i="77"/>
  <c r="G30" i="77"/>
  <c r="H36" i="77" s="1"/>
  <c r="I42" i="77" s="1"/>
  <c r="F30" i="77"/>
  <c r="R29" i="77"/>
  <c r="Q29" i="77"/>
  <c r="R35" i="77" s="1"/>
  <c r="P29" i="77"/>
  <c r="Q35" i="77" s="1"/>
  <c r="R41" i="77" s="1"/>
  <c r="O29" i="77"/>
  <c r="P35" i="77" s="1"/>
  <c r="Q41" i="77" s="1"/>
  <c r="R47" i="77" s="1"/>
  <c r="N29" i="77"/>
  <c r="O35" i="77" s="1"/>
  <c r="M29" i="77"/>
  <c r="L29" i="77"/>
  <c r="K29" i="77"/>
  <c r="J29" i="77"/>
  <c r="K35" i="77" s="1"/>
  <c r="L41" i="77" s="1"/>
  <c r="M47" i="77" s="1"/>
  <c r="N53" i="77" s="1"/>
  <c r="O59" i="77" s="1"/>
  <c r="P65" i="77" s="1"/>
  <c r="Q71" i="77" s="1"/>
  <c r="R77" i="77" s="1"/>
  <c r="I29" i="77"/>
  <c r="J35" i="77" s="1"/>
  <c r="K41" i="77" s="1"/>
  <c r="L47" i="77" s="1"/>
  <c r="M53" i="77" s="1"/>
  <c r="N59" i="77" s="1"/>
  <c r="O65" i="77" s="1"/>
  <c r="P71" i="77" s="1"/>
  <c r="Q77" i="77" s="1"/>
  <c r="R83" i="77" s="1"/>
  <c r="H29" i="77"/>
  <c r="I35" i="77" s="1"/>
  <c r="J41" i="77" s="1"/>
  <c r="K47" i="77" s="1"/>
  <c r="L53" i="77" s="1"/>
  <c r="M59" i="77" s="1"/>
  <c r="N65" i="77" s="1"/>
  <c r="O71" i="77" s="1"/>
  <c r="P77" i="77" s="1"/>
  <c r="Q83" i="77" s="1"/>
  <c r="R89" i="77" s="1"/>
  <c r="G29" i="77"/>
  <c r="H35" i="77" s="1"/>
  <c r="I41" i="77" s="1"/>
  <c r="J47" i="77" s="1"/>
  <c r="K53" i="77" s="1"/>
  <c r="L59" i="77" s="1"/>
  <c r="M65" i="77" s="1"/>
  <c r="N71" i="77" s="1"/>
  <c r="O77" i="77" s="1"/>
  <c r="P83" i="77" s="1"/>
  <c r="Q89" i="77" s="1"/>
  <c r="R95" i="77" s="1"/>
  <c r="F29" i="77"/>
  <c r="G35" i="77" s="1"/>
  <c r="H41" i="77" s="1"/>
  <c r="D19" i="77"/>
  <c r="D13" i="77"/>
  <c r="D12" i="77"/>
  <c r="D61" i="72"/>
  <c r="M55" i="72"/>
  <c r="M54" i="72"/>
  <c r="N55" i="72" s="1"/>
  <c r="M53" i="72"/>
  <c r="N54" i="72" s="1"/>
  <c r="O55" i="72" s="1"/>
  <c r="M52" i="72"/>
  <c r="N53" i="72" s="1"/>
  <c r="O54" i="72" s="1"/>
  <c r="P55" i="72" s="1"/>
  <c r="Q45" i="72"/>
  <c r="P45" i="72"/>
  <c r="O45" i="72"/>
  <c r="N45" i="72"/>
  <c r="M45" i="72"/>
  <c r="G42" i="72"/>
  <c r="H43" i="72" s="1"/>
  <c r="I44" i="72" s="1"/>
  <c r="J45" i="72" s="1"/>
  <c r="K46" i="72" s="1"/>
  <c r="L47" i="72" s="1"/>
  <c r="M48" i="72" s="1"/>
  <c r="N49" i="72" s="1"/>
  <c r="O50" i="72" s="1"/>
  <c r="P51" i="72" s="1"/>
  <c r="Q52" i="72" s="1"/>
  <c r="P41" i="72"/>
  <c r="O41" i="72"/>
  <c r="N41" i="72"/>
  <c r="M41" i="72"/>
  <c r="L41" i="72"/>
  <c r="K41" i="72"/>
  <c r="J41" i="72"/>
  <c r="I41" i="72"/>
  <c r="H41" i="72"/>
  <c r="G41" i="72"/>
  <c r="F41" i="72"/>
  <c r="E41" i="72"/>
  <c r="F42" i="72" s="1"/>
  <c r="D41" i="72"/>
  <c r="E42" i="72" s="1"/>
  <c r="F43" i="72" s="1"/>
  <c r="G44" i="72" s="1"/>
  <c r="H45" i="72" s="1"/>
  <c r="I46" i="72" s="1"/>
  <c r="J47" i="72" s="1"/>
  <c r="K48" i="72" s="1"/>
  <c r="L49" i="72" s="1"/>
  <c r="M50" i="72" s="1"/>
  <c r="N51" i="72" s="1"/>
  <c r="O52" i="72" s="1"/>
  <c r="P53" i="72" s="1"/>
  <c r="Q54" i="72" s="1"/>
  <c r="E20" i="72"/>
  <c r="E21" i="72" s="1"/>
  <c r="F19" i="72"/>
  <c r="G19" i="72" s="1"/>
  <c r="G10" i="72"/>
  <c r="G11" i="72" s="1"/>
  <c r="G12" i="72" s="1"/>
  <c r="G13" i="72" s="1"/>
  <c r="G14" i="72" s="1"/>
  <c r="G15" i="72" s="1"/>
  <c r="G16" i="72" s="1"/>
  <c r="C6" i="72"/>
  <c r="E109" i="76"/>
  <c r="E108" i="76"/>
  <c r="E107" i="76"/>
  <c r="F103" i="76"/>
  <c r="G109" i="76" s="1"/>
  <c r="E103" i="76"/>
  <c r="F109" i="76" s="1"/>
  <c r="E102" i="76"/>
  <c r="F108" i="76" s="1"/>
  <c r="E101" i="76"/>
  <c r="F107" i="76" s="1"/>
  <c r="E97" i="76"/>
  <c r="F96" i="76"/>
  <c r="G102" i="76" s="1"/>
  <c r="H108" i="76" s="1"/>
  <c r="E96" i="76"/>
  <c r="F102" i="76" s="1"/>
  <c r="G108" i="76" s="1"/>
  <c r="F95" i="76"/>
  <c r="G101" i="76" s="1"/>
  <c r="H107" i="76" s="1"/>
  <c r="E95" i="76"/>
  <c r="F101" i="76" s="1"/>
  <c r="G107" i="76" s="1"/>
  <c r="E91" i="76"/>
  <c r="F97" i="76" s="1"/>
  <c r="G103" i="76" s="1"/>
  <c r="H109" i="76" s="1"/>
  <c r="E90" i="76"/>
  <c r="F89" i="76"/>
  <c r="G95" i="76" s="1"/>
  <c r="H101" i="76" s="1"/>
  <c r="I107" i="76" s="1"/>
  <c r="E89" i="76"/>
  <c r="F85" i="76"/>
  <c r="G91" i="76" s="1"/>
  <c r="H97" i="76" s="1"/>
  <c r="I103" i="76" s="1"/>
  <c r="J109" i="76" s="1"/>
  <c r="E85" i="76"/>
  <c r="F91" i="76" s="1"/>
  <c r="G97" i="76" s="1"/>
  <c r="H103" i="76" s="1"/>
  <c r="I109" i="76" s="1"/>
  <c r="E84" i="76"/>
  <c r="F90" i="76" s="1"/>
  <c r="G96" i="76" s="1"/>
  <c r="H102" i="76" s="1"/>
  <c r="I108" i="76" s="1"/>
  <c r="E83" i="76"/>
  <c r="F79" i="76"/>
  <c r="G85" i="76" s="1"/>
  <c r="H91" i="76" s="1"/>
  <c r="I97" i="76" s="1"/>
  <c r="J103" i="76" s="1"/>
  <c r="K109" i="76" s="1"/>
  <c r="E79" i="76"/>
  <c r="F78" i="76"/>
  <c r="G84" i="76" s="1"/>
  <c r="H90" i="76" s="1"/>
  <c r="I96" i="76" s="1"/>
  <c r="J102" i="76" s="1"/>
  <c r="K108" i="76" s="1"/>
  <c r="E78" i="76"/>
  <c r="F84" i="76" s="1"/>
  <c r="G90" i="76" s="1"/>
  <c r="H96" i="76" s="1"/>
  <c r="I102" i="76" s="1"/>
  <c r="J108" i="76" s="1"/>
  <c r="I77" i="76"/>
  <c r="J83" i="76" s="1"/>
  <c r="K89" i="76" s="1"/>
  <c r="L95" i="76" s="1"/>
  <c r="M101" i="76" s="1"/>
  <c r="N107" i="76" s="1"/>
  <c r="E77" i="76"/>
  <c r="F83" i="76" s="1"/>
  <c r="G89" i="76" s="1"/>
  <c r="H95" i="76" s="1"/>
  <c r="I101" i="76" s="1"/>
  <c r="J107" i="76" s="1"/>
  <c r="E73" i="76"/>
  <c r="F72" i="76"/>
  <c r="G78" i="76" s="1"/>
  <c r="H84" i="76" s="1"/>
  <c r="I90" i="76" s="1"/>
  <c r="J96" i="76" s="1"/>
  <c r="K102" i="76" s="1"/>
  <c r="L108" i="76" s="1"/>
  <c r="E72" i="76"/>
  <c r="F71" i="76"/>
  <c r="G77" i="76" s="1"/>
  <c r="H83" i="76" s="1"/>
  <c r="I89" i="76" s="1"/>
  <c r="J95" i="76" s="1"/>
  <c r="K101" i="76" s="1"/>
  <c r="L107" i="76" s="1"/>
  <c r="E71" i="76"/>
  <c r="F77" i="76" s="1"/>
  <c r="G83" i="76" s="1"/>
  <c r="H89" i="76" s="1"/>
  <c r="I95" i="76" s="1"/>
  <c r="J101" i="76" s="1"/>
  <c r="K107" i="76" s="1"/>
  <c r="E67" i="76"/>
  <c r="F73" i="76" s="1"/>
  <c r="G79" i="76" s="1"/>
  <c r="H85" i="76" s="1"/>
  <c r="I91" i="76" s="1"/>
  <c r="J97" i="76" s="1"/>
  <c r="K103" i="76" s="1"/>
  <c r="L109" i="76" s="1"/>
  <c r="J66" i="76"/>
  <c r="K72" i="76" s="1"/>
  <c r="L78" i="76" s="1"/>
  <c r="M84" i="76" s="1"/>
  <c r="N90" i="76" s="1"/>
  <c r="O96" i="76" s="1"/>
  <c r="P102" i="76" s="1"/>
  <c r="Q108" i="76" s="1"/>
  <c r="E66" i="76"/>
  <c r="E65" i="76"/>
  <c r="E61" i="76"/>
  <c r="F67" i="76" s="1"/>
  <c r="G73" i="76" s="1"/>
  <c r="H79" i="76" s="1"/>
  <c r="I85" i="76" s="1"/>
  <c r="J91" i="76" s="1"/>
  <c r="K97" i="76" s="1"/>
  <c r="L103" i="76" s="1"/>
  <c r="M109" i="76" s="1"/>
  <c r="I60" i="76"/>
  <c r="E60" i="76"/>
  <c r="F66" i="76" s="1"/>
  <c r="G72" i="76" s="1"/>
  <c r="H78" i="76" s="1"/>
  <c r="I84" i="76" s="1"/>
  <c r="J90" i="76" s="1"/>
  <c r="K96" i="76" s="1"/>
  <c r="L102" i="76" s="1"/>
  <c r="M108" i="76" s="1"/>
  <c r="E59" i="76"/>
  <c r="F65" i="76" s="1"/>
  <c r="G71" i="76" s="1"/>
  <c r="H77" i="76" s="1"/>
  <c r="I83" i="76" s="1"/>
  <c r="J89" i="76" s="1"/>
  <c r="K95" i="76" s="1"/>
  <c r="L101" i="76" s="1"/>
  <c r="M107" i="76" s="1"/>
  <c r="F55" i="76"/>
  <c r="G61" i="76" s="1"/>
  <c r="H67" i="76" s="1"/>
  <c r="I73" i="76" s="1"/>
  <c r="J79" i="76" s="1"/>
  <c r="K85" i="76" s="1"/>
  <c r="L91" i="76" s="1"/>
  <c r="M97" i="76" s="1"/>
  <c r="N103" i="76" s="1"/>
  <c r="O109" i="76" s="1"/>
  <c r="E55" i="76"/>
  <c r="F61" i="76" s="1"/>
  <c r="G67" i="76" s="1"/>
  <c r="H73" i="76" s="1"/>
  <c r="I79" i="76" s="1"/>
  <c r="J85" i="76" s="1"/>
  <c r="K91" i="76" s="1"/>
  <c r="L97" i="76" s="1"/>
  <c r="M103" i="76" s="1"/>
  <c r="N109" i="76" s="1"/>
  <c r="E54" i="76"/>
  <c r="F60" i="76" s="1"/>
  <c r="G66" i="76" s="1"/>
  <c r="H72" i="76" s="1"/>
  <c r="I78" i="76" s="1"/>
  <c r="J84" i="76" s="1"/>
  <c r="K90" i="76" s="1"/>
  <c r="L96" i="76" s="1"/>
  <c r="M102" i="76" s="1"/>
  <c r="N108" i="76" s="1"/>
  <c r="E53" i="76"/>
  <c r="F59" i="76" s="1"/>
  <c r="G65" i="76" s="1"/>
  <c r="H71" i="76" s="1"/>
  <c r="E49" i="76"/>
  <c r="F48" i="76"/>
  <c r="G54" i="76" s="1"/>
  <c r="H60" i="76" s="1"/>
  <c r="I66" i="76" s="1"/>
  <c r="J72" i="76" s="1"/>
  <c r="K78" i="76" s="1"/>
  <c r="L84" i="76" s="1"/>
  <c r="M90" i="76" s="1"/>
  <c r="N96" i="76" s="1"/>
  <c r="O102" i="76" s="1"/>
  <c r="P108" i="76" s="1"/>
  <c r="E48" i="76"/>
  <c r="F54" i="76" s="1"/>
  <c r="G60" i="76" s="1"/>
  <c r="H66" i="76" s="1"/>
  <c r="I72" i="76" s="1"/>
  <c r="J78" i="76" s="1"/>
  <c r="K84" i="76" s="1"/>
  <c r="L90" i="76" s="1"/>
  <c r="M96" i="76" s="1"/>
  <c r="N102" i="76" s="1"/>
  <c r="O108" i="76" s="1"/>
  <c r="E47" i="76"/>
  <c r="F53" i="76" s="1"/>
  <c r="G59" i="76" s="1"/>
  <c r="H65" i="76" s="1"/>
  <c r="I71" i="76" s="1"/>
  <c r="J77" i="76" s="1"/>
  <c r="K83" i="76" s="1"/>
  <c r="L89" i="76" s="1"/>
  <c r="M95" i="76" s="1"/>
  <c r="N101" i="76" s="1"/>
  <c r="O107" i="76" s="1"/>
  <c r="E43" i="76"/>
  <c r="F49" i="76" s="1"/>
  <c r="G55" i="76" s="1"/>
  <c r="H61" i="76" s="1"/>
  <c r="I67" i="76" s="1"/>
  <c r="J73" i="76" s="1"/>
  <c r="K79" i="76" s="1"/>
  <c r="L85" i="76" s="1"/>
  <c r="M91" i="76" s="1"/>
  <c r="N97" i="76" s="1"/>
  <c r="O103" i="76" s="1"/>
  <c r="P109" i="76" s="1"/>
  <c r="E42" i="76"/>
  <c r="F41" i="76"/>
  <c r="G47" i="76" s="1"/>
  <c r="H53" i="76" s="1"/>
  <c r="I59" i="76" s="1"/>
  <c r="J65" i="76" s="1"/>
  <c r="K71" i="76" s="1"/>
  <c r="L77" i="76" s="1"/>
  <c r="M83" i="76" s="1"/>
  <c r="N89" i="76" s="1"/>
  <c r="O95" i="76" s="1"/>
  <c r="P101" i="76" s="1"/>
  <c r="Q107" i="76" s="1"/>
  <c r="E41" i="76"/>
  <c r="F47" i="76" s="1"/>
  <c r="G53" i="76" s="1"/>
  <c r="H59" i="76" s="1"/>
  <c r="I65" i="76" s="1"/>
  <c r="J71" i="76" s="1"/>
  <c r="K77" i="76" s="1"/>
  <c r="L83" i="76" s="1"/>
  <c r="M89" i="76" s="1"/>
  <c r="N95" i="76" s="1"/>
  <c r="O101" i="76" s="1"/>
  <c r="P107" i="76" s="1"/>
  <c r="L37" i="76"/>
  <c r="M43" i="76" s="1"/>
  <c r="N49" i="76" s="1"/>
  <c r="O55" i="76" s="1"/>
  <c r="P61" i="76" s="1"/>
  <c r="Q67" i="76" s="1"/>
  <c r="R73" i="76" s="1"/>
  <c r="K37" i="76"/>
  <c r="L43" i="76" s="1"/>
  <c r="M49" i="76" s="1"/>
  <c r="N55" i="76" s="1"/>
  <c r="O61" i="76" s="1"/>
  <c r="P67" i="76" s="1"/>
  <c r="Q73" i="76" s="1"/>
  <c r="R79" i="76" s="1"/>
  <c r="E37" i="76"/>
  <c r="F43" i="76" s="1"/>
  <c r="G49" i="76" s="1"/>
  <c r="H55" i="76" s="1"/>
  <c r="I61" i="76" s="1"/>
  <c r="J67" i="76" s="1"/>
  <c r="K73" i="76" s="1"/>
  <c r="L79" i="76" s="1"/>
  <c r="M85" i="76" s="1"/>
  <c r="N91" i="76" s="1"/>
  <c r="O97" i="76" s="1"/>
  <c r="P103" i="76" s="1"/>
  <c r="Q109" i="76" s="1"/>
  <c r="Q36" i="76"/>
  <c r="I36" i="76"/>
  <c r="E36" i="76"/>
  <c r="F42" i="76" s="1"/>
  <c r="G48" i="76" s="1"/>
  <c r="H54" i="76" s="1"/>
  <c r="E35" i="76"/>
  <c r="R31" i="76"/>
  <c r="Q31" i="76"/>
  <c r="R37" i="76" s="1"/>
  <c r="P31" i="76"/>
  <c r="O31" i="76"/>
  <c r="P37" i="76" s="1"/>
  <c r="Q43" i="76" s="1"/>
  <c r="R49" i="76" s="1"/>
  <c r="N31" i="76"/>
  <c r="O37" i="76" s="1"/>
  <c r="P43" i="76" s="1"/>
  <c r="Q49" i="76" s="1"/>
  <c r="R55" i="76" s="1"/>
  <c r="M31" i="76"/>
  <c r="L31" i="76"/>
  <c r="M37" i="76" s="1"/>
  <c r="N43" i="76" s="1"/>
  <c r="O49" i="76" s="1"/>
  <c r="P55" i="76" s="1"/>
  <c r="Q61" i="76" s="1"/>
  <c r="R67" i="76" s="1"/>
  <c r="K31" i="76"/>
  <c r="J31" i="76"/>
  <c r="I31" i="76"/>
  <c r="J37" i="76" s="1"/>
  <c r="K43" i="76" s="1"/>
  <c r="L49" i="76" s="1"/>
  <c r="M55" i="76" s="1"/>
  <c r="N61" i="76" s="1"/>
  <c r="O67" i="76" s="1"/>
  <c r="P73" i="76" s="1"/>
  <c r="Q79" i="76" s="1"/>
  <c r="R85" i="76" s="1"/>
  <c r="H31" i="76"/>
  <c r="G31" i="76"/>
  <c r="H37" i="76" s="1"/>
  <c r="I43" i="76" s="1"/>
  <c r="J49" i="76" s="1"/>
  <c r="K55" i="76" s="1"/>
  <c r="L61" i="76" s="1"/>
  <c r="M67" i="76" s="1"/>
  <c r="N73" i="76" s="1"/>
  <c r="O79" i="76" s="1"/>
  <c r="P85" i="76" s="1"/>
  <c r="Q91" i="76" s="1"/>
  <c r="R97" i="76" s="1"/>
  <c r="F31" i="76"/>
  <c r="G37" i="76" s="1"/>
  <c r="H43" i="76" s="1"/>
  <c r="I49" i="76" s="1"/>
  <c r="J55" i="76" s="1"/>
  <c r="K61" i="76" s="1"/>
  <c r="L67" i="76" s="1"/>
  <c r="M73" i="76" s="1"/>
  <c r="N79" i="76" s="1"/>
  <c r="O85" i="76" s="1"/>
  <c r="P91" i="76" s="1"/>
  <c r="Q97" i="76" s="1"/>
  <c r="R103" i="76" s="1"/>
  <c r="R30" i="76"/>
  <c r="Q30" i="76"/>
  <c r="R36" i="76" s="1"/>
  <c r="P30" i="76"/>
  <c r="O30" i="76"/>
  <c r="P36" i="76" s="1"/>
  <c r="N30" i="76"/>
  <c r="O36" i="76" s="1"/>
  <c r="P42" i="76" s="1"/>
  <c r="Q48" i="76" s="1"/>
  <c r="R54" i="76" s="1"/>
  <c r="M30" i="76"/>
  <c r="N36" i="76" s="1"/>
  <c r="O42" i="76" s="1"/>
  <c r="L30" i="76"/>
  <c r="K30" i="76"/>
  <c r="J30" i="76"/>
  <c r="K36" i="76" s="1"/>
  <c r="L42" i="76" s="1"/>
  <c r="M48" i="76" s="1"/>
  <c r="N54" i="76" s="1"/>
  <c r="O60" i="76" s="1"/>
  <c r="P66" i="76" s="1"/>
  <c r="Q72" i="76" s="1"/>
  <c r="R78" i="76" s="1"/>
  <c r="I30" i="76"/>
  <c r="J36" i="76" s="1"/>
  <c r="H30" i="76"/>
  <c r="G30" i="76"/>
  <c r="H36" i="76" s="1"/>
  <c r="F30" i="76"/>
  <c r="G36" i="76" s="1"/>
  <c r="H42" i="76" s="1"/>
  <c r="I48" i="76" s="1"/>
  <c r="J54" i="76" s="1"/>
  <c r="K60" i="76" s="1"/>
  <c r="L66" i="76" s="1"/>
  <c r="M72" i="76" s="1"/>
  <c r="N78" i="76" s="1"/>
  <c r="O84" i="76" s="1"/>
  <c r="P90" i="76" s="1"/>
  <c r="Q96" i="76" s="1"/>
  <c r="R102" i="76" s="1"/>
  <c r="R29" i="76"/>
  <c r="Q29" i="76"/>
  <c r="P29" i="76"/>
  <c r="Q35" i="76" s="1"/>
  <c r="R41" i="76" s="1"/>
  <c r="O29" i="76"/>
  <c r="N29" i="76"/>
  <c r="M29" i="76"/>
  <c r="L29" i="76"/>
  <c r="K29" i="76"/>
  <c r="L35" i="76" s="1"/>
  <c r="M41" i="76" s="1"/>
  <c r="N47" i="76" s="1"/>
  <c r="O53" i="76" s="1"/>
  <c r="P59" i="76" s="1"/>
  <c r="Q65" i="76" s="1"/>
  <c r="R71" i="76" s="1"/>
  <c r="J29" i="76"/>
  <c r="K35" i="76" s="1"/>
  <c r="I29" i="76"/>
  <c r="J35" i="76" s="1"/>
  <c r="H29" i="76"/>
  <c r="I35" i="76" s="1"/>
  <c r="J41" i="76" s="1"/>
  <c r="K47" i="76" s="1"/>
  <c r="L53" i="76" s="1"/>
  <c r="M59" i="76" s="1"/>
  <c r="N65" i="76" s="1"/>
  <c r="O71" i="76" s="1"/>
  <c r="P77" i="76" s="1"/>
  <c r="Q83" i="76" s="1"/>
  <c r="R89" i="76" s="1"/>
  <c r="G29" i="76"/>
  <c r="F29" i="76"/>
  <c r="D19" i="76"/>
  <c r="D13" i="76"/>
  <c r="D12" i="76"/>
  <c r="D64" i="70"/>
  <c r="M58" i="70"/>
  <c r="M57" i="70"/>
  <c r="N58" i="70" s="1"/>
  <c r="M56" i="70"/>
  <c r="N57" i="70" s="1"/>
  <c r="O58" i="70" s="1"/>
  <c r="M55" i="70"/>
  <c r="N56" i="70" s="1"/>
  <c r="O57" i="70" s="1"/>
  <c r="P58" i="70" s="1"/>
  <c r="Q48" i="70"/>
  <c r="P48" i="70"/>
  <c r="O48" i="70"/>
  <c r="N48" i="70"/>
  <c r="M48" i="70"/>
  <c r="P44" i="70"/>
  <c r="O44" i="70"/>
  <c r="N44" i="70"/>
  <c r="M44" i="70"/>
  <c r="L44" i="70"/>
  <c r="K44" i="70"/>
  <c r="J44" i="70"/>
  <c r="I44" i="70"/>
  <c r="H44" i="70"/>
  <c r="G44" i="70"/>
  <c r="H45" i="70" s="1"/>
  <c r="I46" i="70" s="1"/>
  <c r="J47" i="70" s="1"/>
  <c r="K48" i="70" s="1"/>
  <c r="L49" i="70" s="1"/>
  <c r="M50" i="70" s="1"/>
  <c r="N51" i="70" s="1"/>
  <c r="O52" i="70" s="1"/>
  <c r="P53" i="70" s="1"/>
  <c r="Q54" i="70" s="1"/>
  <c r="F44" i="70"/>
  <c r="G45" i="70" s="1"/>
  <c r="H46" i="70" s="1"/>
  <c r="I47" i="70" s="1"/>
  <c r="J48" i="70" s="1"/>
  <c r="K49" i="70" s="1"/>
  <c r="L50" i="70" s="1"/>
  <c r="M51" i="70" s="1"/>
  <c r="N52" i="70" s="1"/>
  <c r="O53" i="70" s="1"/>
  <c r="P54" i="70" s="1"/>
  <c r="Q55" i="70" s="1"/>
  <c r="E44" i="70"/>
  <c r="F45" i="70" s="1"/>
  <c r="G46" i="70" s="1"/>
  <c r="H47" i="70" s="1"/>
  <c r="I48" i="70" s="1"/>
  <c r="J49" i="70" s="1"/>
  <c r="K50" i="70" s="1"/>
  <c r="L51" i="70" s="1"/>
  <c r="M52" i="70" s="1"/>
  <c r="N53" i="70" s="1"/>
  <c r="O54" i="70" s="1"/>
  <c r="P55" i="70" s="1"/>
  <c r="Q56" i="70" s="1"/>
  <c r="D44" i="70"/>
  <c r="E20" i="70"/>
  <c r="E21" i="70" s="1"/>
  <c r="F19" i="70"/>
  <c r="G19" i="70" s="1"/>
  <c r="G20" i="70" s="1"/>
  <c r="G21" i="70" s="1"/>
  <c r="F11" i="70" s="1"/>
  <c r="E12" i="70" s="1"/>
  <c r="G10" i="70"/>
  <c r="G11" i="70" s="1"/>
  <c r="G12" i="70" s="1"/>
  <c r="G13" i="70" s="1"/>
  <c r="G14" i="70" s="1"/>
  <c r="G15" i="70" s="1"/>
  <c r="G16" i="70" s="1"/>
  <c r="E109" i="75"/>
  <c r="E108" i="75"/>
  <c r="E107" i="75"/>
  <c r="F103" i="75"/>
  <c r="G109" i="75" s="1"/>
  <c r="E103" i="75"/>
  <c r="F109" i="75" s="1"/>
  <c r="E102" i="75"/>
  <c r="F108" i="75" s="1"/>
  <c r="E101" i="75"/>
  <c r="F107" i="75" s="1"/>
  <c r="E97" i="75"/>
  <c r="E96" i="75"/>
  <c r="F102" i="75" s="1"/>
  <c r="G108" i="75" s="1"/>
  <c r="E95" i="75"/>
  <c r="F101" i="75" s="1"/>
  <c r="G107" i="75" s="1"/>
  <c r="E91" i="75"/>
  <c r="F97" i="75" s="1"/>
  <c r="G103" i="75" s="1"/>
  <c r="H109" i="75" s="1"/>
  <c r="E90" i="75"/>
  <c r="F96" i="75" s="1"/>
  <c r="G102" i="75" s="1"/>
  <c r="H108" i="75" s="1"/>
  <c r="E89" i="75"/>
  <c r="F95" i="75" s="1"/>
  <c r="G101" i="75" s="1"/>
  <c r="H107" i="75" s="1"/>
  <c r="E85" i="75"/>
  <c r="F91" i="75" s="1"/>
  <c r="G97" i="75" s="1"/>
  <c r="H103" i="75" s="1"/>
  <c r="I109" i="75" s="1"/>
  <c r="E84" i="75"/>
  <c r="F90" i="75" s="1"/>
  <c r="G96" i="75" s="1"/>
  <c r="H102" i="75" s="1"/>
  <c r="I108" i="75" s="1"/>
  <c r="E83" i="75"/>
  <c r="F89" i="75" s="1"/>
  <c r="G95" i="75" s="1"/>
  <c r="H101" i="75" s="1"/>
  <c r="I107" i="75" s="1"/>
  <c r="E79" i="75"/>
  <c r="F85" i="75" s="1"/>
  <c r="G91" i="75" s="1"/>
  <c r="H97" i="75" s="1"/>
  <c r="I103" i="75" s="1"/>
  <c r="J109" i="75" s="1"/>
  <c r="E78" i="75"/>
  <c r="F84" i="75" s="1"/>
  <c r="G90" i="75" s="1"/>
  <c r="H96" i="75" s="1"/>
  <c r="I102" i="75" s="1"/>
  <c r="J108" i="75" s="1"/>
  <c r="E77" i="75"/>
  <c r="F83" i="75" s="1"/>
  <c r="G89" i="75" s="1"/>
  <c r="H95" i="75" s="1"/>
  <c r="I101" i="75" s="1"/>
  <c r="J107" i="75" s="1"/>
  <c r="G73" i="75"/>
  <c r="H79" i="75" s="1"/>
  <c r="I85" i="75" s="1"/>
  <c r="J91" i="75" s="1"/>
  <c r="K97" i="75" s="1"/>
  <c r="L103" i="75" s="1"/>
  <c r="M109" i="75" s="1"/>
  <c r="E73" i="75"/>
  <c r="F79" i="75" s="1"/>
  <c r="G85" i="75" s="1"/>
  <c r="H91" i="75" s="1"/>
  <c r="I97" i="75" s="1"/>
  <c r="J103" i="75" s="1"/>
  <c r="K109" i="75" s="1"/>
  <c r="E72" i="75"/>
  <c r="F78" i="75" s="1"/>
  <c r="G84" i="75" s="1"/>
  <c r="H90" i="75" s="1"/>
  <c r="I96" i="75" s="1"/>
  <c r="J102" i="75" s="1"/>
  <c r="K108" i="75" s="1"/>
  <c r="E71" i="75"/>
  <c r="F77" i="75" s="1"/>
  <c r="G83" i="75" s="1"/>
  <c r="H89" i="75" s="1"/>
  <c r="I95" i="75" s="1"/>
  <c r="J101" i="75" s="1"/>
  <c r="K107" i="75" s="1"/>
  <c r="E67" i="75"/>
  <c r="F73" i="75" s="1"/>
  <c r="G79" i="75" s="1"/>
  <c r="H85" i="75" s="1"/>
  <c r="I91" i="75" s="1"/>
  <c r="J97" i="75" s="1"/>
  <c r="K103" i="75" s="1"/>
  <c r="L109" i="75" s="1"/>
  <c r="F66" i="75"/>
  <c r="G72" i="75" s="1"/>
  <c r="H78" i="75" s="1"/>
  <c r="I84" i="75" s="1"/>
  <c r="J90" i="75" s="1"/>
  <c r="K96" i="75" s="1"/>
  <c r="L102" i="75" s="1"/>
  <c r="M108" i="75" s="1"/>
  <c r="E66" i="75"/>
  <c r="F72" i="75" s="1"/>
  <c r="G78" i="75" s="1"/>
  <c r="H84" i="75" s="1"/>
  <c r="I90" i="75" s="1"/>
  <c r="J96" i="75" s="1"/>
  <c r="K102" i="75" s="1"/>
  <c r="L108" i="75" s="1"/>
  <c r="N65" i="75"/>
  <c r="O71" i="75" s="1"/>
  <c r="P77" i="75" s="1"/>
  <c r="Q83" i="75" s="1"/>
  <c r="R89" i="75" s="1"/>
  <c r="E65" i="75"/>
  <c r="F71" i="75" s="1"/>
  <c r="G77" i="75" s="1"/>
  <c r="H83" i="75" s="1"/>
  <c r="I89" i="75" s="1"/>
  <c r="J95" i="75" s="1"/>
  <c r="K101" i="75" s="1"/>
  <c r="L107" i="75" s="1"/>
  <c r="E61" i="75"/>
  <c r="F67" i="75" s="1"/>
  <c r="E60" i="75"/>
  <c r="E59" i="75"/>
  <c r="F65" i="75" s="1"/>
  <c r="G71" i="75" s="1"/>
  <c r="H77" i="75" s="1"/>
  <c r="I83" i="75" s="1"/>
  <c r="J89" i="75" s="1"/>
  <c r="K95" i="75" s="1"/>
  <c r="L101" i="75" s="1"/>
  <c r="M107" i="75" s="1"/>
  <c r="H55" i="75"/>
  <c r="I61" i="75" s="1"/>
  <c r="J67" i="75" s="1"/>
  <c r="K73" i="75" s="1"/>
  <c r="L79" i="75" s="1"/>
  <c r="M85" i="75" s="1"/>
  <c r="N91" i="75" s="1"/>
  <c r="O97" i="75" s="1"/>
  <c r="P103" i="75" s="1"/>
  <c r="Q109" i="75" s="1"/>
  <c r="G55" i="75"/>
  <c r="H61" i="75" s="1"/>
  <c r="I67" i="75" s="1"/>
  <c r="J73" i="75" s="1"/>
  <c r="K79" i="75" s="1"/>
  <c r="L85" i="75" s="1"/>
  <c r="M91" i="75" s="1"/>
  <c r="N97" i="75" s="1"/>
  <c r="O103" i="75" s="1"/>
  <c r="P109" i="75" s="1"/>
  <c r="E55" i="75"/>
  <c r="F61" i="75" s="1"/>
  <c r="G67" i="75" s="1"/>
  <c r="H73" i="75" s="1"/>
  <c r="I79" i="75" s="1"/>
  <c r="J85" i="75" s="1"/>
  <c r="K91" i="75" s="1"/>
  <c r="L97" i="75" s="1"/>
  <c r="M103" i="75" s="1"/>
  <c r="N109" i="75" s="1"/>
  <c r="E54" i="75"/>
  <c r="F60" i="75" s="1"/>
  <c r="G66" i="75" s="1"/>
  <c r="H72" i="75" s="1"/>
  <c r="I78" i="75" s="1"/>
  <c r="J84" i="75" s="1"/>
  <c r="K90" i="75" s="1"/>
  <c r="L96" i="75" s="1"/>
  <c r="M102" i="75" s="1"/>
  <c r="N108" i="75" s="1"/>
  <c r="E53" i="75"/>
  <c r="F59" i="75" s="1"/>
  <c r="G65" i="75" s="1"/>
  <c r="H71" i="75" s="1"/>
  <c r="I77" i="75" s="1"/>
  <c r="J83" i="75" s="1"/>
  <c r="K89" i="75" s="1"/>
  <c r="L95" i="75" s="1"/>
  <c r="M101" i="75" s="1"/>
  <c r="N107" i="75" s="1"/>
  <c r="F49" i="75"/>
  <c r="E49" i="75"/>
  <c r="F55" i="75" s="1"/>
  <c r="G61" i="75" s="1"/>
  <c r="H67" i="75" s="1"/>
  <c r="I73" i="75" s="1"/>
  <c r="J79" i="75" s="1"/>
  <c r="K85" i="75" s="1"/>
  <c r="L91" i="75" s="1"/>
  <c r="M97" i="75" s="1"/>
  <c r="N103" i="75" s="1"/>
  <c r="O109" i="75" s="1"/>
  <c r="E48" i="75"/>
  <c r="F54" i="75" s="1"/>
  <c r="G60" i="75" s="1"/>
  <c r="H66" i="75" s="1"/>
  <c r="I72" i="75" s="1"/>
  <c r="J78" i="75" s="1"/>
  <c r="K84" i="75" s="1"/>
  <c r="L90" i="75" s="1"/>
  <c r="M96" i="75" s="1"/>
  <c r="N102" i="75" s="1"/>
  <c r="O108" i="75" s="1"/>
  <c r="E47" i="75"/>
  <c r="F53" i="75" s="1"/>
  <c r="G59" i="75" s="1"/>
  <c r="H65" i="75" s="1"/>
  <c r="I71" i="75" s="1"/>
  <c r="J77" i="75" s="1"/>
  <c r="K83" i="75" s="1"/>
  <c r="L89" i="75" s="1"/>
  <c r="M95" i="75" s="1"/>
  <c r="N101" i="75" s="1"/>
  <c r="O107" i="75" s="1"/>
  <c r="E43" i="75"/>
  <c r="E42" i="75"/>
  <c r="F48" i="75" s="1"/>
  <c r="G54" i="75" s="1"/>
  <c r="H60" i="75" s="1"/>
  <c r="I66" i="75" s="1"/>
  <c r="J72" i="75" s="1"/>
  <c r="K78" i="75" s="1"/>
  <c r="L84" i="75" s="1"/>
  <c r="M90" i="75" s="1"/>
  <c r="N96" i="75" s="1"/>
  <c r="O102" i="75" s="1"/>
  <c r="P108" i="75" s="1"/>
  <c r="F41" i="75"/>
  <c r="G47" i="75" s="1"/>
  <c r="H53" i="75" s="1"/>
  <c r="I59" i="75" s="1"/>
  <c r="J65" i="75" s="1"/>
  <c r="K71" i="75" s="1"/>
  <c r="L77" i="75" s="1"/>
  <c r="M83" i="75" s="1"/>
  <c r="N89" i="75" s="1"/>
  <c r="O95" i="75" s="1"/>
  <c r="P101" i="75" s="1"/>
  <c r="Q107" i="75" s="1"/>
  <c r="E41" i="75"/>
  <c r="F47" i="75" s="1"/>
  <c r="G53" i="75" s="1"/>
  <c r="H59" i="75" s="1"/>
  <c r="I65" i="75" s="1"/>
  <c r="J71" i="75" s="1"/>
  <c r="K77" i="75" s="1"/>
  <c r="L83" i="75" s="1"/>
  <c r="M89" i="75" s="1"/>
  <c r="N95" i="75" s="1"/>
  <c r="O101" i="75" s="1"/>
  <c r="P107" i="75" s="1"/>
  <c r="R37" i="75"/>
  <c r="E37" i="75"/>
  <c r="F43" i="75" s="1"/>
  <c r="G49" i="75" s="1"/>
  <c r="Q36" i="75"/>
  <c r="R42" i="75" s="1"/>
  <c r="P36" i="75"/>
  <c r="Q42" i="75" s="1"/>
  <c r="O36" i="75"/>
  <c r="P42" i="75" s="1"/>
  <c r="Q48" i="75" s="1"/>
  <c r="R54" i="75" s="1"/>
  <c r="E36" i="75"/>
  <c r="F42" i="75" s="1"/>
  <c r="G48" i="75" s="1"/>
  <c r="H54" i="75" s="1"/>
  <c r="I60" i="75" s="1"/>
  <c r="J66" i="75" s="1"/>
  <c r="K72" i="75" s="1"/>
  <c r="L78" i="75" s="1"/>
  <c r="M84" i="75" s="1"/>
  <c r="N90" i="75" s="1"/>
  <c r="O96" i="75" s="1"/>
  <c r="P102" i="75" s="1"/>
  <c r="Q108" i="75" s="1"/>
  <c r="Q35" i="75"/>
  <c r="R41" i="75" s="1"/>
  <c r="P35" i="75"/>
  <c r="Q41" i="75" s="1"/>
  <c r="R47" i="75" s="1"/>
  <c r="O35" i="75"/>
  <c r="P41" i="75" s="1"/>
  <c r="Q47" i="75" s="1"/>
  <c r="R53" i="75" s="1"/>
  <c r="E35" i="75"/>
  <c r="R31" i="75"/>
  <c r="Q31" i="75"/>
  <c r="P31" i="75"/>
  <c r="Q37" i="75" s="1"/>
  <c r="R43" i="75" s="1"/>
  <c r="O31" i="75"/>
  <c r="P37" i="75" s="1"/>
  <c r="Q43" i="75" s="1"/>
  <c r="R49" i="75" s="1"/>
  <c r="N31" i="75"/>
  <c r="M31" i="75"/>
  <c r="L31" i="75"/>
  <c r="M37" i="75" s="1"/>
  <c r="N43" i="75" s="1"/>
  <c r="O49" i="75" s="1"/>
  <c r="P55" i="75" s="1"/>
  <c r="Q61" i="75" s="1"/>
  <c r="R67" i="75" s="1"/>
  <c r="K31" i="75"/>
  <c r="L37" i="75" s="1"/>
  <c r="M43" i="75" s="1"/>
  <c r="N49" i="75" s="1"/>
  <c r="O55" i="75" s="1"/>
  <c r="P61" i="75" s="1"/>
  <c r="Q67" i="75" s="1"/>
  <c r="R73" i="75" s="1"/>
  <c r="J31" i="75"/>
  <c r="K37" i="75" s="1"/>
  <c r="L43" i="75" s="1"/>
  <c r="M49" i="75" s="1"/>
  <c r="N55" i="75" s="1"/>
  <c r="O61" i="75" s="1"/>
  <c r="P67" i="75" s="1"/>
  <c r="Q73" i="75" s="1"/>
  <c r="R79" i="75" s="1"/>
  <c r="I31" i="75"/>
  <c r="J37" i="75" s="1"/>
  <c r="H31" i="75"/>
  <c r="I37" i="75" s="1"/>
  <c r="G31" i="75"/>
  <c r="H37" i="75" s="1"/>
  <c r="I43" i="75" s="1"/>
  <c r="J49" i="75" s="1"/>
  <c r="K55" i="75" s="1"/>
  <c r="L61" i="75" s="1"/>
  <c r="M67" i="75" s="1"/>
  <c r="N73" i="75" s="1"/>
  <c r="O79" i="75" s="1"/>
  <c r="P85" i="75" s="1"/>
  <c r="Q91" i="75" s="1"/>
  <c r="R97" i="75" s="1"/>
  <c r="F31" i="75"/>
  <c r="R30" i="75"/>
  <c r="Q30" i="75"/>
  <c r="R36" i="75" s="1"/>
  <c r="P30" i="75"/>
  <c r="O30" i="75"/>
  <c r="N30" i="75"/>
  <c r="M30" i="75"/>
  <c r="N36" i="75" s="1"/>
  <c r="O42" i="75" s="1"/>
  <c r="P48" i="75" s="1"/>
  <c r="Q54" i="75" s="1"/>
  <c r="R60" i="75" s="1"/>
  <c r="L30" i="75"/>
  <c r="K30" i="75"/>
  <c r="L36" i="75" s="1"/>
  <c r="M42" i="75" s="1"/>
  <c r="N48" i="75" s="1"/>
  <c r="O54" i="75" s="1"/>
  <c r="P60" i="75" s="1"/>
  <c r="Q66" i="75" s="1"/>
  <c r="R72" i="75" s="1"/>
  <c r="J30" i="75"/>
  <c r="K36" i="75" s="1"/>
  <c r="L42" i="75" s="1"/>
  <c r="M48" i="75" s="1"/>
  <c r="N54" i="75" s="1"/>
  <c r="O60" i="75" s="1"/>
  <c r="P66" i="75" s="1"/>
  <c r="Q72" i="75" s="1"/>
  <c r="R78" i="75" s="1"/>
  <c r="I30" i="75"/>
  <c r="J36" i="75" s="1"/>
  <c r="K42" i="75" s="1"/>
  <c r="L48" i="75" s="1"/>
  <c r="M54" i="75" s="1"/>
  <c r="N60" i="75" s="1"/>
  <c r="O66" i="75" s="1"/>
  <c r="P72" i="75" s="1"/>
  <c r="Q78" i="75" s="1"/>
  <c r="R84" i="75" s="1"/>
  <c r="H30" i="75"/>
  <c r="I36" i="75" s="1"/>
  <c r="J42" i="75" s="1"/>
  <c r="K48" i="75" s="1"/>
  <c r="L54" i="75" s="1"/>
  <c r="M60" i="75" s="1"/>
  <c r="N66" i="75" s="1"/>
  <c r="O72" i="75" s="1"/>
  <c r="P78" i="75" s="1"/>
  <c r="Q84" i="75" s="1"/>
  <c r="R90" i="75" s="1"/>
  <c r="G30" i="75"/>
  <c r="H36" i="75" s="1"/>
  <c r="I42" i="75" s="1"/>
  <c r="J48" i="75" s="1"/>
  <c r="K54" i="75" s="1"/>
  <c r="L60" i="75" s="1"/>
  <c r="M66" i="75" s="1"/>
  <c r="N72" i="75" s="1"/>
  <c r="O78" i="75" s="1"/>
  <c r="P84" i="75" s="1"/>
  <c r="Q90" i="75" s="1"/>
  <c r="R96" i="75" s="1"/>
  <c r="F30" i="75"/>
  <c r="G36" i="75" s="1"/>
  <c r="R29" i="75"/>
  <c r="Q29" i="75"/>
  <c r="R35" i="75" s="1"/>
  <c r="P29" i="75"/>
  <c r="O29" i="75"/>
  <c r="N29" i="75"/>
  <c r="M29" i="75"/>
  <c r="N35" i="75" s="1"/>
  <c r="O41" i="75" s="1"/>
  <c r="P47" i="75" s="1"/>
  <c r="Q53" i="75" s="1"/>
  <c r="R59" i="75" s="1"/>
  <c r="L29" i="75"/>
  <c r="M35" i="75" s="1"/>
  <c r="K29" i="75"/>
  <c r="J29" i="75"/>
  <c r="I29" i="75"/>
  <c r="J35" i="75" s="1"/>
  <c r="K41" i="75" s="1"/>
  <c r="L47" i="75" s="1"/>
  <c r="M53" i="75" s="1"/>
  <c r="N59" i="75" s="1"/>
  <c r="O65" i="75" s="1"/>
  <c r="P71" i="75" s="1"/>
  <c r="Q77" i="75" s="1"/>
  <c r="R83" i="75" s="1"/>
  <c r="H29" i="75"/>
  <c r="I35" i="75" s="1"/>
  <c r="J41" i="75" s="1"/>
  <c r="K47" i="75" s="1"/>
  <c r="L53" i="75" s="1"/>
  <c r="M59" i="75" s="1"/>
  <c r="G29" i="75"/>
  <c r="H35" i="75" s="1"/>
  <c r="I41" i="75" s="1"/>
  <c r="J47" i="75" s="1"/>
  <c r="K53" i="75" s="1"/>
  <c r="L59" i="75" s="1"/>
  <c r="M65" i="75" s="1"/>
  <c r="N71" i="75" s="1"/>
  <c r="O77" i="75" s="1"/>
  <c r="P83" i="75" s="1"/>
  <c r="Q89" i="75" s="1"/>
  <c r="R95" i="75" s="1"/>
  <c r="F29" i="75"/>
  <c r="G35" i="75" s="1"/>
  <c r="D19" i="75"/>
  <c r="D13" i="75"/>
  <c r="D12" i="75"/>
  <c r="D65" i="74"/>
  <c r="M59" i="74"/>
  <c r="M58" i="74"/>
  <c r="N59" i="74" s="1"/>
  <c r="M57" i="74"/>
  <c r="N58" i="74" s="1"/>
  <c r="O59" i="74" s="1"/>
  <c r="M56" i="74"/>
  <c r="N57" i="74" s="1"/>
  <c r="O58" i="74" s="1"/>
  <c r="P59" i="74" s="1"/>
  <c r="Q49" i="74"/>
  <c r="P49" i="74"/>
  <c r="O49" i="74"/>
  <c r="N49" i="74"/>
  <c r="M49" i="74"/>
  <c r="G46" i="74"/>
  <c r="H47" i="74" s="1"/>
  <c r="I48" i="74" s="1"/>
  <c r="J49" i="74" s="1"/>
  <c r="K50" i="74" s="1"/>
  <c r="L51" i="74" s="1"/>
  <c r="M52" i="74" s="1"/>
  <c r="N53" i="74" s="1"/>
  <c r="O54" i="74" s="1"/>
  <c r="P55" i="74" s="1"/>
  <c r="Q56" i="74" s="1"/>
  <c r="F46" i="74"/>
  <c r="G47" i="74" s="1"/>
  <c r="H48" i="74" s="1"/>
  <c r="I49" i="74" s="1"/>
  <c r="J50" i="74" s="1"/>
  <c r="K51" i="74" s="1"/>
  <c r="L52" i="74" s="1"/>
  <c r="M53" i="74" s="1"/>
  <c r="N54" i="74" s="1"/>
  <c r="O55" i="74" s="1"/>
  <c r="P56" i="74" s="1"/>
  <c r="Q57" i="74" s="1"/>
  <c r="P45" i="74"/>
  <c r="O45" i="74"/>
  <c r="N45" i="74"/>
  <c r="M45" i="74"/>
  <c r="L45" i="74"/>
  <c r="K45" i="74"/>
  <c r="J45" i="74"/>
  <c r="I45" i="74"/>
  <c r="H45" i="74"/>
  <c r="G45" i="74"/>
  <c r="F45" i="74"/>
  <c r="E45" i="74"/>
  <c r="D45" i="74"/>
  <c r="E46" i="74" s="1"/>
  <c r="F47" i="74" s="1"/>
  <c r="G48" i="74" s="1"/>
  <c r="H49" i="74" s="1"/>
  <c r="I50" i="74" s="1"/>
  <c r="J51" i="74" s="1"/>
  <c r="K52" i="74" s="1"/>
  <c r="L53" i="74" s="1"/>
  <c r="M54" i="74" s="1"/>
  <c r="N55" i="74" s="1"/>
  <c r="O56" i="74" s="1"/>
  <c r="P57" i="74" s="1"/>
  <c r="Q58" i="74" s="1"/>
  <c r="E26" i="74"/>
  <c r="E27" i="74" s="1"/>
  <c r="F25" i="74"/>
  <c r="E20" i="74"/>
  <c r="E21" i="74" s="1"/>
  <c r="F19" i="74"/>
  <c r="F20" i="74" s="1"/>
  <c r="F21" i="74" s="1"/>
  <c r="F10" i="74" s="1"/>
  <c r="E11" i="74" s="1"/>
  <c r="G10" i="74"/>
  <c r="G11" i="74" s="1"/>
  <c r="G12" i="74" s="1"/>
  <c r="G13" i="74" s="1"/>
  <c r="G14" i="74" s="1"/>
  <c r="G15" i="74" s="1"/>
  <c r="G16" i="74" s="1"/>
  <c r="C6" i="74"/>
  <c r="K17" i="21" l="1"/>
  <c r="J17" i="21"/>
  <c r="I17" i="21"/>
  <c r="C154" i="21"/>
  <c r="G154" i="21" s="1"/>
  <c r="G531" i="21"/>
  <c r="I46" i="57"/>
  <c r="C422" i="21"/>
  <c r="G422" i="21" s="1"/>
  <c r="C332" i="21"/>
  <c r="C333" i="21" s="1"/>
  <c r="C334" i="21" s="1"/>
  <c r="C335" i="21" s="1"/>
  <c r="C336" i="21" s="1"/>
  <c r="C337" i="21" s="1"/>
  <c r="C338" i="21" s="1"/>
  <c r="C339" i="21" s="1"/>
  <c r="C340" i="21" s="1"/>
  <c r="C341" i="21" s="1"/>
  <c r="C342" i="21" s="1"/>
  <c r="C343" i="21" s="1"/>
  <c r="C344" i="21" s="1"/>
  <c r="C345" i="21" s="1"/>
  <c r="C243" i="21"/>
  <c r="G243" i="21" s="1"/>
  <c r="H5" i="80"/>
  <c r="M5" i="80"/>
  <c r="I9" i="74"/>
  <c r="I10" i="74" s="1"/>
  <c r="J10" i="74" s="1"/>
  <c r="K10" i="74" s="1"/>
  <c r="O5" i="80"/>
  <c r="M6" i="80"/>
  <c r="L6" i="80"/>
  <c r="Q6" i="80"/>
  <c r="I9" i="70"/>
  <c r="I10" i="70" s="1"/>
  <c r="J10" i="70" s="1"/>
  <c r="N4" i="80"/>
  <c r="Q8" i="80"/>
  <c r="I9" i="72"/>
  <c r="I10" i="72" s="1"/>
  <c r="J10" i="72" s="1"/>
  <c r="L7" i="80"/>
  <c r="G4" i="80"/>
  <c r="H4" i="80"/>
  <c r="L5" i="80"/>
  <c r="I5" i="80"/>
  <c r="G5" i="80"/>
  <c r="J4" i="80"/>
  <c r="H35" i="76"/>
  <c r="I41" i="76" s="1"/>
  <c r="J47" i="76" s="1"/>
  <c r="K53" i="76" s="1"/>
  <c r="L59" i="76" s="1"/>
  <c r="M65" i="76" s="1"/>
  <c r="N71" i="76" s="1"/>
  <c r="O77" i="76" s="1"/>
  <c r="P83" i="76" s="1"/>
  <c r="Q89" i="76" s="1"/>
  <c r="R95" i="76" s="1"/>
  <c r="G35" i="76"/>
  <c r="H41" i="76" s="1"/>
  <c r="I47" i="76" s="1"/>
  <c r="O35" i="76"/>
  <c r="P41" i="76" s="1"/>
  <c r="Q47" i="76" s="1"/>
  <c r="R53" i="76" s="1"/>
  <c r="P35" i="76"/>
  <c r="Q41" i="76" s="1"/>
  <c r="R47" i="76" s="1"/>
  <c r="R35" i="76"/>
  <c r="F20" i="72"/>
  <c r="F21" i="72" s="1"/>
  <c r="F10" i="72" s="1"/>
  <c r="E11" i="72" s="1"/>
  <c r="I9" i="73"/>
  <c r="I10" i="73" s="1"/>
  <c r="I11" i="73" s="1"/>
  <c r="D8" i="80"/>
  <c r="E8" i="80"/>
  <c r="F5" i="80"/>
  <c r="P5" i="80"/>
  <c r="H8" i="80"/>
  <c r="E5" i="80"/>
  <c r="Q5" i="80"/>
  <c r="L8" i="80"/>
  <c r="J8" i="80"/>
  <c r="P8" i="80"/>
  <c r="I8" i="80"/>
  <c r="K8" i="80"/>
  <c r="F8" i="80"/>
  <c r="N8" i="80"/>
  <c r="M8" i="80"/>
  <c r="G8" i="80"/>
  <c r="M7" i="80"/>
  <c r="O7" i="80"/>
  <c r="Q7" i="80"/>
  <c r="J7" i="80"/>
  <c r="K7" i="80"/>
  <c r="D29" i="3"/>
  <c r="H29" i="3" s="1"/>
  <c r="C64" i="21"/>
  <c r="C65" i="21" s="1"/>
  <c r="G65" i="21" s="1"/>
  <c r="O6" i="80"/>
  <c r="N6" i="80"/>
  <c r="O4" i="80"/>
  <c r="F4" i="80"/>
  <c r="M4" i="80"/>
  <c r="P4" i="80"/>
  <c r="D4" i="80"/>
  <c r="K4" i="80"/>
  <c r="N7" i="80"/>
  <c r="E4" i="80"/>
  <c r="L4" i="80"/>
  <c r="K5" i="80"/>
  <c r="N5" i="80"/>
  <c r="J5" i="80"/>
  <c r="I11" i="74"/>
  <c r="I12" i="74" s="1"/>
  <c r="I13" i="74" s="1"/>
  <c r="R53" i="78"/>
  <c r="I41" i="78"/>
  <c r="J47" i="78" s="1"/>
  <c r="K53" i="78" s="1"/>
  <c r="L59" i="78" s="1"/>
  <c r="M65" i="78" s="1"/>
  <c r="N71" i="78" s="1"/>
  <c r="O77" i="78" s="1"/>
  <c r="P83" i="78" s="1"/>
  <c r="Q89" i="78" s="1"/>
  <c r="R95" i="78" s="1"/>
  <c r="J35" i="78"/>
  <c r="K41" i="78" s="1"/>
  <c r="L47" i="78" s="1"/>
  <c r="M53" i="78" s="1"/>
  <c r="N59" i="78" s="1"/>
  <c r="O65" i="78" s="1"/>
  <c r="P71" i="78" s="1"/>
  <c r="Q77" i="78" s="1"/>
  <c r="R83" i="78" s="1"/>
  <c r="L36" i="78"/>
  <c r="M42" i="78" s="1"/>
  <c r="N48" i="78" s="1"/>
  <c r="O54" i="78" s="1"/>
  <c r="P60" i="78" s="1"/>
  <c r="Q66" i="78" s="1"/>
  <c r="R72" i="78" s="1"/>
  <c r="N37" i="78"/>
  <c r="O43" i="78" s="1"/>
  <c r="P49" i="78" s="1"/>
  <c r="Q55" i="78" s="1"/>
  <c r="R61" i="78" s="1"/>
  <c r="O37" i="78"/>
  <c r="P43" i="78" s="1"/>
  <c r="Q49" i="78" s="1"/>
  <c r="R55" i="78" s="1"/>
  <c r="R42" i="78"/>
  <c r="K35" i="78"/>
  <c r="L41" i="78" s="1"/>
  <c r="M47" i="78" s="1"/>
  <c r="N53" i="78" s="1"/>
  <c r="O59" i="78" s="1"/>
  <c r="P65" i="78" s="1"/>
  <c r="Q71" i="78" s="1"/>
  <c r="R77" i="78" s="1"/>
  <c r="M36" i="78"/>
  <c r="N42" i="78" s="1"/>
  <c r="O48" i="78" s="1"/>
  <c r="P54" i="78" s="1"/>
  <c r="Q60" i="78" s="1"/>
  <c r="R66" i="78" s="1"/>
  <c r="G37" i="78"/>
  <c r="H43" i="78" s="1"/>
  <c r="I49" i="78" s="1"/>
  <c r="J55" i="78" s="1"/>
  <c r="K61" i="78" s="1"/>
  <c r="L67" i="78" s="1"/>
  <c r="M73" i="78" s="1"/>
  <c r="N79" i="78" s="1"/>
  <c r="O85" i="78" s="1"/>
  <c r="P91" i="78" s="1"/>
  <c r="Q97" i="78" s="1"/>
  <c r="R103" i="78" s="1"/>
  <c r="M35" i="78"/>
  <c r="L35" i="78"/>
  <c r="M41" i="78" s="1"/>
  <c r="N47" i="78" s="1"/>
  <c r="O53" i="78" s="1"/>
  <c r="P59" i="78" s="1"/>
  <c r="Q65" i="78" s="1"/>
  <c r="R71" i="78" s="1"/>
  <c r="K42" i="78"/>
  <c r="L48" i="78" s="1"/>
  <c r="M54" i="78" s="1"/>
  <c r="N60" i="78" s="1"/>
  <c r="O66" i="78" s="1"/>
  <c r="P72" i="78" s="1"/>
  <c r="Q78" i="78" s="1"/>
  <c r="R84" i="78" s="1"/>
  <c r="H37" i="78"/>
  <c r="I43" i="78" s="1"/>
  <c r="R43" i="78"/>
  <c r="N36" i="78"/>
  <c r="O42" i="78" s="1"/>
  <c r="M43" i="78"/>
  <c r="N49" i="78" s="1"/>
  <c r="O55" i="78" s="1"/>
  <c r="P61" i="78" s="1"/>
  <c r="Q67" i="78" s="1"/>
  <c r="R73" i="78" s="1"/>
  <c r="G43" i="73"/>
  <c r="H44" i="73" s="1"/>
  <c r="I45" i="73" s="1"/>
  <c r="J46" i="73" s="1"/>
  <c r="K47" i="73" s="1"/>
  <c r="L48" i="73" s="1"/>
  <c r="M49" i="73" s="1"/>
  <c r="N50" i="73" s="1"/>
  <c r="O51" i="73" s="1"/>
  <c r="P52" i="73" s="1"/>
  <c r="Q53" i="73" s="1"/>
  <c r="H42" i="73"/>
  <c r="I43" i="73" s="1"/>
  <c r="G19" i="73"/>
  <c r="I47" i="77"/>
  <c r="K42" i="77"/>
  <c r="L48" i="77" s="1"/>
  <c r="M54" i="77" s="1"/>
  <c r="N60" i="77" s="1"/>
  <c r="O66" i="77" s="1"/>
  <c r="P72" i="77" s="1"/>
  <c r="Q78" i="77" s="1"/>
  <c r="R84" i="77" s="1"/>
  <c r="L35" i="77"/>
  <c r="M41" i="77" s="1"/>
  <c r="N47" i="77" s="1"/>
  <c r="O53" i="77" s="1"/>
  <c r="P59" i="77" s="1"/>
  <c r="Q65" i="77" s="1"/>
  <c r="R71" i="77" s="1"/>
  <c r="N36" i="77"/>
  <c r="O42" i="77" s="1"/>
  <c r="P48" i="77" s="1"/>
  <c r="Q54" i="77" s="1"/>
  <c r="R60" i="77" s="1"/>
  <c r="I37" i="77"/>
  <c r="J43" i="77" s="1"/>
  <c r="K49" i="77" s="1"/>
  <c r="L55" i="77" s="1"/>
  <c r="M61" i="77" s="1"/>
  <c r="N67" i="77" s="1"/>
  <c r="O73" i="77" s="1"/>
  <c r="P79" i="77" s="1"/>
  <c r="Q85" i="77" s="1"/>
  <c r="R91" i="77" s="1"/>
  <c r="M35" i="77"/>
  <c r="N41" i="77" s="1"/>
  <c r="O47" i="77" s="1"/>
  <c r="P53" i="77" s="1"/>
  <c r="Q59" i="77" s="1"/>
  <c r="R65" i="77" s="1"/>
  <c r="G36" i="77"/>
  <c r="O36" i="77"/>
  <c r="P42" i="77" s="1"/>
  <c r="Q48" i="77" s="1"/>
  <c r="R54" i="77" s="1"/>
  <c r="L43" i="77"/>
  <c r="M49" i="77" s="1"/>
  <c r="N55" i="77" s="1"/>
  <c r="O61" i="77" s="1"/>
  <c r="P67" i="77" s="1"/>
  <c r="H37" i="77"/>
  <c r="I43" i="77" s="1"/>
  <c r="J49" i="77" s="1"/>
  <c r="K55" i="77" s="1"/>
  <c r="L61" i="77" s="1"/>
  <c r="M67" i="77" s="1"/>
  <c r="N73" i="77" s="1"/>
  <c r="O79" i="77" s="1"/>
  <c r="P85" i="77" s="1"/>
  <c r="Q91" i="77" s="1"/>
  <c r="R97" i="77" s="1"/>
  <c r="J48" i="77"/>
  <c r="K54" i="77" s="1"/>
  <c r="L60" i="77" s="1"/>
  <c r="M66" i="77" s="1"/>
  <c r="N72" i="77" s="1"/>
  <c r="O78" i="77" s="1"/>
  <c r="P84" i="77" s="1"/>
  <c r="Q90" i="77" s="1"/>
  <c r="R96" i="77" s="1"/>
  <c r="K43" i="77"/>
  <c r="L49" i="77" s="1"/>
  <c r="M55" i="77" s="1"/>
  <c r="N61" i="77" s="1"/>
  <c r="O67" i="77" s="1"/>
  <c r="P73" i="77" s="1"/>
  <c r="Q79" i="77" s="1"/>
  <c r="R85" i="77" s="1"/>
  <c r="P41" i="77"/>
  <c r="Q47" i="77" s="1"/>
  <c r="R53" i="77" s="1"/>
  <c r="N35" i="77"/>
  <c r="M43" i="77"/>
  <c r="N49" i="77" s="1"/>
  <c r="O55" i="77" s="1"/>
  <c r="P61" i="77" s="1"/>
  <c r="Q67" i="77" s="1"/>
  <c r="R73" i="77" s="1"/>
  <c r="G20" i="72"/>
  <c r="G21" i="72" s="1"/>
  <c r="F11" i="72" s="1"/>
  <c r="E12" i="72" s="1"/>
  <c r="H19" i="72"/>
  <c r="H20" i="72" s="1"/>
  <c r="H21" i="72" s="1"/>
  <c r="F12" i="72" s="1"/>
  <c r="E13" i="72" s="1"/>
  <c r="G43" i="72"/>
  <c r="H44" i="72" s="1"/>
  <c r="I45" i="72" s="1"/>
  <c r="J46" i="72" s="1"/>
  <c r="K47" i="72" s="1"/>
  <c r="L48" i="72" s="1"/>
  <c r="M49" i="72" s="1"/>
  <c r="N50" i="72" s="1"/>
  <c r="O51" i="72" s="1"/>
  <c r="P52" i="72" s="1"/>
  <c r="Q53" i="72" s="1"/>
  <c r="H42" i="72"/>
  <c r="K41" i="76"/>
  <c r="J53" i="76"/>
  <c r="K59" i="76" s="1"/>
  <c r="L65" i="76" s="1"/>
  <c r="M71" i="76" s="1"/>
  <c r="N77" i="76" s="1"/>
  <c r="O83" i="76" s="1"/>
  <c r="P89" i="76" s="1"/>
  <c r="Q95" i="76" s="1"/>
  <c r="R101" i="76" s="1"/>
  <c r="L41" i="76"/>
  <c r="P48" i="76"/>
  <c r="Q54" i="76" s="1"/>
  <c r="R60" i="76" s="1"/>
  <c r="J42" i="76"/>
  <c r="K48" i="76" s="1"/>
  <c r="L54" i="76" s="1"/>
  <c r="M60" i="76" s="1"/>
  <c r="N66" i="76" s="1"/>
  <c r="O72" i="76" s="1"/>
  <c r="P78" i="76" s="1"/>
  <c r="Q84" i="76" s="1"/>
  <c r="R90" i="76" s="1"/>
  <c r="K42" i="76"/>
  <c r="L48" i="76" s="1"/>
  <c r="M54" i="76" s="1"/>
  <c r="N60" i="76" s="1"/>
  <c r="O66" i="76" s="1"/>
  <c r="P72" i="76" s="1"/>
  <c r="Q78" i="76" s="1"/>
  <c r="R84" i="76" s="1"/>
  <c r="L36" i="76"/>
  <c r="M42" i="76" s="1"/>
  <c r="N48" i="76" s="1"/>
  <c r="O54" i="76" s="1"/>
  <c r="P60" i="76" s="1"/>
  <c r="Q66" i="76" s="1"/>
  <c r="R72" i="76" s="1"/>
  <c r="M36" i="76"/>
  <c r="N37" i="76"/>
  <c r="I37" i="76"/>
  <c r="J43" i="76" s="1"/>
  <c r="K49" i="76" s="1"/>
  <c r="L55" i="76" s="1"/>
  <c r="M61" i="76" s="1"/>
  <c r="N67" i="76" s="1"/>
  <c r="O73" i="76" s="1"/>
  <c r="P79" i="76" s="1"/>
  <c r="Q85" i="76" s="1"/>
  <c r="R91" i="76" s="1"/>
  <c r="R42" i="76"/>
  <c r="M35" i="76"/>
  <c r="I42" i="76"/>
  <c r="J48" i="76" s="1"/>
  <c r="K54" i="76" s="1"/>
  <c r="L60" i="76" s="1"/>
  <c r="M66" i="76" s="1"/>
  <c r="N72" i="76" s="1"/>
  <c r="O78" i="76" s="1"/>
  <c r="P84" i="76" s="1"/>
  <c r="Q90" i="76" s="1"/>
  <c r="R96" i="76" s="1"/>
  <c r="N35" i="76"/>
  <c r="Q37" i="76"/>
  <c r="R43" i="76" s="1"/>
  <c r="Q42" i="76"/>
  <c r="R48" i="76" s="1"/>
  <c r="F20" i="70"/>
  <c r="F21" i="70" s="1"/>
  <c r="F10" i="70" s="1"/>
  <c r="E11" i="70" s="1"/>
  <c r="E45" i="70"/>
  <c r="F46" i="70" s="1"/>
  <c r="G47" i="70" s="1"/>
  <c r="H48" i="70" s="1"/>
  <c r="I49" i="70" s="1"/>
  <c r="J50" i="70" s="1"/>
  <c r="K51" i="70" s="1"/>
  <c r="L52" i="70" s="1"/>
  <c r="M53" i="70" s="1"/>
  <c r="N54" i="70" s="1"/>
  <c r="O55" i="70" s="1"/>
  <c r="P56" i="70" s="1"/>
  <c r="Q57" i="70" s="1"/>
  <c r="H19" i="70"/>
  <c r="N41" i="75"/>
  <c r="H42" i="75"/>
  <c r="J43" i="75"/>
  <c r="K49" i="75" s="1"/>
  <c r="L55" i="75" s="1"/>
  <c r="M61" i="75" s="1"/>
  <c r="N67" i="75" s="1"/>
  <c r="O73" i="75" s="1"/>
  <c r="P79" i="75" s="1"/>
  <c r="Q85" i="75" s="1"/>
  <c r="R91" i="75" s="1"/>
  <c r="R48" i="75"/>
  <c r="N37" i="75"/>
  <c r="O43" i="75" s="1"/>
  <c r="P49" i="75" s="1"/>
  <c r="Q55" i="75" s="1"/>
  <c r="R61" i="75" s="1"/>
  <c r="H41" i="75"/>
  <c r="K35" i="75"/>
  <c r="L41" i="75" s="1"/>
  <c r="M47" i="75" s="1"/>
  <c r="N53" i="75" s="1"/>
  <c r="O59" i="75" s="1"/>
  <c r="P65" i="75" s="1"/>
  <c r="Q71" i="75" s="1"/>
  <c r="R77" i="75" s="1"/>
  <c r="M36" i="75"/>
  <c r="N42" i="75" s="1"/>
  <c r="G37" i="75"/>
  <c r="H43" i="75" s="1"/>
  <c r="O37" i="75"/>
  <c r="P43" i="75" s="1"/>
  <c r="Q49" i="75" s="1"/>
  <c r="R55" i="75" s="1"/>
  <c r="K43" i="75"/>
  <c r="L49" i="75" s="1"/>
  <c r="M55" i="75" s="1"/>
  <c r="N61" i="75" s="1"/>
  <c r="O67" i="75" s="1"/>
  <c r="P73" i="75" s="1"/>
  <c r="Q79" i="75" s="1"/>
  <c r="R85" i="75" s="1"/>
  <c r="L35" i="75"/>
  <c r="D10" i="74"/>
  <c r="F26" i="74"/>
  <c r="F27" i="74" s="1"/>
  <c r="G25" i="74"/>
  <c r="H46" i="74"/>
  <c r="I47" i="74" s="1"/>
  <c r="J48" i="74" s="1"/>
  <c r="K49" i="74" s="1"/>
  <c r="L50" i="74" s="1"/>
  <c r="M51" i="74" s="1"/>
  <c r="N52" i="74" s="1"/>
  <c r="G19" i="74"/>
  <c r="D45" i="65"/>
  <c r="E45" i="65"/>
  <c r="F45" i="65"/>
  <c r="G46" i="65" s="1"/>
  <c r="H47" i="65" s="1"/>
  <c r="I48" i="65" s="1"/>
  <c r="J49" i="65" s="1"/>
  <c r="K50" i="65" s="1"/>
  <c r="L51" i="65" s="1"/>
  <c r="M52" i="65" s="1"/>
  <c r="N53" i="65" s="1"/>
  <c r="O54" i="65" s="1"/>
  <c r="P55" i="65" s="1"/>
  <c r="Q56" i="65" s="1"/>
  <c r="G45" i="65"/>
  <c r="H46" i="65" s="1"/>
  <c r="I47" i="65" s="1"/>
  <c r="J48" i="65" s="1"/>
  <c r="K49" i="65" s="1"/>
  <c r="L50" i="65" s="1"/>
  <c r="M51" i="65" s="1"/>
  <c r="N52" i="65" s="1"/>
  <c r="H45" i="65"/>
  <c r="I45" i="65"/>
  <c r="J45" i="65"/>
  <c r="K45" i="65"/>
  <c r="L45" i="65"/>
  <c r="M45" i="65"/>
  <c r="N45" i="65"/>
  <c r="O45" i="65"/>
  <c r="P45" i="65"/>
  <c r="M56" i="65"/>
  <c r="M57" i="65"/>
  <c r="N58" i="65" s="1"/>
  <c r="O59" i="65" s="1"/>
  <c r="N57" i="65"/>
  <c r="O58" i="65" s="1"/>
  <c r="P59" i="65" s="1"/>
  <c r="M58" i="65"/>
  <c r="N59" i="65" s="1"/>
  <c r="M59" i="65"/>
  <c r="E109" i="66"/>
  <c r="F108" i="66"/>
  <c r="E108" i="66"/>
  <c r="E107" i="66"/>
  <c r="F103" i="66"/>
  <c r="G109" i="66" s="1"/>
  <c r="E103" i="66"/>
  <c r="F109" i="66" s="1"/>
  <c r="E102" i="66"/>
  <c r="F101" i="66"/>
  <c r="G107" i="66" s="1"/>
  <c r="E101" i="66"/>
  <c r="F107" i="66" s="1"/>
  <c r="E97" i="66"/>
  <c r="F96" i="66"/>
  <c r="G102" i="66" s="1"/>
  <c r="H108" i="66" s="1"/>
  <c r="E96" i="66"/>
  <c r="F102" i="66" s="1"/>
  <c r="G108" i="66" s="1"/>
  <c r="L95" i="66"/>
  <c r="M101" i="66" s="1"/>
  <c r="N107" i="66" s="1"/>
  <c r="E95" i="66"/>
  <c r="E91" i="66"/>
  <c r="F97" i="66" s="1"/>
  <c r="G103" i="66" s="1"/>
  <c r="H109" i="66" s="1"/>
  <c r="E90" i="66"/>
  <c r="E89" i="66"/>
  <c r="F95" i="66" s="1"/>
  <c r="G101" i="66" s="1"/>
  <c r="H107" i="66" s="1"/>
  <c r="E20" i="65"/>
  <c r="E21" i="65" s="1"/>
  <c r="F19" i="65"/>
  <c r="F20" i="65" s="1"/>
  <c r="F21" i="65" s="1"/>
  <c r="F25" i="65"/>
  <c r="G25" i="65" s="1"/>
  <c r="H25" i="65" s="1"/>
  <c r="I25" i="65" s="1"/>
  <c r="J25" i="65" s="1"/>
  <c r="K25" i="65" s="1"/>
  <c r="E11" i="65"/>
  <c r="H10" i="60"/>
  <c r="H11" i="60"/>
  <c r="H12" i="60"/>
  <c r="H15" i="60"/>
  <c r="H16" i="60"/>
  <c r="H9" i="60"/>
  <c r="F24" i="60"/>
  <c r="H24" i="60" s="1"/>
  <c r="D24" i="60"/>
  <c r="F14" i="60"/>
  <c r="H14" i="60" s="1"/>
  <c r="H8" i="60"/>
  <c r="F7" i="60"/>
  <c r="H7" i="60" s="1"/>
  <c r="D8" i="60"/>
  <c r="D9" i="60"/>
  <c r="D10" i="60"/>
  <c r="D11" i="60"/>
  <c r="D12" i="60"/>
  <c r="D16" i="60"/>
  <c r="D15" i="60"/>
  <c r="D14" i="60"/>
  <c r="D7" i="60"/>
  <c r="G23" i="30"/>
  <c r="G30" i="30"/>
  <c r="G31" i="30"/>
  <c r="G18" i="30"/>
  <c r="G12" i="30"/>
  <c r="G39" i="30"/>
  <c r="G36" i="30"/>
  <c r="G38" i="30"/>
  <c r="G37" i="30"/>
  <c r="G35" i="30"/>
  <c r="G34" i="30"/>
  <c r="G33" i="30"/>
  <c r="G32" i="30"/>
  <c r="G53" i="30"/>
  <c r="G54" i="30"/>
  <c r="G55" i="30"/>
  <c r="G56" i="30"/>
  <c r="G57" i="30"/>
  <c r="G58" i="30"/>
  <c r="G59" i="30"/>
  <c r="G60" i="30"/>
  <c r="G61" i="30"/>
  <c r="G62" i="30"/>
  <c r="G63" i="30"/>
  <c r="G64" i="30"/>
  <c r="G65" i="30"/>
  <c r="R10" i="9"/>
  <c r="R15" i="9"/>
  <c r="R19" i="9"/>
  <c r="R23" i="9"/>
  <c r="R24" i="9"/>
  <c r="Q10" i="9"/>
  <c r="Q15" i="9"/>
  <c r="Q19" i="9"/>
  <c r="R18" i="9" s="1"/>
  <c r="R20" i="9" s="1"/>
  <c r="Q23" i="9"/>
  <c r="Q24" i="9"/>
  <c r="P10" i="9"/>
  <c r="P15" i="9"/>
  <c r="P19" i="9"/>
  <c r="P23" i="9"/>
  <c r="P24" i="9"/>
  <c r="O10" i="9"/>
  <c r="O15" i="9"/>
  <c r="O19" i="9"/>
  <c r="O23" i="9"/>
  <c r="O24" i="9"/>
  <c r="N10" i="9"/>
  <c r="N15" i="9"/>
  <c r="N19" i="9"/>
  <c r="N23" i="9"/>
  <c r="N24" i="9"/>
  <c r="G105" i="3"/>
  <c r="H19" i="5" s="1"/>
  <c r="D106" i="3"/>
  <c r="I19" i="5" s="1"/>
  <c r="E106" i="3"/>
  <c r="J19" i="5" s="1"/>
  <c r="F106" i="3"/>
  <c r="G106" i="3"/>
  <c r="L19" i="5" s="1"/>
  <c r="D107" i="3"/>
  <c r="M19" i="5" s="1"/>
  <c r="E107" i="3"/>
  <c r="N19" i="5" s="1"/>
  <c r="F107" i="3"/>
  <c r="O19" i="5" s="1"/>
  <c r="G107" i="3"/>
  <c r="P19" i="5" s="1"/>
  <c r="D108" i="3"/>
  <c r="Q19" i="5" s="1"/>
  <c r="E108" i="3"/>
  <c r="R19" i="5" s="1"/>
  <c r="F108" i="3"/>
  <c r="S19" i="5" s="1"/>
  <c r="G108" i="3"/>
  <c r="T19" i="5" s="1"/>
  <c r="D109" i="3"/>
  <c r="E109" i="3"/>
  <c r="V19" i="5" s="1"/>
  <c r="F109" i="3"/>
  <c r="W19" i="5" s="1"/>
  <c r="G109" i="3"/>
  <c r="X19" i="5" s="1"/>
  <c r="D110" i="3"/>
  <c r="Y19" i="5" s="1"/>
  <c r="E110" i="3"/>
  <c r="Z19" i="5" s="1"/>
  <c r="F110" i="3"/>
  <c r="AA19" i="5" s="1"/>
  <c r="G110" i="3"/>
  <c r="AB19" i="5" s="1"/>
  <c r="D111" i="3"/>
  <c r="AC19" i="5" s="1"/>
  <c r="E111" i="3"/>
  <c r="AD19" i="5" s="1"/>
  <c r="F111" i="3"/>
  <c r="AE19" i="5" s="1"/>
  <c r="G111" i="3"/>
  <c r="AF19" i="5" s="1"/>
  <c r="D112" i="3"/>
  <c r="E112" i="3"/>
  <c r="AH19" i="5" s="1"/>
  <c r="F112" i="3"/>
  <c r="AI19" i="5" s="1"/>
  <c r="G112" i="3"/>
  <c r="AJ19" i="5" s="1"/>
  <c r="D113" i="3"/>
  <c r="AK19" i="5" s="1"/>
  <c r="E113" i="3"/>
  <c r="AL19" i="5" s="1"/>
  <c r="F113" i="3"/>
  <c r="AM19" i="5" s="1"/>
  <c r="G113" i="3"/>
  <c r="AN19" i="5" s="1"/>
  <c r="D114" i="3"/>
  <c r="E114" i="3"/>
  <c r="AP19" i="5" s="1"/>
  <c r="F114" i="3"/>
  <c r="AQ19" i="5" s="1"/>
  <c r="G114" i="3"/>
  <c r="AR19" i="5" s="1"/>
  <c r="D115" i="3"/>
  <c r="E115" i="3"/>
  <c r="F115" i="3"/>
  <c r="G115" i="3"/>
  <c r="D116" i="3"/>
  <c r="E116" i="3"/>
  <c r="F116" i="3"/>
  <c r="G116" i="3"/>
  <c r="D117" i="3"/>
  <c r="E117" i="3"/>
  <c r="F117" i="3"/>
  <c r="G117" i="3"/>
  <c r="D118" i="3"/>
  <c r="E118" i="3"/>
  <c r="F118" i="3"/>
  <c r="G118" i="3"/>
  <c r="D119" i="3"/>
  <c r="E119" i="3"/>
  <c r="F119" i="3"/>
  <c r="G119" i="3"/>
  <c r="E84" i="66"/>
  <c r="F90" i="66" s="1"/>
  <c r="G96" i="66" s="1"/>
  <c r="H102" i="66" s="1"/>
  <c r="I108" i="66" s="1"/>
  <c r="E85" i="66"/>
  <c r="F91" i="66" s="1"/>
  <c r="G97" i="66" s="1"/>
  <c r="H103" i="66" s="1"/>
  <c r="I109" i="66" s="1"/>
  <c r="E83" i="66"/>
  <c r="F89" i="66" s="1"/>
  <c r="G95" i="66" s="1"/>
  <c r="H101" i="66" s="1"/>
  <c r="I107" i="66" s="1"/>
  <c r="E78" i="66"/>
  <c r="F84" i="66" s="1"/>
  <c r="G90" i="66" s="1"/>
  <c r="H96" i="66" s="1"/>
  <c r="I102" i="66" s="1"/>
  <c r="J108" i="66" s="1"/>
  <c r="E79" i="66"/>
  <c r="F85" i="66" s="1"/>
  <c r="G91" i="66" s="1"/>
  <c r="H97" i="66" s="1"/>
  <c r="I103" i="66" s="1"/>
  <c r="J109" i="66" s="1"/>
  <c r="E77" i="66"/>
  <c r="F83" i="66" s="1"/>
  <c r="G89" i="66" s="1"/>
  <c r="H95" i="66" s="1"/>
  <c r="I101" i="66" s="1"/>
  <c r="J107" i="66" s="1"/>
  <c r="E72" i="66"/>
  <c r="F78" i="66" s="1"/>
  <c r="G84" i="66" s="1"/>
  <c r="H90" i="66" s="1"/>
  <c r="I96" i="66" s="1"/>
  <c r="J102" i="66" s="1"/>
  <c r="K108" i="66" s="1"/>
  <c r="E73" i="66"/>
  <c r="F79" i="66" s="1"/>
  <c r="G85" i="66" s="1"/>
  <c r="H91" i="66" s="1"/>
  <c r="I97" i="66" s="1"/>
  <c r="J103" i="66" s="1"/>
  <c r="K109" i="66" s="1"/>
  <c r="E71" i="66"/>
  <c r="F77" i="66" s="1"/>
  <c r="G83" i="66" s="1"/>
  <c r="H89" i="66" s="1"/>
  <c r="I95" i="66" s="1"/>
  <c r="J101" i="66" s="1"/>
  <c r="K107" i="66" s="1"/>
  <c r="E66" i="66"/>
  <c r="F72" i="66" s="1"/>
  <c r="G78" i="66" s="1"/>
  <c r="H84" i="66" s="1"/>
  <c r="I90" i="66" s="1"/>
  <c r="J96" i="66" s="1"/>
  <c r="K102" i="66" s="1"/>
  <c r="L108" i="66" s="1"/>
  <c r="E67" i="66"/>
  <c r="F73" i="66" s="1"/>
  <c r="G79" i="66" s="1"/>
  <c r="H85" i="66" s="1"/>
  <c r="I91" i="66" s="1"/>
  <c r="J97" i="66" s="1"/>
  <c r="K103" i="66" s="1"/>
  <c r="L109" i="66" s="1"/>
  <c r="E65" i="66"/>
  <c r="F71" i="66" s="1"/>
  <c r="G77" i="66" s="1"/>
  <c r="H83" i="66" s="1"/>
  <c r="I89" i="66" s="1"/>
  <c r="J95" i="66" s="1"/>
  <c r="K101" i="66" s="1"/>
  <c r="L107" i="66" s="1"/>
  <c r="E60" i="66"/>
  <c r="F66" i="66" s="1"/>
  <c r="G72" i="66" s="1"/>
  <c r="H78" i="66" s="1"/>
  <c r="I84" i="66" s="1"/>
  <c r="J90" i="66" s="1"/>
  <c r="K96" i="66" s="1"/>
  <c r="L102" i="66" s="1"/>
  <c r="M108" i="66" s="1"/>
  <c r="E61" i="66"/>
  <c r="F67" i="66" s="1"/>
  <c r="G73" i="66" s="1"/>
  <c r="H79" i="66" s="1"/>
  <c r="I85" i="66" s="1"/>
  <c r="J91" i="66" s="1"/>
  <c r="K97" i="66" s="1"/>
  <c r="L103" i="66" s="1"/>
  <c r="M109" i="66" s="1"/>
  <c r="E59" i="66"/>
  <c r="F65" i="66" s="1"/>
  <c r="G71" i="66" s="1"/>
  <c r="H77" i="66" s="1"/>
  <c r="I83" i="66" s="1"/>
  <c r="J89" i="66" s="1"/>
  <c r="K95" i="66" s="1"/>
  <c r="L101" i="66" s="1"/>
  <c r="M107" i="66" s="1"/>
  <c r="E54" i="66"/>
  <c r="F60" i="66" s="1"/>
  <c r="G66" i="66" s="1"/>
  <c r="H72" i="66" s="1"/>
  <c r="I78" i="66" s="1"/>
  <c r="J84" i="66" s="1"/>
  <c r="K90" i="66" s="1"/>
  <c r="L96" i="66" s="1"/>
  <c r="M102" i="66" s="1"/>
  <c r="N108" i="66" s="1"/>
  <c r="E55" i="66"/>
  <c r="F61" i="66" s="1"/>
  <c r="G67" i="66" s="1"/>
  <c r="H73" i="66" s="1"/>
  <c r="I79" i="66" s="1"/>
  <c r="J85" i="66" s="1"/>
  <c r="K91" i="66" s="1"/>
  <c r="L97" i="66" s="1"/>
  <c r="M103" i="66" s="1"/>
  <c r="N109" i="66" s="1"/>
  <c r="E53" i="66"/>
  <c r="F59" i="66" s="1"/>
  <c r="G65" i="66" s="1"/>
  <c r="H71" i="66" s="1"/>
  <c r="I77" i="66" s="1"/>
  <c r="J83" i="66" s="1"/>
  <c r="K89" i="66" s="1"/>
  <c r="E48" i="66"/>
  <c r="F54" i="66" s="1"/>
  <c r="G60" i="66" s="1"/>
  <c r="H66" i="66" s="1"/>
  <c r="I72" i="66" s="1"/>
  <c r="J78" i="66" s="1"/>
  <c r="K84" i="66" s="1"/>
  <c r="L90" i="66" s="1"/>
  <c r="M96" i="66" s="1"/>
  <c r="N102" i="66" s="1"/>
  <c r="O108" i="66" s="1"/>
  <c r="E49" i="66"/>
  <c r="F55" i="66" s="1"/>
  <c r="G61" i="66" s="1"/>
  <c r="H67" i="66" s="1"/>
  <c r="I73" i="66" s="1"/>
  <c r="J79" i="66" s="1"/>
  <c r="K85" i="66" s="1"/>
  <c r="L91" i="66" s="1"/>
  <c r="M97" i="66" s="1"/>
  <c r="N103" i="66" s="1"/>
  <c r="O109" i="66" s="1"/>
  <c r="E47" i="66"/>
  <c r="F53" i="66" s="1"/>
  <c r="G59" i="66" s="1"/>
  <c r="H65" i="66" s="1"/>
  <c r="I71" i="66" s="1"/>
  <c r="J77" i="66" s="1"/>
  <c r="K83" i="66" s="1"/>
  <c r="L89" i="66" s="1"/>
  <c r="M95" i="66" s="1"/>
  <c r="N101" i="66" s="1"/>
  <c r="O107" i="66" s="1"/>
  <c r="E42" i="66"/>
  <c r="F48" i="66" s="1"/>
  <c r="G54" i="66" s="1"/>
  <c r="H60" i="66" s="1"/>
  <c r="I66" i="66" s="1"/>
  <c r="J72" i="66" s="1"/>
  <c r="K78" i="66" s="1"/>
  <c r="L84" i="66" s="1"/>
  <c r="M90" i="66" s="1"/>
  <c r="N96" i="66" s="1"/>
  <c r="O102" i="66" s="1"/>
  <c r="P108" i="66" s="1"/>
  <c r="E43" i="66"/>
  <c r="F49" i="66" s="1"/>
  <c r="G55" i="66" s="1"/>
  <c r="H61" i="66" s="1"/>
  <c r="I67" i="66" s="1"/>
  <c r="J73" i="66" s="1"/>
  <c r="K79" i="66" s="1"/>
  <c r="L85" i="66" s="1"/>
  <c r="M91" i="66" s="1"/>
  <c r="N97" i="66" s="1"/>
  <c r="O103" i="66" s="1"/>
  <c r="P109" i="66" s="1"/>
  <c r="E41" i="66"/>
  <c r="F47" i="66" s="1"/>
  <c r="G53" i="66" s="1"/>
  <c r="H59" i="66" s="1"/>
  <c r="I65" i="66" s="1"/>
  <c r="J71" i="66" s="1"/>
  <c r="K77" i="66" s="1"/>
  <c r="L83" i="66" s="1"/>
  <c r="M89" i="66" s="1"/>
  <c r="N95" i="66" s="1"/>
  <c r="O101" i="66" s="1"/>
  <c r="P107" i="66" s="1"/>
  <c r="E36" i="66"/>
  <c r="F42" i="66" s="1"/>
  <c r="G48" i="66" s="1"/>
  <c r="H54" i="66" s="1"/>
  <c r="I60" i="66" s="1"/>
  <c r="J66" i="66" s="1"/>
  <c r="K72" i="66" s="1"/>
  <c r="L78" i="66" s="1"/>
  <c r="M84" i="66" s="1"/>
  <c r="N90" i="66" s="1"/>
  <c r="O96" i="66" s="1"/>
  <c r="P102" i="66" s="1"/>
  <c r="Q108" i="66" s="1"/>
  <c r="E37" i="66"/>
  <c r="F43" i="66" s="1"/>
  <c r="G49" i="66" s="1"/>
  <c r="H55" i="66" s="1"/>
  <c r="I61" i="66" s="1"/>
  <c r="J67" i="66" s="1"/>
  <c r="K73" i="66" s="1"/>
  <c r="L79" i="66" s="1"/>
  <c r="M85" i="66" s="1"/>
  <c r="N91" i="66" s="1"/>
  <c r="O97" i="66" s="1"/>
  <c r="P103" i="66" s="1"/>
  <c r="Q109" i="66" s="1"/>
  <c r="E35" i="66"/>
  <c r="F41" i="66" s="1"/>
  <c r="G47" i="66" s="1"/>
  <c r="H53" i="66" s="1"/>
  <c r="I59" i="66" s="1"/>
  <c r="J65" i="66" s="1"/>
  <c r="K71" i="66" s="1"/>
  <c r="L77" i="66" s="1"/>
  <c r="M83" i="66" s="1"/>
  <c r="N89" i="66" s="1"/>
  <c r="O95" i="66" s="1"/>
  <c r="P101" i="66" s="1"/>
  <c r="Q107" i="66" s="1"/>
  <c r="J29" i="66"/>
  <c r="K29" i="66"/>
  <c r="L29" i="66"/>
  <c r="M29" i="66"/>
  <c r="N29" i="66"/>
  <c r="O29" i="66"/>
  <c r="P29" i="66"/>
  <c r="Q29" i="66"/>
  <c r="R29" i="66"/>
  <c r="J30" i="66"/>
  <c r="K36" i="66" s="1"/>
  <c r="L42" i="66" s="1"/>
  <c r="M48" i="66" s="1"/>
  <c r="N54" i="66" s="1"/>
  <c r="O60" i="66" s="1"/>
  <c r="P66" i="66" s="1"/>
  <c r="Q72" i="66" s="1"/>
  <c r="R78" i="66" s="1"/>
  <c r="K30" i="66"/>
  <c r="L36" i="66" s="1"/>
  <c r="M42" i="66" s="1"/>
  <c r="N48" i="66" s="1"/>
  <c r="O54" i="66" s="1"/>
  <c r="P60" i="66" s="1"/>
  <c r="Q66" i="66" s="1"/>
  <c r="R72" i="66" s="1"/>
  <c r="L30" i="66"/>
  <c r="M36" i="66" s="1"/>
  <c r="N42" i="66" s="1"/>
  <c r="O48" i="66" s="1"/>
  <c r="P54" i="66" s="1"/>
  <c r="Q60" i="66" s="1"/>
  <c r="R66" i="66" s="1"/>
  <c r="M30" i="66"/>
  <c r="N36" i="66" s="1"/>
  <c r="O42" i="66" s="1"/>
  <c r="P48" i="66" s="1"/>
  <c r="Q54" i="66" s="1"/>
  <c r="R60" i="66" s="1"/>
  <c r="N30" i="66"/>
  <c r="O36" i="66" s="1"/>
  <c r="P42" i="66" s="1"/>
  <c r="Q48" i="66" s="1"/>
  <c r="R54" i="66" s="1"/>
  <c r="O30" i="66"/>
  <c r="P36" i="66" s="1"/>
  <c r="Q42" i="66" s="1"/>
  <c r="R48" i="66" s="1"/>
  <c r="P30" i="66"/>
  <c r="Q36" i="66" s="1"/>
  <c r="R42" i="66" s="1"/>
  <c r="Q30" i="66"/>
  <c r="R36" i="66" s="1"/>
  <c r="R30" i="66"/>
  <c r="J31" i="66"/>
  <c r="K31" i="66"/>
  <c r="L31" i="66"/>
  <c r="M31" i="66"/>
  <c r="N31" i="66"/>
  <c r="O31" i="66"/>
  <c r="P31" i="66"/>
  <c r="Q31" i="66"/>
  <c r="R31" i="66"/>
  <c r="E26" i="65"/>
  <c r="E27" i="65" s="1"/>
  <c r="I62" i="65"/>
  <c r="I63" i="65"/>
  <c r="I64" i="65"/>
  <c r="D65" i="65"/>
  <c r="C6" i="65"/>
  <c r="J6" i="80"/>
  <c r="D19" i="66"/>
  <c r="AX33" i="9"/>
  <c r="AW16" i="7" s="1"/>
  <c r="AW18" i="7" s="1"/>
  <c r="AY33" i="9"/>
  <c r="AX16" i="7" s="1"/>
  <c r="AX18" i="7" s="1"/>
  <c r="AZ33" i="9"/>
  <c r="AY16" i="7" s="1"/>
  <c r="BA33" i="9"/>
  <c r="AZ16" i="7" s="1"/>
  <c r="BB33" i="9"/>
  <c r="BA16" i="7" s="1"/>
  <c r="BC33" i="9"/>
  <c r="BC35" i="9" s="1"/>
  <c r="BD33" i="9"/>
  <c r="BC16" i="7" s="1"/>
  <c r="BC18" i="7" s="1"/>
  <c r="BE33" i="9"/>
  <c r="BE35" i="9" s="1"/>
  <c r="BF33" i="9"/>
  <c r="BE16" i="7" s="1"/>
  <c r="BE18" i="7" s="1"/>
  <c r="BG33" i="9"/>
  <c r="BF16" i="7" s="1"/>
  <c r="BH33" i="9"/>
  <c r="BG16" i="7" s="1"/>
  <c r="BI33" i="9"/>
  <c r="BH16" i="7" s="1"/>
  <c r="BJ33" i="9"/>
  <c r="BJ35" i="9" s="1"/>
  <c r="BK33" i="9"/>
  <c r="BJ16" i="7" s="1"/>
  <c r="BL33" i="9"/>
  <c r="BM33" i="9"/>
  <c r="BM35" i="9" s="1"/>
  <c r="BN33" i="9"/>
  <c r="BN35" i="9" s="1"/>
  <c r="AX34" i="9"/>
  <c r="AW17" i="7" s="1"/>
  <c r="AY34" i="9"/>
  <c r="AX17" i="7"/>
  <c r="AZ34" i="9"/>
  <c r="AY17" i="7" s="1"/>
  <c r="BA34" i="9"/>
  <c r="AZ17" i="7" s="1"/>
  <c r="BB34" i="9"/>
  <c r="BA17" i="7"/>
  <c r="BC34" i="9"/>
  <c r="BB17" i="7" s="1"/>
  <c r="BD34" i="9"/>
  <c r="BC17" i="7" s="1"/>
  <c r="BE34" i="9"/>
  <c r="BD17" i="7" s="1"/>
  <c r="BF34" i="9"/>
  <c r="BG34" i="9"/>
  <c r="BH34" i="9"/>
  <c r="BI34" i="9"/>
  <c r="BJ34" i="9"/>
  <c r="CC17" i="7" s="1"/>
  <c r="CC18" i="7" s="1"/>
  <c r="BK34" i="9"/>
  <c r="BL34" i="9"/>
  <c r="CE17" i="7" s="1"/>
  <c r="BM34" i="9"/>
  <c r="BL17" i="7"/>
  <c r="BN34" i="9"/>
  <c r="BN39" i="9"/>
  <c r="BN43" i="9"/>
  <c r="BN47" i="9"/>
  <c r="BN48" i="9"/>
  <c r="AW33" i="9"/>
  <c r="AV16" i="7" s="1"/>
  <c r="AW34" i="9"/>
  <c r="AV17" i="7" s="1"/>
  <c r="AT33" i="9"/>
  <c r="AS16" i="7" s="1"/>
  <c r="AU33" i="9"/>
  <c r="AV33" i="9"/>
  <c r="AV35" i="9" s="1"/>
  <c r="AS34" i="9"/>
  <c r="AT34" i="9"/>
  <c r="AS17" i="7" s="1"/>
  <c r="AU34" i="9"/>
  <c r="AV34" i="9"/>
  <c r="AU17" i="7" s="1"/>
  <c r="CB5" i="6"/>
  <c r="CC5" i="6"/>
  <c r="CD5" i="6"/>
  <c r="CE5" i="6"/>
  <c r="CA5" i="6"/>
  <c r="CF4" i="7"/>
  <c r="CG4" i="7"/>
  <c r="CF16" i="7"/>
  <c r="CG16" i="7"/>
  <c r="CF17" i="7"/>
  <c r="CF21" i="7"/>
  <c r="CG21" i="7"/>
  <c r="CD4" i="7"/>
  <c r="CE4" i="7"/>
  <c r="CD16" i="7"/>
  <c r="CE16" i="7"/>
  <c r="CD21" i="7"/>
  <c r="CE21" i="7"/>
  <c r="CC4" i="7"/>
  <c r="CC16" i="7"/>
  <c r="CC21" i="7"/>
  <c r="BE17" i="7"/>
  <c r="AS22" i="7"/>
  <c r="AT22" i="7"/>
  <c r="AU22" i="7"/>
  <c r="AV22" i="7"/>
  <c r="AV23" i="7" s="1"/>
  <c r="AW22" i="7"/>
  <c r="AW23" i="7"/>
  <c r="AX22" i="7"/>
  <c r="AX23" i="7" s="1"/>
  <c r="AY22" i="7"/>
  <c r="AY23" i="7" s="1"/>
  <c r="AZ22" i="7"/>
  <c r="AZ23" i="7"/>
  <c r="BA22" i="7"/>
  <c r="BA23" i="7" s="1"/>
  <c r="BB22" i="7"/>
  <c r="BB23" i="7"/>
  <c r="BC22" i="7"/>
  <c r="BC23" i="7" s="1"/>
  <c r="BD22" i="7"/>
  <c r="BD23" i="7" s="1"/>
  <c r="BE22" i="7"/>
  <c r="BE23" i="7"/>
  <c r="BF22" i="7"/>
  <c r="BF23" i="7"/>
  <c r="BG22" i="7"/>
  <c r="BG23" i="7" s="1"/>
  <c r="BH22" i="7"/>
  <c r="BH23" i="7" s="1"/>
  <c r="BI22" i="7"/>
  <c r="BI23" i="7" s="1"/>
  <c r="BJ22" i="7"/>
  <c r="BJ23" i="7"/>
  <c r="BK22" i="7"/>
  <c r="BK23" i="7" s="1"/>
  <c r="BL22" i="7"/>
  <c r="BL23" i="7" s="1"/>
  <c r="BM22" i="7"/>
  <c r="BM23" i="7" s="1"/>
  <c r="AS12" i="7"/>
  <c r="AT12" i="7"/>
  <c r="AU12" i="7"/>
  <c r="AV12" i="7"/>
  <c r="AW12" i="7"/>
  <c r="AX12" i="7"/>
  <c r="AY12" i="7"/>
  <c r="AZ12" i="7"/>
  <c r="BA12" i="7"/>
  <c r="BB12" i="7"/>
  <c r="BC12" i="7"/>
  <c r="BD12" i="7"/>
  <c r="BE12" i="7"/>
  <c r="BF12" i="7"/>
  <c r="BG12" i="7"/>
  <c r="BH12" i="7"/>
  <c r="BI12" i="7"/>
  <c r="BJ12" i="7"/>
  <c r="BK12" i="7"/>
  <c r="BL12" i="7"/>
  <c r="BM12" i="7"/>
  <c r="AS11" i="7"/>
  <c r="AT11" i="7"/>
  <c r="AU11" i="7"/>
  <c r="AV11" i="7"/>
  <c r="AW11" i="7"/>
  <c r="AX11" i="7"/>
  <c r="AY11" i="7"/>
  <c r="AZ11" i="7"/>
  <c r="BA11" i="7"/>
  <c r="BB11" i="7"/>
  <c r="BC11" i="7"/>
  <c r="BD11" i="7"/>
  <c r="BE11" i="7"/>
  <c r="BF11" i="7"/>
  <c r="BG11" i="7"/>
  <c r="BH11" i="7"/>
  <c r="BI11" i="7"/>
  <c r="BJ11" i="7"/>
  <c r="BK11" i="7"/>
  <c r="BL11" i="7"/>
  <c r="BM11" i="7"/>
  <c r="BM10" i="7"/>
  <c r="BM8" i="7"/>
  <c r="BN257" i="11"/>
  <c r="BM256" i="11"/>
  <c r="BL255" i="11"/>
  <c r="BK254" i="11"/>
  <c r="BJ253" i="11"/>
  <c r="BI252" i="11"/>
  <c r="BH251" i="11"/>
  <c r="BG250" i="11"/>
  <c r="BF249" i="11"/>
  <c r="BE248" i="11"/>
  <c r="BD247" i="11"/>
  <c r="BC246" i="11"/>
  <c r="BB245" i="11"/>
  <c r="BA244" i="11"/>
  <c r="AZ243" i="11"/>
  <c r="AY242" i="11"/>
  <c r="AX241" i="11"/>
  <c r="AW240" i="11"/>
  <c r="AV239" i="11"/>
  <c r="AU238" i="11"/>
  <c r="BL258" i="11"/>
  <c r="BM258" i="11"/>
  <c r="BN258" i="11"/>
  <c r="AU258" i="11"/>
  <c r="AV258" i="11"/>
  <c r="AW258" i="11"/>
  <c r="AX258" i="11"/>
  <c r="AY258" i="11"/>
  <c r="AZ258" i="11"/>
  <c r="BA258" i="11"/>
  <c r="BB258" i="11"/>
  <c r="BC258" i="11"/>
  <c r="BD258" i="11"/>
  <c r="BE258" i="11"/>
  <c r="BF258" i="11"/>
  <c r="BG258" i="11"/>
  <c r="BH258" i="11"/>
  <c r="BI258" i="11"/>
  <c r="BJ258" i="11"/>
  <c r="BK258" i="11"/>
  <c r="J171" i="11"/>
  <c r="K171" i="11"/>
  <c r="L171" i="11"/>
  <c r="M171" i="11"/>
  <c r="N171" i="11"/>
  <c r="O171" i="11"/>
  <c r="P171" i="11"/>
  <c r="Q171" i="11"/>
  <c r="R171" i="11"/>
  <c r="S171" i="11"/>
  <c r="T171" i="11"/>
  <c r="U171" i="11"/>
  <c r="V171" i="11"/>
  <c r="W171" i="11"/>
  <c r="X171" i="11"/>
  <c r="Y171" i="11"/>
  <c r="Z171" i="11"/>
  <c r="AA171" i="11"/>
  <c r="AB171" i="11"/>
  <c r="AC171" i="11"/>
  <c r="AD171" i="11"/>
  <c r="AE171" i="11"/>
  <c r="AF171" i="11"/>
  <c r="AG171" i="11"/>
  <c r="AH171" i="11"/>
  <c r="AI171" i="11"/>
  <c r="AJ171" i="11"/>
  <c r="AK171" i="11"/>
  <c r="AL171" i="11"/>
  <c r="AM171" i="11"/>
  <c r="AN171" i="11"/>
  <c r="AO171" i="11"/>
  <c r="AP171" i="11"/>
  <c r="AQ171" i="11"/>
  <c r="AR171" i="11"/>
  <c r="AS171" i="11"/>
  <c r="AT171" i="11"/>
  <c r="J172" i="11"/>
  <c r="K172" i="11"/>
  <c r="L172" i="11"/>
  <c r="M172" i="11"/>
  <c r="N172" i="11"/>
  <c r="O172" i="11"/>
  <c r="P172" i="11"/>
  <c r="Q172" i="11"/>
  <c r="R172" i="11"/>
  <c r="S172" i="11"/>
  <c r="T172" i="11"/>
  <c r="U172" i="11"/>
  <c r="V172" i="11"/>
  <c r="W172" i="11"/>
  <c r="X172" i="11"/>
  <c r="Y172" i="11"/>
  <c r="Z172" i="11"/>
  <c r="AA172" i="11"/>
  <c r="AB172" i="11"/>
  <c r="AC172" i="11"/>
  <c r="AD172" i="11"/>
  <c r="AE172" i="11"/>
  <c r="AF172" i="11"/>
  <c r="AG172" i="11"/>
  <c r="AH172" i="11"/>
  <c r="AI172" i="11"/>
  <c r="AJ172" i="11"/>
  <c r="AK172" i="11"/>
  <c r="AL172" i="11"/>
  <c r="AM172" i="11"/>
  <c r="AN172" i="11"/>
  <c r="AO172" i="11"/>
  <c r="AP172" i="11"/>
  <c r="AQ172" i="11"/>
  <c r="AR172" i="11"/>
  <c r="AS172" i="11"/>
  <c r="AT172" i="11"/>
  <c r="AU172" i="11"/>
  <c r="J173" i="11"/>
  <c r="K173" i="11"/>
  <c r="L173" i="11"/>
  <c r="M173" i="11"/>
  <c r="N173" i="11"/>
  <c r="O173" i="11"/>
  <c r="P173" i="11"/>
  <c r="Q173" i="11"/>
  <c r="R173" i="11"/>
  <c r="S173" i="11"/>
  <c r="T173" i="11"/>
  <c r="U173" i="11"/>
  <c r="V173" i="11"/>
  <c r="W173" i="11"/>
  <c r="X173" i="11"/>
  <c r="Y173" i="11"/>
  <c r="Z173" i="11"/>
  <c r="AA173" i="11"/>
  <c r="AB173" i="11"/>
  <c r="AC173" i="11"/>
  <c r="AD173" i="11"/>
  <c r="AE173" i="11"/>
  <c r="AF173" i="11"/>
  <c r="AG173" i="11"/>
  <c r="AH173" i="11"/>
  <c r="AI173" i="11"/>
  <c r="AJ173" i="11"/>
  <c r="AK173" i="11"/>
  <c r="AL173" i="11"/>
  <c r="AM173" i="11"/>
  <c r="AN173" i="11"/>
  <c r="AO173" i="11"/>
  <c r="AP173" i="11"/>
  <c r="AQ173" i="11"/>
  <c r="AR173" i="11"/>
  <c r="AS173" i="11"/>
  <c r="AT173" i="11"/>
  <c r="AU173" i="11"/>
  <c r="AV173" i="11"/>
  <c r="J174" i="11"/>
  <c r="K174" i="11"/>
  <c r="L174" i="11"/>
  <c r="M174" i="11"/>
  <c r="N174" i="11"/>
  <c r="O174" i="11"/>
  <c r="P174" i="11"/>
  <c r="Q174" i="11"/>
  <c r="R174" i="11"/>
  <c r="S174" i="11"/>
  <c r="T174" i="11"/>
  <c r="U174" i="11"/>
  <c r="V174" i="11"/>
  <c r="W174" i="11"/>
  <c r="X174" i="11"/>
  <c r="Y174" i="11"/>
  <c r="Z174" i="11"/>
  <c r="AA174" i="11"/>
  <c r="AB174" i="11"/>
  <c r="AC174" i="11"/>
  <c r="AD174" i="11"/>
  <c r="AE174" i="11"/>
  <c r="AF174" i="11"/>
  <c r="AG174" i="11"/>
  <c r="AH174" i="11"/>
  <c r="AI174" i="11"/>
  <c r="AJ174" i="11"/>
  <c r="AK174" i="11"/>
  <c r="AL174" i="11"/>
  <c r="AM174" i="11"/>
  <c r="AN174" i="11"/>
  <c r="AO174" i="11"/>
  <c r="AP174" i="11"/>
  <c r="AQ174" i="11"/>
  <c r="AR174" i="11"/>
  <c r="AS174" i="11"/>
  <c r="AT174" i="11"/>
  <c r="AU174" i="11"/>
  <c r="AV174" i="11"/>
  <c r="AW174" i="11"/>
  <c r="J175" i="11"/>
  <c r="K175" i="11"/>
  <c r="L175" i="11"/>
  <c r="M175" i="11"/>
  <c r="N175" i="11"/>
  <c r="O175" i="11"/>
  <c r="P175" i="11"/>
  <c r="Q175" i="11"/>
  <c r="R175" i="11"/>
  <c r="S175" i="11"/>
  <c r="T175" i="11"/>
  <c r="U175" i="11"/>
  <c r="V175" i="11"/>
  <c r="W175" i="11"/>
  <c r="X175" i="11"/>
  <c r="Y175" i="11"/>
  <c r="Z175" i="11"/>
  <c r="AA175" i="11"/>
  <c r="AB175" i="11"/>
  <c r="AC175" i="11"/>
  <c r="AD175" i="11"/>
  <c r="AE175" i="11"/>
  <c r="AF175" i="11"/>
  <c r="AG175" i="11"/>
  <c r="AH175" i="11"/>
  <c r="AI175" i="11"/>
  <c r="AJ175" i="11"/>
  <c r="AK175" i="11"/>
  <c r="AL175" i="11"/>
  <c r="AM175" i="11"/>
  <c r="AN175" i="11"/>
  <c r="AO175" i="11"/>
  <c r="AP175" i="11"/>
  <c r="AQ175" i="11"/>
  <c r="AR175" i="11"/>
  <c r="AS175" i="11"/>
  <c r="AT175" i="11"/>
  <c r="AU175" i="11"/>
  <c r="AV175" i="11"/>
  <c r="AW175" i="11"/>
  <c r="AX175" i="11"/>
  <c r="J176" i="11"/>
  <c r="K176" i="11"/>
  <c r="L176" i="11"/>
  <c r="M176" i="11"/>
  <c r="N176" i="11"/>
  <c r="O176" i="11"/>
  <c r="P176" i="11"/>
  <c r="Q176" i="11"/>
  <c r="R176" i="11"/>
  <c r="S176" i="11"/>
  <c r="T176" i="11"/>
  <c r="U176" i="11"/>
  <c r="V176" i="11"/>
  <c r="W176" i="11"/>
  <c r="X176" i="11"/>
  <c r="Y176" i="11"/>
  <c r="Z176" i="11"/>
  <c r="AA176" i="11"/>
  <c r="AB176" i="11"/>
  <c r="AC176" i="11"/>
  <c r="AD176" i="11"/>
  <c r="AE176" i="11"/>
  <c r="AF176" i="11"/>
  <c r="AG176" i="11"/>
  <c r="AH176" i="11"/>
  <c r="AI176" i="11"/>
  <c r="AJ176" i="11"/>
  <c r="AK176" i="11"/>
  <c r="AL176" i="11"/>
  <c r="AM176" i="11"/>
  <c r="AN176" i="11"/>
  <c r="AO176" i="11"/>
  <c r="AP176" i="11"/>
  <c r="AQ176" i="11"/>
  <c r="AR176" i="11"/>
  <c r="AS176" i="11"/>
  <c r="AT176" i="11"/>
  <c r="AU176" i="11"/>
  <c r="AV176" i="11"/>
  <c r="AW176" i="11"/>
  <c r="AX176" i="11"/>
  <c r="AY176" i="11"/>
  <c r="J177" i="11"/>
  <c r="K177" i="11"/>
  <c r="L177" i="11"/>
  <c r="M177" i="11"/>
  <c r="N177" i="11"/>
  <c r="O177" i="11"/>
  <c r="P177" i="11"/>
  <c r="Q177" i="11"/>
  <c r="R177" i="11"/>
  <c r="S177" i="11"/>
  <c r="T177" i="11"/>
  <c r="U177" i="11"/>
  <c r="V177" i="11"/>
  <c r="W177" i="11"/>
  <c r="X177" i="11"/>
  <c r="Y177" i="11"/>
  <c r="Z177" i="11"/>
  <c r="AA177" i="11"/>
  <c r="AB177" i="11"/>
  <c r="AC177" i="11"/>
  <c r="AD177" i="11"/>
  <c r="AE177" i="11"/>
  <c r="AF177" i="11"/>
  <c r="AG177" i="11"/>
  <c r="AH177" i="11"/>
  <c r="AI177" i="11"/>
  <c r="AJ177" i="11"/>
  <c r="AK177" i="11"/>
  <c r="AL177" i="11"/>
  <c r="AM177" i="11"/>
  <c r="AN177" i="11"/>
  <c r="AO177" i="11"/>
  <c r="AP177" i="11"/>
  <c r="AQ177" i="11"/>
  <c r="AR177" i="11"/>
  <c r="AS177" i="11"/>
  <c r="AT177" i="11"/>
  <c r="AU177" i="11"/>
  <c r="AV177" i="11"/>
  <c r="AW177" i="11"/>
  <c r="AX177" i="11"/>
  <c r="AY177" i="11"/>
  <c r="AZ177" i="11"/>
  <c r="J178" i="11"/>
  <c r="K178" i="11"/>
  <c r="L178" i="11"/>
  <c r="M178" i="11"/>
  <c r="N178" i="11"/>
  <c r="O178" i="11"/>
  <c r="P178" i="11"/>
  <c r="Q178" i="11"/>
  <c r="R178" i="11"/>
  <c r="S178" i="11"/>
  <c r="T178" i="11"/>
  <c r="U178" i="11"/>
  <c r="V178" i="11"/>
  <c r="W178" i="11"/>
  <c r="X178" i="11"/>
  <c r="Y178" i="11"/>
  <c r="Z178" i="11"/>
  <c r="AA178" i="11"/>
  <c r="AB178" i="11"/>
  <c r="AC178" i="11"/>
  <c r="AD178" i="11"/>
  <c r="AE178" i="11"/>
  <c r="AF178" i="11"/>
  <c r="AG178" i="11"/>
  <c r="AH178" i="11"/>
  <c r="AI178" i="11"/>
  <c r="AJ178" i="11"/>
  <c r="AK178" i="11"/>
  <c r="AL178" i="11"/>
  <c r="AM178" i="11"/>
  <c r="AN178" i="11"/>
  <c r="AO178" i="11"/>
  <c r="AP178" i="11"/>
  <c r="AQ178" i="11"/>
  <c r="AR178" i="11"/>
  <c r="AS178" i="11"/>
  <c r="AT178" i="11"/>
  <c r="AU178" i="11"/>
  <c r="AV178" i="11"/>
  <c r="AW178" i="11"/>
  <c r="AX178" i="11"/>
  <c r="AY178" i="11"/>
  <c r="AZ178" i="11"/>
  <c r="BA178" i="11"/>
  <c r="J179" i="11"/>
  <c r="K179" i="11"/>
  <c r="L179" i="11"/>
  <c r="M179" i="11"/>
  <c r="N179" i="11"/>
  <c r="O179" i="11"/>
  <c r="P179" i="11"/>
  <c r="Q179" i="11"/>
  <c r="R179" i="11"/>
  <c r="S179" i="11"/>
  <c r="T179" i="11"/>
  <c r="U179" i="11"/>
  <c r="V179" i="11"/>
  <c r="W179" i="11"/>
  <c r="X179" i="11"/>
  <c r="Y179" i="11"/>
  <c r="Z179" i="11"/>
  <c r="AA179" i="11"/>
  <c r="AB179" i="11"/>
  <c r="AC179" i="11"/>
  <c r="AD179" i="11"/>
  <c r="AE179" i="11"/>
  <c r="AF179" i="11"/>
  <c r="AG179" i="11"/>
  <c r="AH179" i="11"/>
  <c r="AI179" i="11"/>
  <c r="AJ179" i="11"/>
  <c r="AK179" i="11"/>
  <c r="AL179" i="11"/>
  <c r="AM179" i="11"/>
  <c r="AN179" i="11"/>
  <c r="AO179" i="11"/>
  <c r="AP179" i="11"/>
  <c r="AQ179" i="11"/>
  <c r="AR179" i="11"/>
  <c r="AS179" i="11"/>
  <c r="AT179" i="11"/>
  <c r="AU179" i="11"/>
  <c r="AV179" i="11"/>
  <c r="AW179" i="11"/>
  <c r="AX179" i="11"/>
  <c r="AY179" i="11"/>
  <c r="AZ179" i="11"/>
  <c r="BA179" i="11"/>
  <c r="BB179" i="11"/>
  <c r="J180" i="11"/>
  <c r="K180" i="11"/>
  <c r="L180" i="11"/>
  <c r="M180" i="11"/>
  <c r="N180" i="11"/>
  <c r="O180" i="11"/>
  <c r="P180" i="11"/>
  <c r="Q180" i="11"/>
  <c r="R180" i="11"/>
  <c r="S180" i="11"/>
  <c r="T180" i="11"/>
  <c r="U180" i="11"/>
  <c r="V180" i="11"/>
  <c r="W180" i="11"/>
  <c r="X180" i="11"/>
  <c r="Y180" i="11"/>
  <c r="Z180" i="11"/>
  <c r="AA180" i="11"/>
  <c r="AB180" i="11"/>
  <c r="AC180" i="11"/>
  <c r="AD180" i="11"/>
  <c r="AE180" i="11"/>
  <c r="AF180" i="11"/>
  <c r="AG180" i="11"/>
  <c r="AH180" i="11"/>
  <c r="AI180" i="11"/>
  <c r="AJ180" i="11"/>
  <c r="AK180" i="11"/>
  <c r="AL180" i="11"/>
  <c r="AM180" i="11"/>
  <c r="AN180" i="11"/>
  <c r="AO180" i="11"/>
  <c r="AP180" i="11"/>
  <c r="AQ180" i="11"/>
  <c r="AR180" i="11"/>
  <c r="AS180" i="11"/>
  <c r="AT180" i="11"/>
  <c r="AU180" i="11"/>
  <c r="AV180" i="11"/>
  <c r="AW180" i="11"/>
  <c r="AX180" i="11"/>
  <c r="AY180" i="11"/>
  <c r="AZ180" i="11"/>
  <c r="BA180" i="11"/>
  <c r="BB180" i="11"/>
  <c r="BC180" i="11"/>
  <c r="J181" i="11"/>
  <c r="K181" i="11"/>
  <c r="L181" i="11"/>
  <c r="M181" i="11"/>
  <c r="N181" i="11"/>
  <c r="O181" i="11"/>
  <c r="P181" i="11"/>
  <c r="Q181" i="11"/>
  <c r="R181" i="11"/>
  <c r="S181" i="11"/>
  <c r="T181" i="11"/>
  <c r="U181" i="11"/>
  <c r="V181" i="11"/>
  <c r="W181" i="11"/>
  <c r="X181" i="11"/>
  <c r="Y181" i="11"/>
  <c r="Z181" i="11"/>
  <c r="AA181" i="11"/>
  <c r="AB181" i="11"/>
  <c r="AC181" i="11"/>
  <c r="AD181" i="11"/>
  <c r="AE181" i="11"/>
  <c r="AF181" i="11"/>
  <c r="AG181" i="11"/>
  <c r="AH181" i="11"/>
  <c r="AI181" i="11"/>
  <c r="AJ181" i="11"/>
  <c r="AK181" i="11"/>
  <c r="AL181" i="11"/>
  <c r="AM181" i="11"/>
  <c r="AN181" i="11"/>
  <c r="AO181" i="11"/>
  <c r="AP181" i="11"/>
  <c r="AQ181" i="11"/>
  <c r="AR181" i="11"/>
  <c r="AS181" i="11"/>
  <c r="AT181" i="11"/>
  <c r="AU181" i="11"/>
  <c r="AV181" i="11"/>
  <c r="AW181" i="11"/>
  <c r="AX181" i="11"/>
  <c r="AY181" i="11"/>
  <c r="AZ181" i="11"/>
  <c r="BA181" i="11"/>
  <c r="BB181" i="11"/>
  <c r="BC181" i="11"/>
  <c r="BD181" i="11"/>
  <c r="J182" i="11"/>
  <c r="K182" i="11"/>
  <c r="L182" i="11"/>
  <c r="M182" i="11"/>
  <c r="N182" i="11"/>
  <c r="O182" i="11"/>
  <c r="P182" i="11"/>
  <c r="Q182" i="11"/>
  <c r="R182" i="11"/>
  <c r="S182" i="11"/>
  <c r="T182" i="11"/>
  <c r="U182" i="11"/>
  <c r="V182" i="11"/>
  <c r="W182" i="11"/>
  <c r="X182" i="11"/>
  <c r="Y182" i="11"/>
  <c r="Z182" i="11"/>
  <c r="AA182" i="11"/>
  <c r="AB182" i="11"/>
  <c r="AC182" i="11"/>
  <c r="AD182" i="11"/>
  <c r="AE182" i="11"/>
  <c r="AF182" i="11"/>
  <c r="AG182" i="11"/>
  <c r="AH182" i="11"/>
  <c r="AI182" i="11"/>
  <c r="AJ182" i="11"/>
  <c r="AK182" i="11"/>
  <c r="AL182" i="11"/>
  <c r="AM182" i="11"/>
  <c r="AN182" i="11"/>
  <c r="AO182" i="11"/>
  <c r="AP182" i="11"/>
  <c r="AQ182" i="11"/>
  <c r="AR182" i="11"/>
  <c r="AS182" i="11"/>
  <c r="AT182" i="11"/>
  <c r="AU182" i="11"/>
  <c r="AV182" i="11"/>
  <c r="AW182" i="11"/>
  <c r="AX182" i="11"/>
  <c r="AY182" i="11"/>
  <c r="AZ182" i="11"/>
  <c r="BA182" i="11"/>
  <c r="BB182" i="11"/>
  <c r="BC182" i="11"/>
  <c r="BD182" i="11"/>
  <c r="BE182" i="11"/>
  <c r="J183" i="11"/>
  <c r="K183" i="11"/>
  <c r="L183" i="11"/>
  <c r="M183" i="11"/>
  <c r="N183" i="11"/>
  <c r="O183" i="11"/>
  <c r="P183" i="11"/>
  <c r="Q183" i="11"/>
  <c r="R183" i="11"/>
  <c r="S183" i="11"/>
  <c r="T183" i="11"/>
  <c r="U183" i="11"/>
  <c r="V183" i="11"/>
  <c r="W183" i="11"/>
  <c r="X183" i="11"/>
  <c r="Y183" i="11"/>
  <c r="Z183" i="11"/>
  <c r="AA183" i="11"/>
  <c r="AB183" i="11"/>
  <c r="AC183" i="11"/>
  <c r="AD183" i="11"/>
  <c r="AE183" i="11"/>
  <c r="AF183" i="11"/>
  <c r="AG183" i="11"/>
  <c r="AH183" i="11"/>
  <c r="AI183" i="11"/>
  <c r="AJ183" i="11"/>
  <c r="AK183" i="11"/>
  <c r="AL183" i="11"/>
  <c r="AM183" i="11"/>
  <c r="AN183" i="11"/>
  <c r="AO183" i="11"/>
  <c r="AP183" i="11"/>
  <c r="AQ183" i="11"/>
  <c r="AR183" i="11"/>
  <c r="AS183" i="11"/>
  <c r="AT183" i="11"/>
  <c r="AU183" i="11"/>
  <c r="AV183" i="11"/>
  <c r="AW183" i="11"/>
  <c r="AX183" i="11"/>
  <c r="AY183" i="11"/>
  <c r="AZ183" i="11"/>
  <c r="BA183" i="11"/>
  <c r="BB183" i="11"/>
  <c r="BC183" i="11"/>
  <c r="BD183" i="11"/>
  <c r="BE183" i="11"/>
  <c r="BF183" i="11"/>
  <c r="J184" i="11"/>
  <c r="K184" i="11"/>
  <c r="L184" i="11"/>
  <c r="M184" i="11"/>
  <c r="N184" i="11"/>
  <c r="O184" i="11"/>
  <c r="P184" i="11"/>
  <c r="Q184" i="11"/>
  <c r="R184" i="11"/>
  <c r="S184" i="11"/>
  <c r="T184" i="11"/>
  <c r="U184" i="11"/>
  <c r="V184" i="11"/>
  <c r="W184" i="11"/>
  <c r="X184" i="11"/>
  <c r="Y184" i="11"/>
  <c r="Z184" i="11"/>
  <c r="AA184" i="11"/>
  <c r="AB184" i="11"/>
  <c r="AC184" i="11"/>
  <c r="AD184" i="11"/>
  <c r="AE184" i="11"/>
  <c r="AF184" i="11"/>
  <c r="AG184" i="11"/>
  <c r="AH184" i="11"/>
  <c r="AI184" i="11"/>
  <c r="AJ184" i="11"/>
  <c r="AK184" i="11"/>
  <c r="AL184" i="11"/>
  <c r="AM184" i="11"/>
  <c r="AN184" i="11"/>
  <c r="AO184" i="11"/>
  <c r="AP184" i="11"/>
  <c r="AQ184" i="11"/>
  <c r="AR184" i="11"/>
  <c r="AS184" i="11"/>
  <c r="AT184" i="11"/>
  <c r="AU184" i="11"/>
  <c r="AV184" i="11"/>
  <c r="AW184" i="11"/>
  <c r="AX184" i="11"/>
  <c r="AY184" i="11"/>
  <c r="AZ184" i="11"/>
  <c r="BA184" i="11"/>
  <c r="BB184" i="11"/>
  <c r="BC184" i="11"/>
  <c r="BD184" i="11"/>
  <c r="BE184" i="11"/>
  <c r="BF184" i="11"/>
  <c r="BG184" i="11"/>
  <c r="J185" i="11"/>
  <c r="K185" i="11"/>
  <c r="L185" i="11"/>
  <c r="M185" i="11"/>
  <c r="N185" i="11"/>
  <c r="O185" i="11"/>
  <c r="P185" i="11"/>
  <c r="Q185" i="11"/>
  <c r="R185" i="11"/>
  <c r="S185" i="11"/>
  <c r="T185" i="11"/>
  <c r="U185" i="11"/>
  <c r="V185" i="11"/>
  <c r="W185" i="11"/>
  <c r="X185" i="11"/>
  <c r="Y185" i="11"/>
  <c r="Z185" i="11"/>
  <c r="AA185" i="11"/>
  <c r="AB185" i="11"/>
  <c r="AC185" i="11"/>
  <c r="AD185" i="11"/>
  <c r="AE185" i="11"/>
  <c r="AF185" i="11"/>
  <c r="AG185" i="11"/>
  <c r="AH185" i="11"/>
  <c r="AI185" i="11"/>
  <c r="AJ185" i="11"/>
  <c r="AK185" i="11"/>
  <c r="AL185" i="11"/>
  <c r="AM185" i="11"/>
  <c r="AN185" i="11"/>
  <c r="AO185" i="11"/>
  <c r="AP185" i="11"/>
  <c r="AQ185" i="11"/>
  <c r="AR185" i="11"/>
  <c r="AS185" i="11"/>
  <c r="AT185" i="11"/>
  <c r="AU185" i="11"/>
  <c r="AV185" i="11"/>
  <c r="AW185" i="11"/>
  <c r="AX185" i="11"/>
  <c r="AY185" i="11"/>
  <c r="AZ185" i="11"/>
  <c r="BA185" i="11"/>
  <c r="BB185" i="11"/>
  <c r="BC185" i="11"/>
  <c r="BD185" i="11"/>
  <c r="BE185" i="11"/>
  <c r="BF185" i="11"/>
  <c r="BG185" i="11"/>
  <c r="BH185" i="11"/>
  <c r="J186" i="11"/>
  <c r="K186" i="11"/>
  <c r="L186" i="11"/>
  <c r="M186" i="11"/>
  <c r="N186" i="11"/>
  <c r="O186" i="11"/>
  <c r="P186" i="11"/>
  <c r="Q186" i="11"/>
  <c r="R186" i="11"/>
  <c r="S186" i="11"/>
  <c r="T186" i="11"/>
  <c r="U186" i="11"/>
  <c r="V186" i="11"/>
  <c r="W186" i="11"/>
  <c r="X186" i="11"/>
  <c r="Y186" i="11"/>
  <c r="Z186" i="11"/>
  <c r="AA186" i="11"/>
  <c r="AB186" i="11"/>
  <c r="AC186" i="11"/>
  <c r="AD186" i="11"/>
  <c r="AE186" i="11"/>
  <c r="AF186" i="11"/>
  <c r="AG186" i="11"/>
  <c r="AH186" i="11"/>
  <c r="AI186" i="11"/>
  <c r="AJ186" i="11"/>
  <c r="AK186" i="11"/>
  <c r="AL186" i="11"/>
  <c r="AM186" i="11"/>
  <c r="AN186" i="11"/>
  <c r="AO186" i="11"/>
  <c r="AP186" i="11"/>
  <c r="AQ186" i="11"/>
  <c r="AR186" i="11"/>
  <c r="AS186" i="11"/>
  <c r="AT186" i="11"/>
  <c r="AU186" i="11"/>
  <c r="AV186" i="11"/>
  <c r="AW186" i="11"/>
  <c r="AX186" i="11"/>
  <c r="AY186" i="11"/>
  <c r="AZ186" i="11"/>
  <c r="BA186" i="11"/>
  <c r="BB186" i="11"/>
  <c r="BC186" i="11"/>
  <c r="BD186" i="11"/>
  <c r="BE186" i="11"/>
  <c r="BF186" i="11"/>
  <c r="BG186" i="11"/>
  <c r="BH186" i="11"/>
  <c r="BI186" i="11"/>
  <c r="J187" i="11"/>
  <c r="K187" i="11"/>
  <c r="L187" i="11"/>
  <c r="M187" i="11"/>
  <c r="N187" i="11"/>
  <c r="O187" i="11"/>
  <c r="P187" i="11"/>
  <c r="Q187" i="11"/>
  <c r="R187" i="11"/>
  <c r="S187" i="11"/>
  <c r="T187" i="11"/>
  <c r="U187" i="11"/>
  <c r="V187" i="11"/>
  <c r="W187" i="11"/>
  <c r="X187" i="11"/>
  <c r="Y187" i="11"/>
  <c r="Z187" i="11"/>
  <c r="AA187" i="11"/>
  <c r="AB187" i="11"/>
  <c r="AC187" i="11"/>
  <c r="AD187" i="11"/>
  <c r="AE187" i="11"/>
  <c r="AF187" i="11"/>
  <c r="AG187" i="11"/>
  <c r="AH187" i="11"/>
  <c r="AI187" i="11"/>
  <c r="AJ187" i="11"/>
  <c r="AK187" i="11"/>
  <c r="AL187" i="11"/>
  <c r="AM187" i="11"/>
  <c r="AN187" i="11"/>
  <c r="AO187" i="11"/>
  <c r="AP187" i="11"/>
  <c r="AQ187" i="11"/>
  <c r="AR187" i="11"/>
  <c r="AS187" i="11"/>
  <c r="AT187" i="11"/>
  <c r="AU187" i="11"/>
  <c r="AV187" i="11"/>
  <c r="AW187" i="11"/>
  <c r="AX187" i="11"/>
  <c r="AY187" i="11"/>
  <c r="AZ187" i="11"/>
  <c r="BA187" i="11"/>
  <c r="BB187" i="11"/>
  <c r="BC187" i="11"/>
  <c r="BD187" i="11"/>
  <c r="BE187" i="11"/>
  <c r="BF187" i="11"/>
  <c r="BG187" i="11"/>
  <c r="BH187" i="11"/>
  <c r="BI187" i="11"/>
  <c r="BJ187" i="11"/>
  <c r="J188" i="11"/>
  <c r="K188" i="11"/>
  <c r="L188" i="11"/>
  <c r="M188" i="11"/>
  <c r="N188" i="11"/>
  <c r="O188" i="11"/>
  <c r="P188" i="11"/>
  <c r="Q188" i="11"/>
  <c r="R188" i="11"/>
  <c r="S188" i="11"/>
  <c r="T188" i="11"/>
  <c r="U188" i="11"/>
  <c r="V188" i="11"/>
  <c r="W188" i="11"/>
  <c r="X188" i="11"/>
  <c r="Y188" i="11"/>
  <c r="Z188" i="11"/>
  <c r="AA188" i="11"/>
  <c r="AB188" i="11"/>
  <c r="AC188" i="11"/>
  <c r="AD188" i="11"/>
  <c r="AE188" i="11"/>
  <c r="AF188" i="11"/>
  <c r="AG188" i="11"/>
  <c r="AH188" i="11"/>
  <c r="AI188" i="11"/>
  <c r="AJ188" i="11"/>
  <c r="AK188" i="11"/>
  <c r="AL188" i="11"/>
  <c r="AM188" i="11"/>
  <c r="AN188" i="11"/>
  <c r="AO188" i="11"/>
  <c r="AP188" i="11"/>
  <c r="AQ188" i="11"/>
  <c r="AR188" i="11"/>
  <c r="AS188" i="11"/>
  <c r="AT188" i="11"/>
  <c r="AU188" i="11"/>
  <c r="AV188" i="11"/>
  <c r="AW188" i="11"/>
  <c r="AX188" i="11"/>
  <c r="AY188" i="11"/>
  <c r="AZ188" i="11"/>
  <c r="BA188" i="11"/>
  <c r="BB188" i="11"/>
  <c r="BC188" i="11"/>
  <c r="BD188" i="11"/>
  <c r="BE188" i="11"/>
  <c r="BF188" i="11"/>
  <c r="BG188" i="11"/>
  <c r="BH188" i="11"/>
  <c r="BI188" i="11"/>
  <c r="BJ188" i="11"/>
  <c r="BK188" i="11"/>
  <c r="J189" i="11"/>
  <c r="K189" i="11"/>
  <c r="L189" i="11"/>
  <c r="M189" i="11"/>
  <c r="N189" i="11"/>
  <c r="O189" i="11"/>
  <c r="P189" i="11"/>
  <c r="Q189" i="11"/>
  <c r="R189" i="11"/>
  <c r="S189" i="11"/>
  <c r="T189" i="11"/>
  <c r="U189" i="11"/>
  <c r="V189" i="11"/>
  <c r="W189" i="11"/>
  <c r="X189" i="11"/>
  <c r="Y189" i="11"/>
  <c r="Z189" i="11"/>
  <c r="AA189" i="11"/>
  <c r="AB189" i="11"/>
  <c r="AC189" i="11"/>
  <c r="AD189" i="11"/>
  <c r="AE189" i="11"/>
  <c r="AF189" i="11"/>
  <c r="AG189" i="11"/>
  <c r="AH189" i="11"/>
  <c r="AI189" i="11"/>
  <c r="AJ189" i="11"/>
  <c r="AK189" i="11"/>
  <c r="AL189" i="11"/>
  <c r="AM189" i="11"/>
  <c r="AN189" i="11"/>
  <c r="AO189" i="11"/>
  <c r="AP189" i="11"/>
  <c r="AQ189" i="11"/>
  <c r="AR189" i="11"/>
  <c r="AS189" i="11"/>
  <c r="AT189" i="11"/>
  <c r="AU189" i="11"/>
  <c r="AV189" i="11"/>
  <c r="AW189" i="11"/>
  <c r="AX189" i="11"/>
  <c r="AY189" i="11"/>
  <c r="AZ189" i="11"/>
  <c r="BA189" i="11"/>
  <c r="BB189" i="11"/>
  <c r="BC189" i="11"/>
  <c r="BD189" i="11"/>
  <c r="BE189" i="11"/>
  <c r="BF189" i="11"/>
  <c r="BG189" i="11"/>
  <c r="BH189" i="11"/>
  <c r="BI189" i="11"/>
  <c r="BJ189" i="11"/>
  <c r="BK189" i="11"/>
  <c r="BL189" i="11"/>
  <c r="J190" i="11"/>
  <c r="K190" i="11"/>
  <c r="L190" i="11"/>
  <c r="M190" i="11"/>
  <c r="N190" i="11"/>
  <c r="O190" i="11"/>
  <c r="P190" i="11"/>
  <c r="Q190" i="11"/>
  <c r="R190" i="11"/>
  <c r="S190" i="11"/>
  <c r="T190" i="11"/>
  <c r="U190" i="11"/>
  <c r="V190" i="11"/>
  <c r="W190" i="11"/>
  <c r="X190" i="11"/>
  <c r="Y190" i="11"/>
  <c r="Z190" i="11"/>
  <c r="AA190" i="11"/>
  <c r="AB190" i="11"/>
  <c r="AC190" i="11"/>
  <c r="AD190" i="11"/>
  <c r="AE190" i="11"/>
  <c r="AF190" i="11"/>
  <c r="AG190" i="11"/>
  <c r="AH190" i="11"/>
  <c r="AI190" i="11"/>
  <c r="AJ190" i="11"/>
  <c r="AK190" i="11"/>
  <c r="AL190" i="11"/>
  <c r="AM190" i="11"/>
  <c r="AN190" i="11"/>
  <c r="AO190" i="11"/>
  <c r="AP190" i="11"/>
  <c r="AQ190" i="11"/>
  <c r="AR190" i="11"/>
  <c r="AS190" i="11"/>
  <c r="AT190" i="11"/>
  <c r="AU190" i="11"/>
  <c r="AV190" i="11"/>
  <c r="AW190" i="11"/>
  <c r="AX190" i="11"/>
  <c r="AY190" i="11"/>
  <c r="AZ190" i="11"/>
  <c r="BA190" i="11"/>
  <c r="BB190" i="11"/>
  <c r="BC190" i="11"/>
  <c r="BD190" i="11"/>
  <c r="BE190" i="11"/>
  <c r="BF190" i="11"/>
  <c r="BG190" i="11"/>
  <c r="BH190" i="11"/>
  <c r="BI190" i="11"/>
  <c r="BJ190" i="11"/>
  <c r="BK190" i="11"/>
  <c r="BL190" i="11"/>
  <c r="BM190" i="11"/>
  <c r="H170" i="11"/>
  <c r="I170" i="11"/>
  <c r="J170" i="11" s="1"/>
  <c r="K170" i="11"/>
  <c r="H171" i="11"/>
  <c r="I171" i="11"/>
  <c r="H172" i="11"/>
  <c r="I172" i="11"/>
  <c r="H173" i="11"/>
  <c r="I173" i="11"/>
  <c r="H174" i="11"/>
  <c r="I174" i="11"/>
  <c r="H175" i="11"/>
  <c r="I175" i="11"/>
  <c r="H176" i="11"/>
  <c r="I176" i="11"/>
  <c r="H177" i="11"/>
  <c r="I177" i="11"/>
  <c r="H178" i="11"/>
  <c r="I178" i="11"/>
  <c r="H179" i="11"/>
  <c r="I179" i="11"/>
  <c r="H180" i="11"/>
  <c r="I180" i="11"/>
  <c r="H181" i="11"/>
  <c r="I181" i="11"/>
  <c r="H182" i="11"/>
  <c r="I182" i="11"/>
  <c r="H183" i="11"/>
  <c r="I183" i="11"/>
  <c r="H184" i="11"/>
  <c r="I184" i="11"/>
  <c r="H185" i="11"/>
  <c r="I185" i="11"/>
  <c r="H186" i="11"/>
  <c r="I186" i="11"/>
  <c r="H187" i="11"/>
  <c r="I187" i="11"/>
  <c r="H188" i="11"/>
  <c r="I188" i="11"/>
  <c r="H189" i="11"/>
  <c r="I189" i="11"/>
  <c r="H190" i="11"/>
  <c r="I190" i="11"/>
  <c r="G171" i="11"/>
  <c r="G172" i="11"/>
  <c r="G173" i="11"/>
  <c r="G174" i="11"/>
  <c r="G175" i="11"/>
  <c r="G176" i="11"/>
  <c r="G177" i="11"/>
  <c r="G178" i="11"/>
  <c r="G179" i="11"/>
  <c r="G180" i="11"/>
  <c r="G181" i="11"/>
  <c r="G182" i="11"/>
  <c r="G183" i="11"/>
  <c r="G184" i="11"/>
  <c r="G185" i="11"/>
  <c r="G186" i="11"/>
  <c r="G187" i="11"/>
  <c r="G188" i="11"/>
  <c r="G189" i="11"/>
  <c r="G190" i="11"/>
  <c r="BN65" i="11"/>
  <c r="AU65" i="11"/>
  <c r="AV65" i="11"/>
  <c r="AW65" i="11"/>
  <c r="AX65" i="11"/>
  <c r="AY65" i="11"/>
  <c r="AZ65" i="11"/>
  <c r="BA65" i="11"/>
  <c r="BB65" i="11"/>
  <c r="BC65" i="11"/>
  <c r="BD65" i="11"/>
  <c r="BE65" i="11"/>
  <c r="BF65" i="11"/>
  <c r="BG65" i="11"/>
  <c r="BH65" i="11"/>
  <c r="BI65" i="11"/>
  <c r="BJ65" i="11"/>
  <c r="BK65" i="11"/>
  <c r="BL65" i="11"/>
  <c r="BM65" i="11"/>
  <c r="BL6" i="6"/>
  <c r="BK6" i="6"/>
  <c r="BJ6" i="6"/>
  <c r="BI6" i="6"/>
  <c r="BH6" i="6"/>
  <c r="BG6" i="6"/>
  <c r="BF6" i="6"/>
  <c r="BE6" i="6"/>
  <c r="BD6" i="6"/>
  <c r="BC6" i="6"/>
  <c r="BB6" i="6"/>
  <c r="BA6" i="6"/>
  <c r="AZ6" i="6"/>
  <c r="AY6" i="6"/>
  <c r="AX6" i="6"/>
  <c r="AW6" i="6"/>
  <c r="AV6" i="6"/>
  <c r="AU6" i="6"/>
  <c r="AT6" i="6"/>
  <c r="AS6" i="6"/>
  <c r="CE25" i="5"/>
  <c r="CG11" i="7" s="1"/>
  <c r="CE28" i="5"/>
  <c r="R14" i="2" s="1"/>
  <c r="AS28" i="5"/>
  <c r="AT28" i="5"/>
  <c r="AU28" i="5"/>
  <c r="AV28" i="5"/>
  <c r="AW28" i="5"/>
  <c r="AX28" i="5"/>
  <c r="AY28" i="5"/>
  <c r="AZ28" i="5"/>
  <c r="BA28" i="5"/>
  <c r="BB28" i="5"/>
  <c r="BC28" i="5"/>
  <c r="BD28" i="5"/>
  <c r="BE28" i="5"/>
  <c r="BF28" i="5"/>
  <c r="BG28" i="5"/>
  <c r="BH28" i="5"/>
  <c r="BI28" i="5"/>
  <c r="BJ28" i="5"/>
  <c r="BK28" i="5"/>
  <c r="BL28" i="5"/>
  <c r="AT19" i="5"/>
  <c r="AU19" i="5"/>
  <c r="AV19" i="5"/>
  <c r="AW19" i="5"/>
  <c r="AX19" i="5"/>
  <c r="AY19" i="5"/>
  <c r="AZ19" i="5"/>
  <c r="BA19" i="5"/>
  <c r="BB19" i="5"/>
  <c r="BC19" i="5"/>
  <c r="BD19" i="5"/>
  <c r="BE19" i="5"/>
  <c r="BF19" i="5"/>
  <c r="BG19" i="5"/>
  <c r="BH19" i="5"/>
  <c r="BI19" i="5"/>
  <c r="BJ19" i="5"/>
  <c r="BK19" i="5"/>
  <c r="BL19" i="5"/>
  <c r="AT32" i="10"/>
  <c r="AU32" i="10"/>
  <c r="AV32" i="10"/>
  <c r="AW32" i="10"/>
  <c r="AX32" i="10"/>
  <c r="AY32" i="10"/>
  <c r="AZ32" i="10"/>
  <c r="BA32" i="10"/>
  <c r="BB32" i="10"/>
  <c r="BC32" i="10"/>
  <c r="BD32" i="10"/>
  <c r="BE32" i="10"/>
  <c r="BF32" i="10"/>
  <c r="BG32" i="10"/>
  <c r="BH32" i="10"/>
  <c r="BI32" i="10"/>
  <c r="BJ32" i="10"/>
  <c r="BK32" i="10"/>
  <c r="BL32" i="10"/>
  <c r="BM32" i="10"/>
  <c r="AT33" i="10"/>
  <c r="AU33" i="10"/>
  <c r="AV33" i="10"/>
  <c r="AW33" i="10"/>
  <c r="AX33" i="10"/>
  <c r="AY33" i="10"/>
  <c r="AZ33" i="10"/>
  <c r="BA33" i="10"/>
  <c r="BB33" i="10"/>
  <c r="BC33" i="10"/>
  <c r="BD33" i="10"/>
  <c r="BE33" i="10"/>
  <c r="BF33" i="10"/>
  <c r="BG33" i="10"/>
  <c r="BH33" i="10"/>
  <c r="BI33" i="10"/>
  <c r="BJ33" i="10"/>
  <c r="BK33" i="10"/>
  <c r="BL33" i="10"/>
  <c r="BM33" i="10"/>
  <c r="AT34" i="10"/>
  <c r="AU34" i="10"/>
  <c r="AV34" i="10"/>
  <c r="AW34" i="10"/>
  <c r="AX34" i="10"/>
  <c r="AY34" i="10"/>
  <c r="AZ34" i="10"/>
  <c r="BA34" i="10"/>
  <c r="BB34" i="10"/>
  <c r="BC34" i="10"/>
  <c r="BD34" i="10"/>
  <c r="BE34" i="10"/>
  <c r="BF34" i="10"/>
  <c r="BG34" i="10"/>
  <c r="BH34" i="10"/>
  <c r="BI34" i="10"/>
  <c r="BJ34" i="10"/>
  <c r="BK34" i="10"/>
  <c r="BL34" i="10"/>
  <c r="BM34" i="10"/>
  <c r="AT35" i="10"/>
  <c r="AU35" i="10"/>
  <c r="AV35" i="10"/>
  <c r="AW35" i="10"/>
  <c r="AX35" i="10"/>
  <c r="AY35" i="10"/>
  <c r="AZ35" i="10"/>
  <c r="BA35" i="10"/>
  <c r="BB35" i="10"/>
  <c r="BC35" i="10"/>
  <c r="BD35" i="10"/>
  <c r="BE35" i="10"/>
  <c r="BF35" i="10"/>
  <c r="BG35" i="10"/>
  <c r="BH35" i="10"/>
  <c r="BI35" i="10"/>
  <c r="BJ35" i="10"/>
  <c r="BK35" i="10"/>
  <c r="BL35" i="10"/>
  <c r="BM35" i="10"/>
  <c r="AT37" i="10"/>
  <c r="AU37" i="10"/>
  <c r="AV37" i="10"/>
  <c r="AW37" i="10"/>
  <c r="AX37" i="10"/>
  <c r="AY37" i="10"/>
  <c r="AZ37" i="10"/>
  <c r="BA37" i="10"/>
  <c r="BB37" i="10"/>
  <c r="BC37" i="10"/>
  <c r="BD37" i="10"/>
  <c r="BE37" i="10"/>
  <c r="BF37" i="10"/>
  <c r="BG37" i="10"/>
  <c r="BH37" i="10"/>
  <c r="BI37" i="10"/>
  <c r="BJ37" i="10"/>
  <c r="BK37" i="10"/>
  <c r="BL37" i="10"/>
  <c r="BM37" i="10"/>
  <c r="AT38" i="10"/>
  <c r="AU38" i="10"/>
  <c r="AV38" i="10"/>
  <c r="AW38" i="10"/>
  <c r="AX38" i="10"/>
  <c r="AY38" i="10"/>
  <c r="AZ38" i="10"/>
  <c r="BA38" i="10"/>
  <c r="BB38" i="10"/>
  <c r="BC38" i="10"/>
  <c r="BD38" i="10"/>
  <c r="BE38" i="10"/>
  <c r="BF38" i="10"/>
  <c r="BG38" i="10"/>
  <c r="BH38" i="10"/>
  <c r="BI38" i="10"/>
  <c r="BJ38" i="10"/>
  <c r="BK38" i="10"/>
  <c r="BL38" i="10"/>
  <c r="BM38" i="10"/>
  <c r="AT31" i="10"/>
  <c r="AU31" i="10"/>
  <c r="AV31" i="10"/>
  <c r="AW31" i="10"/>
  <c r="AX31" i="10"/>
  <c r="AY31" i="10"/>
  <c r="AZ31" i="10"/>
  <c r="BA31" i="10"/>
  <c r="BB31" i="10"/>
  <c r="BC31" i="10"/>
  <c r="BD31" i="10"/>
  <c r="BE31" i="10"/>
  <c r="BF31" i="10"/>
  <c r="BG31" i="10"/>
  <c r="BH31" i="10"/>
  <c r="BI31" i="10"/>
  <c r="BJ31" i="10"/>
  <c r="BK31" i="10"/>
  <c r="BL31" i="10"/>
  <c r="BM31" i="10"/>
  <c r="BN6" i="5"/>
  <c r="BO7" i="5"/>
  <c r="BN8" i="5"/>
  <c r="BN10" i="5"/>
  <c r="BO11" i="5"/>
  <c r="BN12" i="5"/>
  <c r="BN14" i="5"/>
  <c r="BN15" i="5"/>
  <c r="BN17" i="5"/>
  <c r="BO18" i="5"/>
  <c r="BO19" i="5"/>
  <c r="BO20" i="5"/>
  <c r="BO21" i="5"/>
  <c r="BN22" i="5"/>
  <c r="BO24" i="5"/>
  <c r="BO25" i="5"/>
  <c r="BO26" i="5"/>
  <c r="BO28" i="5"/>
  <c r="S11" i="7"/>
  <c r="T11" i="7"/>
  <c r="CD28" i="5"/>
  <c r="Q14" i="2" s="1"/>
  <c r="CC28" i="5"/>
  <c r="P14" i="2"/>
  <c r="CB28" i="5"/>
  <c r="O14" i="2" s="1"/>
  <c r="CA28" i="5"/>
  <c r="N14" i="2" s="1"/>
  <c r="C481" i="3"/>
  <c r="C480" i="3"/>
  <c r="C479" i="3"/>
  <c r="C478" i="3"/>
  <c r="C477" i="3"/>
  <c r="C392" i="3"/>
  <c r="C365" i="3" s="1"/>
  <c r="C393" i="3"/>
  <c r="C394" i="3"/>
  <c r="G10" i="9" s="1"/>
  <c r="BV17" i="7" s="1"/>
  <c r="C395" i="3"/>
  <c r="H10" i="9" s="1"/>
  <c r="BW17" i="7" s="1"/>
  <c r="C396" i="3"/>
  <c r="C397" i="3"/>
  <c r="C398" i="3"/>
  <c r="C399" i="3"/>
  <c r="C400" i="3"/>
  <c r="C401" i="3"/>
  <c r="C402" i="3"/>
  <c r="C403" i="3"/>
  <c r="C404" i="3"/>
  <c r="C405" i="3"/>
  <c r="C391" i="3"/>
  <c r="C364" i="3" s="1"/>
  <c r="D387" i="3"/>
  <c r="BL62" i="11"/>
  <c r="E387" i="3"/>
  <c r="BM63" i="11" s="1"/>
  <c r="F387" i="3"/>
  <c r="BN64" i="11" s="1"/>
  <c r="C387" i="3"/>
  <c r="BK61" i="11" s="1"/>
  <c r="D386" i="3"/>
  <c r="BH58" i="11" s="1"/>
  <c r="E386" i="3"/>
  <c r="BI59" i="11" s="1"/>
  <c r="F386" i="3"/>
  <c r="BJ60" i="11" s="1"/>
  <c r="C386" i="3"/>
  <c r="BG57" i="11" s="1"/>
  <c r="D385" i="3"/>
  <c r="BD54" i="11" s="1"/>
  <c r="E385" i="3"/>
  <c r="BE55" i="11" s="1"/>
  <c r="F385" i="3"/>
  <c r="BF56" i="11" s="1"/>
  <c r="C385" i="3"/>
  <c r="BC53" i="11" s="1"/>
  <c r="D384" i="3"/>
  <c r="AZ50" i="11" s="1"/>
  <c r="E384" i="3"/>
  <c r="BA51" i="11" s="1"/>
  <c r="F384" i="3"/>
  <c r="BB52" i="11" s="1"/>
  <c r="C384" i="3"/>
  <c r="AY49" i="11" s="1"/>
  <c r="C363" i="3"/>
  <c r="E336" i="3"/>
  <c r="F336" i="3"/>
  <c r="G336" i="3"/>
  <c r="H336" i="3" s="1"/>
  <c r="D336" i="3"/>
  <c r="E335" i="3"/>
  <c r="F335" i="3"/>
  <c r="G335" i="3"/>
  <c r="H335" i="3"/>
  <c r="D335" i="3"/>
  <c r="E334" i="3"/>
  <c r="F334" i="3"/>
  <c r="G334" i="3"/>
  <c r="H334" i="3" s="1"/>
  <c r="D334" i="3"/>
  <c r="E333" i="3"/>
  <c r="F333" i="3"/>
  <c r="G333" i="3"/>
  <c r="H333" i="3" s="1"/>
  <c r="D333" i="3"/>
  <c r="E332" i="3"/>
  <c r="F332" i="3"/>
  <c r="G332" i="3"/>
  <c r="H332" i="3" s="1"/>
  <c r="D332" i="3"/>
  <c r="E318" i="3"/>
  <c r="F318" i="3"/>
  <c r="G318" i="3"/>
  <c r="H318" i="3" s="1"/>
  <c r="D318" i="3"/>
  <c r="E317" i="3"/>
  <c r="F317" i="3"/>
  <c r="G317" i="3"/>
  <c r="H317" i="3" s="1"/>
  <c r="D317" i="3"/>
  <c r="E316" i="3"/>
  <c r="F316" i="3"/>
  <c r="G316" i="3"/>
  <c r="H316" i="3" s="1"/>
  <c r="D316" i="3"/>
  <c r="E315" i="3"/>
  <c r="F315" i="3"/>
  <c r="G315" i="3"/>
  <c r="H315" i="3" s="1"/>
  <c r="D315" i="3"/>
  <c r="E314" i="3"/>
  <c r="F314" i="3"/>
  <c r="G314" i="3"/>
  <c r="H314" i="3" s="1"/>
  <c r="D314" i="3"/>
  <c r="E300" i="3"/>
  <c r="BK36" i="10" s="1"/>
  <c r="F300" i="3"/>
  <c r="BL36" i="10" s="1"/>
  <c r="G300" i="3"/>
  <c r="H300" i="3" s="1"/>
  <c r="D300" i="3"/>
  <c r="BJ36" i="10" s="1"/>
  <c r="E299" i="3"/>
  <c r="BG36" i="10" s="1"/>
  <c r="F299" i="3"/>
  <c r="BH36" i="10" s="1"/>
  <c r="G299" i="3"/>
  <c r="BI36" i="10" s="1"/>
  <c r="D299" i="3"/>
  <c r="BF36" i="10" s="1"/>
  <c r="E298" i="3"/>
  <c r="BC36" i="10" s="1"/>
  <c r="F298" i="3"/>
  <c r="BD36" i="10" s="1"/>
  <c r="G298" i="3"/>
  <c r="H298" i="3" s="1"/>
  <c r="D298" i="3"/>
  <c r="BB36" i="10" s="1"/>
  <c r="E297" i="3"/>
  <c r="AY36" i="10" s="1"/>
  <c r="F297" i="3"/>
  <c r="AZ36" i="10" s="1"/>
  <c r="G297" i="3"/>
  <c r="BA36" i="10" s="1"/>
  <c r="D297" i="3"/>
  <c r="AX36" i="10" s="1"/>
  <c r="E296" i="3"/>
  <c r="AU36" i="10" s="1"/>
  <c r="F296" i="3"/>
  <c r="AV36" i="10" s="1"/>
  <c r="G296" i="3"/>
  <c r="AW36" i="10" s="1"/>
  <c r="D296" i="3"/>
  <c r="AT36" i="10" s="1"/>
  <c r="E282" i="3"/>
  <c r="F282" i="3"/>
  <c r="G282" i="3"/>
  <c r="D282" i="3"/>
  <c r="E281" i="3"/>
  <c r="F281" i="3"/>
  <c r="G281" i="3"/>
  <c r="D281" i="3"/>
  <c r="E280" i="3"/>
  <c r="F280" i="3"/>
  <c r="G280" i="3"/>
  <c r="D280" i="3"/>
  <c r="E279" i="3"/>
  <c r="F279" i="3"/>
  <c r="G279" i="3"/>
  <c r="D279" i="3"/>
  <c r="E278" i="3"/>
  <c r="F278" i="3"/>
  <c r="G278" i="3"/>
  <c r="D278" i="3"/>
  <c r="E264" i="3"/>
  <c r="F264" i="3"/>
  <c r="G264" i="3"/>
  <c r="D264" i="3"/>
  <c r="E263" i="3"/>
  <c r="F263" i="3"/>
  <c r="G263" i="3"/>
  <c r="D263" i="3"/>
  <c r="E262" i="3"/>
  <c r="F262" i="3"/>
  <c r="G262" i="3"/>
  <c r="D262" i="3"/>
  <c r="E261" i="3"/>
  <c r="F261" i="3"/>
  <c r="G261" i="3"/>
  <c r="D261" i="3"/>
  <c r="E260" i="3"/>
  <c r="F260" i="3"/>
  <c r="G260" i="3"/>
  <c r="D260" i="3"/>
  <c r="E246" i="3"/>
  <c r="F246" i="3"/>
  <c r="G246" i="3"/>
  <c r="D246" i="3"/>
  <c r="E245" i="3"/>
  <c r="F245" i="3"/>
  <c r="G245" i="3"/>
  <c r="D245" i="3"/>
  <c r="E244" i="3"/>
  <c r="F244" i="3"/>
  <c r="G244" i="3"/>
  <c r="D244" i="3"/>
  <c r="E243" i="3"/>
  <c r="F243" i="3"/>
  <c r="G243" i="3"/>
  <c r="D243" i="3"/>
  <c r="E242" i="3"/>
  <c r="F242" i="3"/>
  <c r="G242" i="3"/>
  <c r="D242" i="3"/>
  <c r="E227" i="3"/>
  <c r="F227" i="3"/>
  <c r="G227" i="3"/>
  <c r="D227" i="3"/>
  <c r="E226" i="3"/>
  <c r="F226" i="3"/>
  <c r="G226" i="3"/>
  <c r="D226" i="3"/>
  <c r="E225" i="3"/>
  <c r="F225" i="3"/>
  <c r="G225" i="3"/>
  <c r="D225" i="3"/>
  <c r="E224" i="3"/>
  <c r="F224" i="3"/>
  <c r="G224" i="3"/>
  <c r="D224" i="3"/>
  <c r="E223" i="3"/>
  <c r="F223" i="3"/>
  <c r="G223" i="3"/>
  <c r="D223" i="3"/>
  <c r="E209" i="3"/>
  <c r="F209" i="3"/>
  <c r="G209" i="3"/>
  <c r="D209" i="3"/>
  <c r="E208" i="3"/>
  <c r="F208" i="3"/>
  <c r="G208" i="3"/>
  <c r="D208" i="3"/>
  <c r="E207" i="3"/>
  <c r="F207" i="3"/>
  <c r="G207" i="3"/>
  <c r="D207" i="3"/>
  <c r="E206" i="3"/>
  <c r="F206" i="3"/>
  <c r="G206" i="3"/>
  <c r="D206" i="3"/>
  <c r="E205" i="3"/>
  <c r="F205" i="3"/>
  <c r="G205" i="3"/>
  <c r="D205" i="3"/>
  <c r="F13" i="29"/>
  <c r="F12" i="29"/>
  <c r="D11" i="29"/>
  <c r="F11" i="29" s="1"/>
  <c r="D10" i="29"/>
  <c r="F10" i="29" s="1"/>
  <c r="D8" i="29"/>
  <c r="D7" i="29"/>
  <c r="D6" i="29"/>
  <c r="D4" i="29"/>
  <c r="G71" i="3"/>
  <c r="G70" i="3"/>
  <c r="G69" i="3"/>
  <c r="E14" i="3"/>
  <c r="E48" i="3" s="1"/>
  <c r="F14" i="3"/>
  <c r="G14" i="3"/>
  <c r="G48" i="3" s="1"/>
  <c r="C41" i="81"/>
  <c r="D41" i="81"/>
  <c r="E41" i="81"/>
  <c r="F41" i="81"/>
  <c r="G41" i="81"/>
  <c r="H41" i="81"/>
  <c r="I41" i="81"/>
  <c r="J41" i="81"/>
  <c r="K41" i="81"/>
  <c r="L41" i="81"/>
  <c r="M41" i="81"/>
  <c r="N41" i="81"/>
  <c r="O41" i="81"/>
  <c r="P41" i="81"/>
  <c r="Q41" i="81"/>
  <c r="R41" i="81"/>
  <c r="S41" i="81"/>
  <c r="T41" i="81"/>
  <c r="D42" i="81"/>
  <c r="D43" i="81"/>
  <c r="D44" i="81"/>
  <c r="C34" i="81"/>
  <c r="D34" i="81"/>
  <c r="E34" i="81"/>
  <c r="F34" i="81"/>
  <c r="G34" i="81"/>
  <c r="H34" i="81"/>
  <c r="I34" i="81"/>
  <c r="J34" i="81"/>
  <c r="K34" i="81"/>
  <c r="L34" i="81"/>
  <c r="M34" i="81"/>
  <c r="N34" i="81"/>
  <c r="O34" i="81"/>
  <c r="P34" i="81"/>
  <c r="Q34" i="81"/>
  <c r="R34" i="81"/>
  <c r="S34" i="81"/>
  <c r="T34" i="81"/>
  <c r="D35" i="81"/>
  <c r="D36" i="81"/>
  <c r="D37" i="81"/>
  <c r="C27" i="81"/>
  <c r="D27" i="81"/>
  <c r="E27" i="81"/>
  <c r="F27" i="81"/>
  <c r="G27" i="81"/>
  <c r="H27" i="81"/>
  <c r="I27" i="81"/>
  <c r="J27" i="81"/>
  <c r="K27" i="81"/>
  <c r="L27" i="81"/>
  <c r="M27" i="81"/>
  <c r="N27" i="81"/>
  <c r="O27" i="81"/>
  <c r="P27" i="81"/>
  <c r="Q27" i="81"/>
  <c r="R27" i="81"/>
  <c r="S27" i="81"/>
  <c r="T27" i="81"/>
  <c r="D28" i="81"/>
  <c r="D29" i="81"/>
  <c r="D30" i="81"/>
  <c r="C20" i="81"/>
  <c r="D20" i="81"/>
  <c r="E20" i="81"/>
  <c r="F20" i="81"/>
  <c r="G20" i="81"/>
  <c r="H20" i="81"/>
  <c r="I20" i="81"/>
  <c r="J20" i="81"/>
  <c r="K20" i="81"/>
  <c r="L20" i="81"/>
  <c r="M20" i="81"/>
  <c r="N20" i="81"/>
  <c r="O20" i="81"/>
  <c r="P20" i="81"/>
  <c r="Q20" i="81"/>
  <c r="R20" i="81"/>
  <c r="S20" i="81"/>
  <c r="T20" i="81"/>
  <c r="D21" i="81"/>
  <c r="D22" i="81"/>
  <c r="D23" i="81"/>
  <c r="D14" i="81"/>
  <c r="D15" i="81"/>
  <c r="D16" i="81"/>
  <c r="E5" i="64"/>
  <c r="G5" i="64" s="1"/>
  <c r="E6" i="64"/>
  <c r="G6" i="64" s="1"/>
  <c r="E8" i="64"/>
  <c r="G8" i="64" s="1"/>
  <c r="E9" i="64"/>
  <c r="G9" i="64" s="1"/>
  <c r="E10" i="64"/>
  <c r="G10" i="64" s="1"/>
  <c r="E12" i="64"/>
  <c r="G12" i="64" s="1"/>
  <c r="E13" i="64"/>
  <c r="G13" i="64" s="1"/>
  <c r="E14" i="64"/>
  <c r="G14" i="64" s="1"/>
  <c r="E16" i="64"/>
  <c r="G16" i="64" s="1"/>
  <c r="E17" i="64"/>
  <c r="G17" i="64" s="1"/>
  <c r="E18" i="64"/>
  <c r="G18" i="64" s="1"/>
  <c r="E20" i="64"/>
  <c r="G20" i="64" s="1"/>
  <c r="E21" i="64"/>
  <c r="G21" i="64" s="1"/>
  <c r="E22" i="64"/>
  <c r="G22" i="64" s="1"/>
  <c r="E23" i="64"/>
  <c r="G23" i="64" s="1"/>
  <c r="E24" i="64"/>
  <c r="G24" i="64" s="1"/>
  <c r="E25" i="64"/>
  <c r="G25" i="64" s="1"/>
  <c r="E26" i="64"/>
  <c r="G26" i="64" s="1"/>
  <c r="E28" i="64"/>
  <c r="G28" i="64" s="1"/>
  <c r="E29" i="64"/>
  <c r="G29" i="64" s="1"/>
  <c r="E31" i="64"/>
  <c r="G31" i="64" s="1"/>
  <c r="E32" i="64"/>
  <c r="G32" i="64" s="1"/>
  <c r="E4" i="64"/>
  <c r="G4" i="64" s="1"/>
  <c r="E31" i="43"/>
  <c r="E29" i="43"/>
  <c r="E30" i="43"/>
  <c r="E21" i="43"/>
  <c r="E28" i="43"/>
  <c r="E27" i="43"/>
  <c r="E26" i="43"/>
  <c r="E25" i="43"/>
  <c r="E23" i="43"/>
  <c r="E22" i="43"/>
  <c r="E20" i="43"/>
  <c r="E19" i="43"/>
  <c r="E18" i="43"/>
  <c r="G18" i="43" s="1"/>
  <c r="E17" i="43"/>
  <c r="G17" i="43" s="1"/>
  <c r="E16" i="43"/>
  <c r="G16" i="43" s="1"/>
  <c r="E15" i="43"/>
  <c r="G15" i="43" s="1"/>
  <c r="E14" i="43"/>
  <c r="E11" i="43"/>
  <c r="G11" i="43" s="1"/>
  <c r="E10" i="43"/>
  <c r="G10" i="43" s="1"/>
  <c r="BO34" i="43"/>
  <c r="BN34" i="43"/>
  <c r="BM34" i="43"/>
  <c r="BL34" i="43"/>
  <c r="BK34" i="43"/>
  <c r="BJ34" i="43"/>
  <c r="BI34" i="43"/>
  <c r="BH34" i="43"/>
  <c r="BG34" i="43"/>
  <c r="BF34" i="43"/>
  <c r="BE34" i="43"/>
  <c r="BD34" i="43"/>
  <c r="BC34" i="43"/>
  <c r="BB34" i="43"/>
  <c r="BA34" i="43"/>
  <c r="AZ34" i="43"/>
  <c r="AY34" i="43"/>
  <c r="AX34" i="43"/>
  <c r="AW34" i="43"/>
  <c r="AV34" i="43"/>
  <c r="D22" i="60"/>
  <c r="F22" i="60"/>
  <c r="H22" i="60" s="1"/>
  <c r="F13" i="60"/>
  <c r="H13" i="60" s="1"/>
  <c r="I8" i="12"/>
  <c r="L22" i="7" s="1"/>
  <c r="M8" i="12"/>
  <c r="P22" i="7" s="1"/>
  <c r="N8" i="12"/>
  <c r="Q22" i="7" s="1"/>
  <c r="O8" i="12"/>
  <c r="R22" i="7" s="1"/>
  <c r="F5" i="11"/>
  <c r="F65" i="11" s="1"/>
  <c r="F130" i="11"/>
  <c r="G132" i="11"/>
  <c r="G133" i="11"/>
  <c r="H133" i="11" s="1"/>
  <c r="G134" i="11"/>
  <c r="H134" i="11" s="1"/>
  <c r="I134" i="11" s="1"/>
  <c r="G135" i="11"/>
  <c r="H135" i="11"/>
  <c r="I135" i="11" s="1"/>
  <c r="J135" i="11" s="1"/>
  <c r="G136" i="11"/>
  <c r="H136" i="11"/>
  <c r="I136" i="11" s="1"/>
  <c r="J136" i="11" s="1"/>
  <c r="K136" i="11" s="1"/>
  <c r="G137" i="11"/>
  <c r="H137" i="11" s="1"/>
  <c r="I137" i="11" s="1"/>
  <c r="J137" i="11" s="1"/>
  <c r="K137" i="11" s="1"/>
  <c r="L137" i="11" s="1"/>
  <c r="G138" i="11"/>
  <c r="H138" i="11" s="1"/>
  <c r="I138" i="11" s="1"/>
  <c r="J138" i="11" s="1"/>
  <c r="K138" i="11" s="1"/>
  <c r="L138" i="11" s="1"/>
  <c r="M138" i="11" s="1"/>
  <c r="G139" i="11"/>
  <c r="H139" i="11"/>
  <c r="I139" i="11" s="1"/>
  <c r="J139" i="11"/>
  <c r="K139" i="11"/>
  <c r="L139" i="11" s="1"/>
  <c r="M139" i="11" s="1"/>
  <c r="N139" i="11" s="1"/>
  <c r="G140" i="11"/>
  <c r="H140" i="11"/>
  <c r="I140" i="11" s="1"/>
  <c r="J140" i="11"/>
  <c r="K140" i="11"/>
  <c r="L140" i="11" s="1"/>
  <c r="M140" i="11" s="1"/>
  <c r="N140" i="11" s="1"/>
  <c r="O140" i="11" s="1"/>
  <c r="G141" i="11"/>
  <c r="H141" i="11" s="1"/>
  <c r="I141" i="11" s="1"/>
  <c r="J141" i="11" s="1"/>
  <c r="K141" i="11" s="1"/>
  <c r="L141" i="11" s="1"/>
  <c r="M141" i="11" s="1"/>
  <c r="N141" i="11" s="1"/>
  <c r="O141" i="11" s="1"/>
  <c r="P141" i="11" s="1"/>
  <c r="G142" i="11"/>
  <c r="H142" i="11" s="1"/>
  <c r="I142" i="11" s="1"/>
  <c r="J142" i="11" s="1"/>
  <c r="K142" i="11" s="1"/>
  <c r="L142" i="11" s="1"/>
  <c r="M142" i="11" s="1"/>
  <c r="N142" i="11" s="1"/>
  <c r="O142" i="11" s="1"/>
  <c r="P142" i="11" s="1"/>
  <c r="Q142" i="11" s="1"/>
  <c r="G143" i="11"/>
  <c r="H143" i="11" s="1"/>
  <c r="I143" i="11" s="1"/>
  <c r="J143" i="11" s="1"/>
  <c r="K143" i="11" s="1"/>
  <c r="L143" i="11" s="1"/>
  <c r="M143" i="11" s="1"/>
  <c r="N143" i="11"/>
  <c r="O143" i="11" s="1"/>
  <c r="P143" i="11" s="1"/>
  <c r="Q143" i="11" s="1"/>
  <c r="R143" i="11" s="1"/>
  <c r="G144" i="11"/>
  <c r="H144" i="11"/>
  <c r="I144" i="11"/>
  <c r="J144" i="11" s="1"/>
  <c r="K144" i="11" s="1"/>
  <c r="L144" i="11" s="1"/>
  <c r="M144" i="11" s="1"/>
  <c r="N144" i="11" s="1"/>
  <c r="O144" i="11" s="1"/>
  <c r="P144" i="11" s="1"/>
  <c r="Q144" i="11" s="1"/>
  <c r="R144" i="11" s="1"/>
  <c r="S144" i="11" s="1"/>
  <c r="G145" i="11"/>
  <c r="H145" i="11" s="1"/>
  <c r="I145" i="11" s="1"/>
  <c r="J145" i="11" s="1"/>
  <c r="K145" i="11" s="1"/>
  <c r="L145" i="11" s="1"/>
  <c r="M145" i="11" s="1"/>
  <c r="N145" i="11" s="1"/>
  <c r="O145" i="11" s="1"/>
  <c r="P145" i="11" s="1"/>
  <c r="Q145" i="11" s="1"/>
  <c r="R145" i="11" s="1"/>
  <c r="S145" i="11" s="1"/>
  <c r="T145" i="11" s="1"/>
  <c r="G146" i="11"/>
  <c r="H146" i="11" s="1"/>
  <c r="I146" i="11" s="1"/>
  <c r="J146" i="11" s="1"/>
  <c r="K146" i="11"/>
  <c r="L146" i="11" s="1"/>
  <c r="M146" i="11" s="1"/>
  <c r="N146" i="11" s="1"/>
  <c r="O146" i="11" s="1"/>
  <c r="P146" i="11" s="1"/>
  <c r="Q146" i="11" s="1"/>
  <c r="R146" i="11" s="1"/>
  <c r="S146" i="11" s="1"/>
  <c r="T146" i="11" s="1"/>
  <c r="U146" i="11" s="1"/>
  <c r="G147" i="11"/>
  <c r="H147" i="11"/>
  <c r="I147" i="11" s="1"/>
  <c r="J147" i="11" s="1"/>
  <c r="K147" i="11" s="1"/>
  <c r="L147" i="11" s="1"/>
  <c r="M147" i="11" s="1"/>
  <c r="N147" i="11" s="1"/>
  <c r="O147" i="11" s="1"/>
  <c r="P147" i="11" s="1"/>
  <c r="Q147" i="11" s="1"/>
  <c r="R147" i="11" s="1"/>
  <c r="S147" i="11" s="1"/>
  <c r="T147" i="11" s="1"/>
  <c r="U147" i="11" s="1"/>
  <c r="V147" i="11" s="1"/>
  <c r="G148" i="11"/>
  <c r="H148" i="11"/>
  <c r="I148" i="11" s="1"/>
  <c r="J148" i="11" s="1"/>
  <c r="K148" i="11" s="1"/>
  <c r="L148" i="11" s="1"/>
  <c r="M148" i="11" s="1"/>
  <c r="N148" i="11" s="1"/>
  <c r="O148" i="11"/>
  <c r="P148" i="11" s="1"/>
  <c r="Q148" i="11" s="1"/>
  <c r="R148" i="11" s="1"/>
  <c r="S148" i="11" s="1"/>
  <c r="T148" i="11" s="1"/>
  <c r="U148" i="11" s="1"/>
  <c r="V148" i="11" s="1"/>
  <c r="W148" i="11" s="1"/>
  <c r="G149" i="11"/>
  <c r="H149" i="11" s="1"/>
  <c r="I149" i="11" s="1"/>
  <c r="J149" i="11" s="1"/>
  <c r="K149" i="11" s="1"/>
  <c r="L149" i="11" s="1"/>
  <c r="M149" i="11" s="1"/>
  <c r="N149" i="11" s="1"/>
  <c r="O149" i="11" s="1"/>
  <c r="P149" i="11"/>
  <c r="Q149" i="11" s="1"/>
  <c r="R149" i="11" s="1"/>
  <c r="S149" i="11" s="1"/>
  <c r="T149" i="11" s="1"/>
  <c r="U149" i="11" s="1"/>
  <c r="V149" i="11" s="1"/>
  <c r="W149" i="11" s="1"/>
  <c r="X149" i="11" s="1"/>
  <c r="G150" i="11"/>
  <c r="H150" i="11"/>
  <c r="I150" i="11" s="1"/>
  <c r="J150" i="11" s="1"/>
  <c r="K150" i="11"/>
  <c r="L150" i="11"/>
  <c r="M150" i="11" s="1"/>
  <c r="N150" i="11" s="1"/>
  <c r="O150" i="11" s="1"/>
  <c r="P150" i="11" s="1"/>
  <c r="Q150" i="11" s="1"/>
  <c r="R150" i="11" s="1"/>
  <c r="S150" i="11" s="1"/>
  <c r="T150" i="11" s="1"/>
  <c r="U150" i="11" s="1"/>
  <c r="V150" i="11" s="1"/>
  <c r="W150" i="11" s="1"/>
  <c r="X150" i="11" s="1"/>
  <c r="Y150" i="11" s="1"/>
  <c r="G151" i="11"/>
  <c r="H151" i="11"/>
  <c r="I151" i="11"/>
  <c r="J151" i="11"/>
  <c r="K151" i="11" s="1"/>
  <c r="L151" i="11" s="1"/>
  <c r="M151" i="11" s="1"/>
  <c r="N151" i="11" s="1"/>
  <c r="O151" i="11" s="1"/>
  <c r="P151" i="11" s="1"/>
  <c r="Q151" i="11" s="1"/>
  <c r="R151" i="11" s="1"/>
  <c r="S151" i="11" s="1"/>
  <c r="T151" i="11" s="1"/>
  <c r="U151" i="11" s="1"/>
  <c r="V151" i="11" s="1"/>
  <c r="W151" i="11" s="1"/>
  <c r="X151" i="11" s="1"/>
  <c r="Y151" i="11" s="1"/>
  <c r="Z151" i="11" s="1"/>
  <c r="G152" i="11"/>
  <c r="H152" i="11"/>
  <c r="I152" i="11"/>
  <c r="J152" i="11"/>
  <c r="K152" i="11" s="1"/>
  <c r="L152" i="11" s="1"/>
  <c r="M152" i="11" s="1"/>
  <c r="N152" i="11" s="1"/>
  <c r="O152" i="11" s="1"/>
  <c r="P152" i="11" s="1"/>
  <c r="Q152" i="11" s="1"/>
  <c r="R152" i="11" s="1"/>
  <c r="S152" i="11" s="1"/>
  <c r="T152" i="11" s="1"/>
  <c r="U152" i="11" s="1"/>
  <c r="V152" i="11" s="1"/>
  <c r="W152" i="11" s="1"/>
  <c r="X152" i="11" s="1"/>
  <c r="Y152" i="11" s="1"/>
  <c r="Z152" i="11" s="1"/>
  <c r="AA152" i="11" s="1"/>
  <c r="G153" i="11"/>
  <c r="H153" i="11"/>
  <c r="I153" i="11" s="1"/>
  <c r="J153" i="11"/>
  <c r="K153" i="11" s="1"/>
  <c r="L153" i="11" s="1"/>
  <c r="M153" i="11"/>
  <c r="N153" i="11" s="1"/>
  <c r="O153" i="11" s="1"/>
  <c r="P153" i="11" s="1"/>
  <c r="Q153" i="11" s="1"/>
  <c r="R153" i="11" s="1"/>
  <c r="S153" i="11" s="1"/>
  <c r="T153" i="11" s="1"/>
  <c r="U153" i="11" s="1"/>
  <c r="V153" i="11" s="1"/>
  <c r="W153" i="11" s="1"/>
  <c r="X153" i="11" s="1"/>
  <c r="Y153" i="11" s="1"/>
  <c r="Z153" i="11" s="1"/>
  <c r="AA153" i="11" s="1"/>
  <c r="AB153" i="11" s="1"/>
  <c r="G154" i="11"/>
  <c r="H154" i="11"/>
  <c r="I154" i="11"/>
  <c r="J154" i="11" s="1"/>
  <c r="K154" i="11" s="1"/>
  <c r="L154" i="11" s="1"/>
  <c r="M154" i="11" s="1"/>
  <c r="N154" i="11" s="1"/>
  <c r="O154" i="11" s="1"/>
  <c r="P154" i="11" s="1"/>
  <c r="Q154" i="11" s="1"/>
  <c r="R154" i="11" s="1"/>
  <c r="S154" i="11" s="1"/>
  <c r="T154" i="11" s="1"/>
  <c r="U154" i="11" s="1"/>
  <c r="V154" i="11" s="1"/>
  <c r="W154" i="11" s="1"/>
  <c r="X154" i="11" s="1"/>
  <c r="Y154" i="11" s="1"/>
  <c r="Z154" i="11" s="1"/>
  <c r="AA154" i="11" s="1"/>
  <c r="AB154" i="11" s="1"/>
  <c r="AC154" i="11" s="1"/>
  <c r="G155" i="11"/>
  <c r="H155" i="11"/>
  <c r="I155" i="11" s="1"/>
  <c r="J155" i="11"/>
  <c r="K155" i="11" s="1"/>
  <c r="L155" i="11" s="1"/>
  <c r="M155" i="11" s="1"/>
  <c r="N155" i="11" s="1"/>
  <c r="O155" i="11" s="1"/>
  <c r="P155" i="11" s="1"/>
  <c r="Q155" i="11" s="1"/>
  <c r="R155" i="11" s="1"/>
  <c r="S155" i="11" s="1"/>
  <c r="T155" i="11" s="1"/>
  <c r="U155" i="11" s="1"/>
  <c r="V155" i="11" s="1"/>
  <c r="W155" i="11" s="1"/>
  <c r="X155" i="11" s="1"/>
  <c r="Y155" i="11" s="1"/>
  <c r="Z155" i="11" s="1"/>
  <c r="AA155" i="11" s="1"/>
  <c r="AB155" i="11"/>
  <c r="AC155" i="11" s="1"/>
  <c r="AD155" i="11" s="1"/>
  <c r="G156" i="11"/>
  <c r="H156" i="11"/>
  <c r="I156" i="11" s="1"/>
  <c r="J156" i="11" s="1"/>
  <c r="K156" i="11" s="1"/>
  <c r="L156" i="11" s="1"/>
  <c r="M156" i="11" s="1"/>
  <c r="N156" i="11" s="1"/>
  <c r="O156" i="11"/>
  <c r="P156" i="11" s="1"/>
  <c r="Q156" i="11" s="1"/>
  <c r="R156" i="11"/>
  <c r="S156" i="11" s="1"/>
  <c r="T156" i="11" s="1"/>
  <c r="U156" i="11" s="1"/>
  <c r="V156" i="11" s="1"/>
  <c r="W156" i="11" s="1"/>
  <c r="X156" i="11" s="1"/>
  <c r="Y156" i="11" s="1"/>
  <c r="Z156" i="11" s="1"/>
  <c r="AA156" i="11" s="1"/>
  <c r="AB156" i="11" s="1"/>
  <c r="AC156" i="11" s="1"/>
  <c r="AD156" i="11" s="1"/>
  <c r="AE156" i="11" s="1"/>
  <c r="G157" i="11"/>
  <c r="H157" i="11"/>
  <c r="I157" i="11" s="1"/>
  <c r="J157" i="11" s="1"/>
  <c r="K157" i="11" s="1"/>
  <c r="L157" i="11" s="1"/>
  <c r="M157" i="11" s="1"/>
  <c r="N157" i="11" s="1"/>
  <c r="O157" i="11" s="1"/>
  <c r="P157" i="11" s="1"/>
  <c r="Q157" i="11" s="1"/>
  <c r="R157" i="11" s="1"/>
  <c r="S157" i="11" s="1"/>
  <c r="T157" i="11" s="1"/>
  <c r="U157" i="11" s="1"/>
  <c r="V157" i="11" s="1"/>
  <c r="W157" i="11" s="1"/>
  <c r="X157" i="11" s="1"/>
  <c r="Y157" i="11" s="1"/>
  <c r="Z157" i="11" s="1"/>
  <c r="AA157" i="11" s="1"/>
  <c r="AB157" i="11" s="1"/>
  <c r="AC157" i="11" s="1"/>
  <c r="AD157" i="11" s="1"/>
  <c r="AE157" i="11" s="1"/>
  <c r="AF157" i="11" s="1"/>
  <c r="G158" i="11"/>
  <c r="H158" i="11"/>
  <c r="I158" i="11" s="1"/>
  <c r="J158" i="11" s="1"/>
  <c r="K158" i="11"/>
  <c r="L158" i="11"/>
  <c r="M158" i="11" s="1"/>
  <c r="N158" i="11" s="1"/>
  <c r="O158" i="11" s="1"/>
  <c r="P158" i="11" s="1"/>
  <c r="Q158" i="11" s="1"/>
  <c r="R158" i="11" s="1"/>
  <c r="S158" i="11" s="1"/>
  <c r="T158" i="11" s="1"/>
  <c r="U158" i="11"/>
  <c r="V158" i="11" s="1"/>
  <c r="W158" i="11" s="1"/>
  <c r="X158" i="11" s="1"/>
  <c r="Y158" i="11" s="1"/>
  <c r="Z158" i="11" s="1"/>
  <c r="AA158" i="11" s="1"/>
  <c r="AB158" i="11" s="1"/>
  <c r="AC158" i="11" s="1"/>
  <c r="AD158" i="11" s="1"/>
  <c r="AE158" i="11" s="1"/>
  <c r="AF158" i="11" s="1"/>
  <c r="AG158" i="11" s="1"/>
  <c r="G159" i="11"/>
  <c r="H159" i="11"/>
  <c r="I159" i="11" s="1"/>
  <c r="J159" i="11" s="1"/>
  <c r="K159" i="11" s="1"/>
  <c r="L159" i="11" s="1"/>
  <c r="M159" i="11" s="1"/>
  <c r="N159" i="11"/>
  <c r="O159" i="11" s="1"/>
  <c r="P159" i="11"/>
  <c r="Q159" i="11" s="1"/>
  <c r="R159" i="11" s="1"/>
  <c r="S159" i="11" s="1"/>
  <c r="T159" i="11" s="1"/>
  <c r="U159" i="11" s="1"/>
  <c r="V159" i="11" s="1"/>
  <c r="W159" i="11" s="1"/>
  <c r="X159" i="11" s="1"/>
  <c r="Y159" i="11" s="1"/>
  <c r="Z159" i="11" s="1"/>
  <c r="AA159" i="11" s="1"/>
  <c r="AB159" i="11" s="1"/>
  <c r="AC159" i="11" s="1"/>
  <c r="AD159" i="11" s="1"/>
  <c r="AE159" i="11" s="1"/>
  <c r="AF159" i="11" s="1"/>
  <c r="AG159" i="11" s="1"/>
  <c r="AH159" i="11" s="1"/>
  <c r="G160" i="11"/>
  <c r="H160" i="11"/>
  <c r="I160" i="11" s="1"/>
  <c r="J160" i="11" s="1"/>
  <c r="K160" i="11" s="1"/>
  <c r="L160" i="11" s="1"/>
  <c r="M160" i="11" s="1"/>
  <c r="N160" i="11"/>
  <c r="O160" i="11" s="1"/>
  <c r="P160" i="11" s="1"/>
  <c r="Q160" i="11" s="1"/>
  <c r="R160" i="11" s="1"/>
  <c r="S160" i="11" s="1"/>
  <c r="T160" i="11" s="1"/>
  <c r="U160" i="11" s="1"/>
  <c r="V160" i="11" s="1"/>
  <c r="W160" i="11" s="1"/>
  <c r="X160" i="11"/>
  <c r="Y160" i="11" s="1"/>
  <c r="Z160" i="11" s="1"/>
  <c r="AA160" i="11" s="1"/>
  <c r="AB160" i="11" s="1"/>
  <c r="AC160" i="11" s="1"/>
  <c r="AD160" i="11" s="1"/>
  <c r="AE160" i="11" s="1"/>
  <c r="AF160" i="11" s="1"/>
  <c r="AG160" i="11" s="1"/>
  <c r="AH160" i="11" s="1"/>
  <c r="AI160" i="11" s="1"/>
  <c r="G161" i="11"/>
  <c r="H161" i="11"/>
  <c r="I161" i="11" s="1"/>
  <c r="J161" i="11" s="1"/>
  <c r="K161" i="11" s="1"/>
  <c r="L161" i="11" s="1"/>
  <c r="M161" i="11"/>
  <c r="N161" i="11"/>
  <c r="O161" i="11" s="1"/>
  <c r="P161" i="11" s="1"/>
  <c r="Q161" i="11" s="1"/>
  <c r="R161" i="11" s="1"/>
  <c r="S161" i="11" s="1"/>
  <c r="T161" i="11" s="1"/>
  <c r="U161" i="11" s="1"/>
  <c r="V161" i="11" s="1"/>
  <c r="W161" i="11" s="1"/>
  <c r="X161" i="11" s="1"/>
  <c r="Y161" i="11" s="1"/>
  <c r="Z161" i="11" s="1"/>
  <c r="AA161" i="11" s="1"/>
  <c r="AB161" i="11" s="1"/>
  <c r="AC161" i="11" s="1"/>
  <c r="AD161" i="11" s="1"/>
  <c r="AE161" i="11" s="1"/>
  <c r="AF161" i="11" s="1"/>
  <c r="AG161" i="11" s="1"/>
  <c r="AH161" i="11" s="1"/>
  <c r="AI161" i="11" s="1"/>
  <c r="AJ161" i="11" s="1"/>
  <c r="G162" i="11"/>
  <c r="H162" i="11"/>
  <c r="I162" i="11"/>
  <c r="J162" i="11" s="1"/>
  <c r="K162" i="11" s="1"/>
  <c r="L162" i="11" s="1"/>
  <c r="M162" i="11" s="1"/>
  <c r="N162" i="11" s="1"/>
  <c r="O162" i="11" s="1"/>
  <c r="P162" i="11" s="1"/>
  <c r="Q162" i="11" s="1"/>
  <c r="R162" i="11" s="1"/>
  <c r="S162" i="11" s="1"/>
  <c r="T162" i="11" s="1"/>
  <c r="U162" i="11" s="1"/>
  <c r="V162" i="11" s="1"/>
  <c r="W162" i="11" s="1"/>
  <c r="X162" i="11" s="1"/>
  <c r="Y162" i="11" s="1"/>
  <c r="Z162" i="11" s="1"/>
  <c r="AA162" i="11" s="1"/>
  <c r="AB162" i="11" s="1"/>
  <c r="AC162" i="11" s="1"/>
  <c r="AD162" i="11" s="1"/>
  <c r="AE162" i="11" s="1"/>
  <c r="AF162" i="11" s="1"/>
  <c r="AG162" i="11" s="1"/>
  <c r="AH162" i="11" s="1"/>
  <c r="AI162" i="11" s="1"/>
  <c r="AJ162" i="11" s="1"/>
  <c r="AK162" i="11" s="1"/>
  <c r="G163" i="11"/>
  <c r="H163" i="11"/>
  <c r="I163" i="11" s="1"/>
  <c r="J163" i="11" s="1"/>
  <c r="K163" i="11" s="1"/>
  <c r="L163" i="11" s="1"/>
  <c r="M163" i="11" s="1"/>
  <c r="N163" i="11" s="1"/>
  <c r="O163" i="11" s="1"/>
  <c r="P163" i="11" s="1"/>
  <c r="Q163" i="11" s="1"/>
  <c r="R163" i="11" s="1"/>
  <c r="S163" i="11" s="1"/>
  <c r="T163" i="11" s="1"/>
  <c r="U163" i="11" s="1"/>
  <c r="V163" i="11" s="1"/>
  <c r="W163" i="11" s="1"/>
  <c r="X163" i="11" s="1"/>
  <c r="Y163" i="11" s="1"/>
  <c r="Z163" i="11" s="1"/>
  <c r="AA163" i="11" s="1"/>
  <c r="AB163" i="11" s="1"/>
  <c r="AC163" i="11" s="1"/>
  <c r="AD163" i="11" s="1"/>
  <c r="AE163" i="11" s="1"/>
  <c r="AF163" i="11" s="1"/>
  <c r="AG163" i="11" s="1"/>
  <c r="AH163" i="11" s="1"/>
  <c r="AI163" i="11" s="1"/>
  <c r="AJ163" i="11" s="1"/>
  <c r="AK163" i="11" s="1"/>
  <c r="AL163" i="11" s="1"/>
  <c r="G164" i="11"/>
  <c r="H164" i="11"/>
  <c r="I164" i="11" s="1"/>
  <c r="J164" i="11" s="1"/>
  <c r="K164" i="11" s="1"/>
  <c r="L164" i="11" s="1"/>
  <c r="M164" i="11" s="1"/>
  <c r="N164" i="11" s="1"/>
  <c r="O164" i="11" s="1"/>
  <c r="P164" i="11" s="1"/>
  <c r="Q164" i="11" s="1"/>
  <c r="R164" i="11" s="1"/>
  <c r="S164" i="11" s="1"/>
  <c r="T164" i="11" s="1"/>
  <c r="U164" i="11" s="1"/>
  <c r="V164" i="11" s="1"/>
  <c r="W164" i="11" s="1"/>
  <c r="X164" i="11" s="1"/>
  <c r="Y164" i="11" s="1"/>
  <c r="Z164" i="11"/>
  <c r="AA164" i="11" s="1"/>
  <c r="AB164" i="11" s="1"/>
  <c r="AC164" i="11" s="1"/>
  <c r="AD164" i="11" s="1"/>
  <c r="AE164" i="11" s="1"/>
  <c r="AF164" i="11" s="1"/>
  <c r="AG164" i="11" s="1"/>
  <c r="AH164" i="11" s="1"/>
  <c r="AI164" i="11" s="1"/>
  <c r="AJ164" i="11" s="1"/>
  <c r="AK164" i="11" s="1"/>
  <c r="AL164" i="11" s="1"/>
  <c r="AM164" i="11" s="1"/>
  <c r="G165" i="11"/>
  <c r="H165" i="11"/>
  <c r="I165" i="11"/>
  <c r="J165" i="11" s="1"/>
  <c r="K165" i="11" s="1"/>
  <c r="L165" i="11" s="1"/>
  <c r="M165" i="11" s="1"/>
  <c r="N165" i="11" s="1"/>
  <c r="O165" i="11" s="1"/>
  <c r="P165" i="11" s="1"/>
  <c r="Q165" i="11" s="1"/>
  <c r="R165" i="11" s="1"/>
  <c r="S165" i="11" s="1"/>
  <c r="T165" i="11" s="1"/>
  <c r="U165" i="11" s="1"/>
  <c r="V165" i="11" s="1"/>
  <c r="W165" i="11"/>
  <c r="X165" i="11" s="1"/>
  <c r="Y165" i="11" s="1"/>
  <c r="Z165" i="11" s="1"/>
  <c r="AA165" i="11" s="1"/>
  <c r="AB165" i="11" s="1"/>
  <c r="AC165" i="11" s="1"/>
  <c r="AD165" i="11" s="1"/>
  <c r="AE165" i="11" s="1"/>
  <c r="AF165" i="11" s="1"/>
  <c r="AG165" i="11" s="1"/>
  <c r="AH165" i="11" s="1"/>
  <c r="AI165" i="11" s="1"/>
  <c r="AJ165" i="11" s="1"/>
  <c r="AK165" i="11" s="1"/>
  <c r="AL165" i="11" s="1"/>
  <c r="AM165" i="11" s="1"/>
  <c r="AN165" i="11" s="1"/>
  <c r="G166" i="11"/>
  <c r="H166" i="11"/>
  <c r="I166" i="11"/>
  <c r="J166" i="11"/>
  <c r="K166" i="11" s="1"/>
  <c r="L166" i="11" s="1"/>
  <c r="M166" i="11" s="1"/>
  <c r="N166" i="11" s="1"/>
  <c r="O166" i="11" s="1"/>
  <c r="P166" i="11" s="1"/>
  <c r="Q166" i="11" s="1"/>
  <c r="R166" i="11" s="1"/>
  <c r="S166" i="11" s="1"/>
  <c r="T166" i="11" s="1"/>
  <c r="U166" i="11" s="1"/>
  <c r="V166" i="11" s="1"/>
  <c r="W166" i="11" s="1"/>
  <c r="X166" i="11" s="1"/>
  <c r="Y166" i="11" s="1"/>
  <c r="Z166" i="11" s="1"/>
  <c r="AA166" i="11" s="1"/>
  <c r="AB166" i="11" s="1"/>
  <c r="AC166" i="11" s="1"/>
  <c r="AD166" i="11" s="1"/>
  <c r="AE166" i="11" s="1"/>
  <c r="AF166" i="11" s="1"/>
  <c r="AG166" i="11" s="1"/>
  <c r="AH166" i="11" s="1"/>
  <c r="AI166" i="11" s="1"/>
  <c r="AJ166" i="11" s="1"/>
  <c r="AK166" i="11" s="1"/>
  <c r="AL166" i="11" s="1"/>
  <c r="AM166" i="11" s="1"/>
  <c r="AN166" i="11" s="1"/>
  <c r="AO166" i="11" s="1"/>
  <c r="G167" i="11"/>
  <c r="H167" i="11"/>
  <c r="I167" i="11"/>
  <c r="J167" i="11" s="1"/>
  <c r="K167" i="11" s="1"/>
  <c r="L167" i="11" s="1"/>
  <c r="M167" i="11" s="1"/>
  <c r="N167" i="11" s="1"/>
  <c r="O167" i="11" s="1"/>
  <c r="P167" i="11" s="1"/>
  <c r="Q167" i="11" s="1"/>
  <c r="R167" i="11" s="1"/>
  <c r="S167" i="11" s="1"/>
  <c r="T167" i="11" s="1"/>
  <c r="U167" i="11" s="1"/>
  <c r="V167" i="11" s="1"/>
  <c r="W167" i="11" s="1"/>
  <c r="X167" i="11" s="1"/>
  <c r="Y167" i="11" s="1"/>
  <c r="Z167" i="11" s="1"/>
  <c r="AA167" i="11" s="1"/>
  <c r="AB167" i="11" s="1"/>
  <c r="AC167" i="11" s="1"/>
  <c r="AD167" i="11" s="1"/>
  <c r="AE167" i="11" s="1"/>
  <c r="AF167" i="11" s="1"/>
  <c r="AG167" i="11" s="1"/>
  <c r="AH167" i="11" s="1"/>
  <c r="AI167" i="11" s="1"/>
  <c r="AJ167" i="11" s="1"/>
  <c r="AK167" i="11" s="1"/>
  <c r="AL167" i="11" s="1"/>
  <c r="AM167" i="11" s="1"/>
  <c r="AN167" i="11" s="1"/>
  <c r="AO167" i="11" s="1"/>
  <c r="AP167" i="11" s="1"/>
  <c r="G168" i="11"/>
  <c r="H168" i="11"/>
  <c r="I168" i="11" s="1"/>
  <c r="J168" i="11" s="1"/>
  <c r="K168" i="11" s="1"/>
  <c r="L168" i="11"/>
  <c r="M168" i="11"/>
  <c r="N168" i="11"/>
  <c r="O168" i="11" s="1"/>
  <c r="P168" i="11" s="1"/>
  <c r="Q168" i="11" s="1"/>
  <c r="R168" i="11" s="1"/>
  <c r="S168" i="11" s="1"/>
  <c r="T168" i="11" s="1"/>
  <c r="U168" i="11" s="1"/>
  <c r="V168" i="11" s="1"/>
  <c r="W168" i="11" s="1"/>
  <c r="X168" i="11" s="1"/>
  <c r="Y168" i="11" s="1"/>
  <c r="Z168" i="11" s="1"/>
  <c r="AA168" i="11" s="1"/>
  <c r="AB168" i="11" s="1"/>
  <c r="AC168" i="11" s="1"/>
  <c r="AD168" i="11" s="1"/>
  <c r="AE168" i="11" s="1"/>
  <c r="AF168" i="11" s="1"/>
  <c r="AG168" i="11" s="1"/>
  <c r="AH168" i="11" s="1"/>
  <c r="AI168" i="11" s="1"/>
  <c r="AJ168" i="11" s="1"/>
  <c r="AK168" i="11" s="1"/>
  <c r="AL168" i="11" s="1"/>
  <c r="AM168" i="11" s="1"/>
  <c r="AN168" i="11" s="1"/>
  <c r="AO168" i="11" s="1"/>
  <c r="AP168" i="11" s="1"/>
  <c r="AQ168" i="11" s="1"/>
  <c r="G169" i="11"/>
  <c r="H169" i="11"/>
  <c r="I169" i="11" s="1"/>
  <c r="J169" i="11" s="1"/>
  <c r="K169" i="11" s="1"/>
  <c r="L169" i="11"/>
  <c r="M169" i="11" s="1"/>
  <c r="N169" i="11" s="1"/>
  <c r="O169" i="11" s="1"/>
  <c r="P169" i="11" s="1"/>
  <c r="Q169" i="11" s="1"/>
  <c r="R169" i="11" s="1"/>
  <c r="S169" i="11" s="1"/>
  <c r="T169" i="11" s="1"/>
  <c r="U169" i="11" s="1"/>
  <c r="V169" i="11" s="1"/>
  <c r="W169" i="11" s="1"/>
  <c r="X169" i="11" s="1"/>
  <c r="Y169" i="11" s="1"/>
  <c r="Z169" i="11" s="1"/>
  <c r="AA169" i="11" s="1"/>
  <c r="AB169" i="11" s="1"/>
  <c r="AC169" i="11" s="1"/>
  <c r="AD169" i="11" s="1"/>
  <c r="AE169" i="11" s="1"/>
  <c r="AF169" i="11" s="1"/>
  <c r="AG169" i="11" s="1"/>
  <c r="AH169" i="11" s="1"/>
  <c r="AI169" i="11" s="1"/>
  <c r="AJ169" i="11" s="1"/>
  <c r="AK169" i="11" s="1"/>
  <c r="AL169" i="11" s="1"/>
  <c r="AM169" i="11" s="1"/>
  <c r="AN169" i="11" s="1"/>
  <c r="AO169" i="11" s="1"/>
  <c r="AP169" i="11" s="1"/>
  <c r="AQ169" i="11" s="1"/>
  <c r="AR169" i="11" s="1"/>
  <c r="G170" i="11"/>
  <c r="L170" i="11"/>
  <c r="M170" i="11" s="1"/>
  <c r="N170" i="11" s="1"/>
  <c r="O170" i="11" s="1"/>
  <c r="P170" i="11" s="1"/>
  <c r="Q170" i="11" s="1"/>
  <c r="R170" i="11" s="1"/>
  <c r="S170" i="11" s="1"/>
  <c r="T170" i="11" s="1"/>
  <c r="U170" i="11" s="1"/>
  <c r="V170" i="11" s="1"/>
  <c r="W170" i="11" s="1"/>
  <c r="X170" i="11" s="1"/>
  <c r="Y170" i="11" s="1"/>
  <c r="Z170" i="11" s="1"/>
  <c r="AA170" i="11" s="1"/>
  <c r="AB170" i="11" s="1"/>
  <c r="AC170" i="11" s="1"/>
  <c r="AD170" i="11" s="1"/>
  <c r="AE170" i="11" s="1"/>
  <c r="AF170" i="11" s="1"/>
  <c r="AG170" i="11" s="1"/>
  <c r="AH170" i="11" s="1"/>
  <c r="AI170" i="11" s="1"/>
  <c r="AJ170" i="11" s="1"/>
  <c r="AK170" i="11" s="1"/>
  <c r="AL170" i="11" s="1"/>
  <c r="AM170" i="11" s="1"/>
  <c r="AN170" i="11" s="1"/>
  <c r="AO170" i="11" s="1"/>
  <c r="AP170" i="11" s="1"/>
  <c r="AQ170" i="11" s="1"/>
  <c r="AR170" i="11" s="1"/>
  <c r="AS170" i="11" s="1"/>
  <c r="F198" i="11"/>
  <c r="F258" i="11" s="1"/>
  <c r="G198" i="11"/>
  <c r="G258" i="11" s="1"/>
  <c r="H199" i="11"/>
  <c r="I200" i="11"/>
  <c r="I258" i="11" s="1"/>
  <c r="J201" i="11"/>
  <c r="J264" i="11" s="1"/>
  <c r="K202" i="11"/>
  <c r="K258" i="11" s="1"/>
  <c r="L203" i="11"/>
  <c r="L258" i="11" s="1"/>
  <c r="M204" i="11"/>
  <c r="M258" i="11" s="1"/>
  <c r="N205" i="11"/>
  <c r="N258" i="11" s="1"/>
  <c r="O206" i="11"/>
  <c r="O258" i="11" s="1"/>
  <c r="P207" i="11"/>
  <c r="P258" i="11" s="1"/>
  <c r="Q208" i="11"/>
  <c r="R209" i="11"/>
  <c r="S210" i="11"/>
  <c r="T211" i="11"/>
  <c r="T258" i="11" s="1"/>
  <c r="U212" i="11"/>
  <c r="U258" i="11" s="1"/>
  <c r="V213" i="11"/>
  <c r="V258" i="11" s="1"/>
  <c r="W214" i="11"/>
  <c r="W258" i="11" s="1"/>
  <c r="X215" i="11"/>
  <c r="X258" i="11" s="1"/>
  <c r="Y216" i="11"/>
  <c r="Y258" i="11" s="1"/>
  <c r="Z217" i="11"/>
  <c r="Z258" i="11" s="1"/>
  <c r="AA218" i="11"/>
  <c r="AA258" i="11" s="1"/>
  <c r="AB219" i="11"/>
  <c r="AB258" i="11"/>
  <c r="AC220" i="11"/>
  <c r="AC258" i="11" s="1"/>
  <c r="AD221" i="11"/>
  <c r="AD258" i="11" s="1"/>
  <c r="AE222" i="11"/>
  <c r="AE258" i="11" s="1"/>
  <c r="AF223" i="11"/>
  <c r="AF258" i="11" s="1"/>
  <c r="AG224" i="11"/>
  <c r="AG258" i="11" s="1"/>
  <c r="AH225" i="11"/>
  <c r="AH258" i="11" s="1"/>
  <c r="AI226" i="11"/>
  <c r="AI258" i="11" s="1"/>
  <c r="AJ227" i="11"/>
  <c r="AJ258" i="11" s="1"/>
  <c r="AK228" i="11"/>
  <c r="AK258" i="11" s="1"/>
  <c r="AL229" i="11"/>
  <c r="AM230" i="11"/>
  <c r="AM258" i="11" s="1"/>
  <c r="AN231" i="11"/>
  <c r="AO232" i="11"/>
  <c r="AO258" i="11" s="1"/>
  <c r="AP233" i="11"/>
  <c r="AP258" i="11" s="1"/>
  <c r="AQ234" i="11"/>
  <c r="AQ258" i="11" s="1"/>
  <c r="AR235" i="11"/>
  <c r="AR258" i="11"/>
  <c r="AS236" i="11"/>
  <c r="AS258" i="11" s="1"/>
  <c r="AT237" i="11"/>
  <c r="AT258" i="11" s="1"/>
  <c r="F323" i="11"/>
  <c r="G325" i="11"/>
  <c r="G348" i="11" s="1"/>
  <c r="G371" i="11" s="1"/>
  <c r="G326" i="11"/>
  <c r="G349" i="11"/>
  <c r="G327" i="11"/>
  <c r="H327" i="11" s="1"/>
  <c r="I327" i="11" s="1"/>
  <c r="G328" i="11"/>
  <c r="H328" i="11"/>
  <c r="I328" i="11" s="1"/>
  <c r="J328" i="11" s="1"/>
  <c r="G329" i="11"/>
  <c r="G330" i="11"/>
  <c r="G331" i="11"/>
  <c r="G332" i="11"/>
  <c r="G333" i="11"/>
  <c r="G334" i="11"/>
  <c r="G357" i="11" s="1"/>
  <c r="G335" i="11"/>
  <c r="H335" i="11" s="1"/>
  <c r="I335" i="11" s="1"/>
  <c r="J335" i="11" s="1"/>
  <c r="K335" i="11" s="1"/>
  <c r="L335" i="11" s="1"/>
  <c r="M335" i="11" s="1"/>
  <c r="G336" i="11"/>
  <c r="H336" i="11" s="1"/>
  <c r="I336" i="11" s="1"/>
  <c r="J336" i="11" s="1"/>
  <c r="K336" i="11" s="1"/>
  <c r="L336" i="11" s="1"/>
  <c r="M336" i="11" s="1"/>
  <c r="G337" i="11"/>
  <c r="G360" i="11" s="1"/>
  <c r="H337" i="11"/>
  <c r="I337" i="11" s="1"/>
  <c r="J337" i="11" s="1"/>
  <c r="K337" i="11" s="1"/>
  <c r="L337" i="11" s="1"/>
  <c r="M337" i="11" s="1"/>
  <c r="N337" i="11" s="1"/>
  <c r="O337" i="11" s="1"/>
  <c r="P337" i="11" s="1"/>
  <c r="Q337" i="11" s="1"/>
  <c r="R337" i="11" s="1"/>
  <c r="S337" i="11" s="1"/>
  <c r="G338" i="11"/>
  <c r="G339" i="11"/>
  <c r="G340" i="11"/>
  <c r="G341" i="11"/>
  <c r="G342" i="11"/>
  <c r="G365" i="11" s="1"/>
  <c r="G343" i="11"/>
  <c r="G366" i="11" s="1"/>
  <c r="H343" i="11"/>
  <c r="H366" i="11"/>
  <c r="I343" i="11"/>
  <c r="G345" i="11"/>
  <c r="D6" i="9"/>
  <c r="E6" i="9"/>
  <c r="F6" i="9"/>
  <c r="B8" i="9"/>
  <c r="B9" i="9"/>
  <c r="B10" i="9"/>
  <c r="I10" i="9"/>
  <c r="BX17" i="7" s="1"/>
  <c r="J10" i="9"/>
  <c r="K10" i="9"/>
  <c r="L10" i="9"/>
  <c r="M10" i="9"/>
  <c r="B11" i="9"/>
  <c r="B13" i="9"/>
  <c r="B14" i="9"/>
  <c r="B15" i="9"/>
  <c r="M15" i="9"/>
  <c r="B16" i="9"/>
  <c r="B18" i="9"/>
  <c r="B19" i="9"/>
  <c r="M19" i="9"/>
  <c r="B20" i="9"/>
  <c r="B23" i="9"/>
  <c r="M23" i="9"/>
  <c r="B24" i="9"/>
  <c r="M24" i="9"/>
  <c r="F34" i="9"/>
  <c r="E17" i="7" s="1"/>
  <c r="G34" i="9"/>
  <c r="F17" i="7"/>
  <c r="H34" i="9"/>
  <c r="G17" i="7" s="1"/>
  <c r="I34" i="9"/>
  <c r="H17" i="7" s="1"/>
  <c r="J34" i="9"/>
  <c r="I17" i="7" s="1"/>
  <c r="K34" i="9"/>
  <c r="J17" i="7" s="1"/>
  <c r="L34" i="9"/>
  <c r="K17" i="7" s="1"/>
  <c r="M34" i="9"/>
  <c r="L17" i="7" s="1"/>
  <c r="N34" i="9"/>
  <c r="M17" i="7" s="1"/>
  <c r="O34" i="9"/>
  <c r="N17" i="7" s="1"/>
  <c r="P34" i="9"/>
  <c r="O17" i="7" s="1"/>
  <c r="Q34" i="9"/>
  <c r="P17" i="7" s="1"/>
  <c r="R34" i="9"/>
  <c r="Q17" i="7" s="1"/>
  <c r="S34" i="9"/>
  <c r="R17" i="7" s="1"/>
  <c r="T34" i="9"/>
  <c r="S17" i="7" s="1"/>
  <c r="U34" i="9"/>
  <c r="T17" i="7" s="1"/>
  <c r="V34" i="9"/>
  <c r="U17" i="7" s="1"/>
  <c r="W34" i="9"/>
  <c r="V17" i="7"/>
  <c r="X34" i="9"/>
  <c r="W17" i="7" s="1"/>
  <c r="Y34" i="9"/>
  <c r="X17" i="7" s="1"/>
  <c r="Z34" i="9"/>
  <c r="Y17" i="7"/>
  <c r="AA34" i="9"/>
  <c r="Z17" i="7" s="1"/>
  <c r="AB34" i="9"/>
  <c r="AA17" i="7" s="1"/>
  <c r="AC34" i="9"/>
  <c r="AB17" i="7" s="1"/>
  <c r="AD34" i="9"/>
  <c r="AC17" i="7" s="1"/>
  <c r="AE34" i="9"/>
  <c r="AD17" i="7"/>
  <c r="AF34" i="9"/>
  <c r="AE17" i="7" s="1"/>
  <c r="AG34" i="9"/>
  <c r="AF17" i="7" s="1"/>
  <c r="AH34" i="9"/>
  <c r="AG17" i="7" s="1"/>
  <c r="AI34" i="9"/>
  <c r="AH17" i="7"/>
  <c r="AJ34" i="9"/>
  <c r="AI17" i="7" s="1"/>
  <c r="AK34" i="9"/>
  <c r="AJ17" i="7" s="1"/>
  <c r="AL34" i="9"/>
  <c r="AK17" i="7" s="1"/>
  <c r="AM34" i="9"/>
  <c r="AL17" i="7" s="1"/>
  <c r="AN34" i="9"/>
  <c r="AM17" i="7" s="1"/>
  <c r="AO34" i="9"/>
  <c r="AN17" i="7" s="1"/>
  <c r="AP34" i="9"/>
  <c r="AO17" i="7" s="1"/>
  <c r="AQ34" i="9"/>
  <c r="AP17" i="7" s="1"/>
  <c r="AR34" i="9"/>
  <c r="AQ17" i="7"/>
  <c r="E38" i="9"/>
  <c r="E39" i="9"/>
  <c r="E42" i="9"/>
  <c r="E43" i="9"/>
  <c r="BP2" i="7"/>
  <c r="BV4" i="7"/>
  <c r="BW4" i="7"/>
  <c r="BX4" i="7"/>
  <c r="BY4" i="7"/>
  <c r="BZ4" i="7"/>
  <c r="CA4" i="7"/>
  <c r="CB4" i="7"/>
  <c r="BQ8" i="7"/>
  <c r="BQ9" i="7"/>
  <c r="BQ10" i="7"/>
  <c r="V11" i="7"/>
  <c r="AL11" i="7"/>
  <c r="AM11" i="7"/>
  <c r="AN11" i="7"/>
  <c r="AP11" i="7"/>
  <c r="AQ11" i="7"/>
  <c r="AR11" i="7"/>
  <c r="BQ11" i="7"/>
  <c r="V12" i="7"/>
  <c r="AL12" i="7"/>
  <c r="AM12" i="7"/>
  <c r="AN12" i="7"/>
  <c r="AP12" i="7"/>
  <c r="AQ12" i="7"/>
  <c r="AR12" i="7"/>
  <c r="BQ12" i="7"/>
  <c r="BQ16" i="7"/>
  <c r="CB16" i="7"/>
  <c r="BQ17" i="7"/>
  <c r="BY17" i="7"/>
  <c r="F21" i="7"/>
  <c r="U21" i="7"/>
  <c r="BW21" i="7" s="1"/>
  <c r="Y21" i="7"/>
  <c r="AC21" i="7"/>
  <c r="BY21" i="7" s="1"/>
  <c r="AG21" i="7"/>
  <c r="BZ21" i="7" s="1"/>
  <c r="AK21" i="7"/>
  <c r="CA21" i="7" s="1"/>
  <c r="AO21" i="7"/>
  <c r="AO23" i="7" s="1"/>
  <c r="F22" i="7"/>
  <c r="G22" i="7"/>
  <c r="G23" i="7" s="1"/>
  <c r="H22" i="7"/>
  <c r="H23" i="7" s="1"/>
  <c r="I22" i="7"/>
  <c r="J22" i="7"/>
  <c r="J23" i="7" s="1"/>
  <c r="K22" i="7"/>
  <c r="K23" i="7" s="1"/>
  <c r="M22" i="7"/>
  <c r="N22" i="7"/>
  <c r="N23" i="7" s="1"/>
  <c r="O22" i="7"/>
  <c r="S22" i="7"/>
  <c r="S23" i="7" s="1"/>
  <c r="T22" i="7"/>
  <c r="T23" i="7"/>
  <c r="U22" i="7"/>
  <c r="BW22" i="7" s="1"/>
  <c r="V22" i="7"/>
  <c r="V23" i="7"/>
  <c r="W22" i="7"/>
  <c r="W23" i="7" s="1"/>
  <c r="X22" i="7"/>
  <c r="X23" i="7" s="1"/>
  <c r="Y22" i="7"/>
  <c r="Z22" i="7"/>
  <c r="Z23" i="7" s="1"/>
  <c r="AA22" i="7"/>
  <c r="AA23" i="7" s="1"/>
  <c r="AB22" i="7"/>
  <c r="AB23" i="7" s="1"/>
  <c r="AC22" i="7"/>
  <c r="AD22" i="7"/>
  <c r="AE22" i="7"/>
  <c r="AE23" i="7" s="1"/>
  <c r="AF22" i="7"/>
  <c r="AF23" i="7" s="1"/>
  <c r="AG22" i="7"/>
  <c r="AH22" i="7"/>
  <c r="AH23" i="7" s="1"/>
  <c r="AI22" i="7"/>
  <c r="AJ22" i="7"/>
  <c r="AJ23" i="7" s="1"/>
  <c r="AK22" i="7"/>
  <c r="AL22" i="7"/>
  <c r="AM22" i="7"/>
  <c r="AN22" i="7"/>
  <c r="AN23" i="7" s="1"/>
  <c r="AO22" i="7"/>
  <c r="AP22" i="7"/>
  <c r="AP23" i="7"/>
  <c r="AQ22" i="7"/>
  <c r="AQ23" i="7"/>
  <c r="AR22" i="7"/>
  <c r="BQ22" i="7"/>
  <c r="BS26" i="7"/>
  <c r="BN2" i="6"/>
  <c r="BT5" i="6"/>
  <c r="BU5" i="6"/>
  <c r="BV5" i="6"/>
  <c r="BW5" i="6"/>
  <c r="BX5" i="6"/>
  <c r="BY5" i="6"/>
  <c r="BZ5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T6" i="6"/>
  <c r="U6" i="6"/>
  <c r="V6" i="6"/>
  <c r="W6" i="6"/>
  <c r="X6" i="6"/>
  <c r="Y6" i="6"/>
  <c r="Z6" i="6"/>
  <c r="AA6" i="6"/>
  <c r="AB6" i="6"/>
  <c r="AC6" i="6"/>
  <c r="AD6" i="6"/>
  <c r="AE6" i="6"/>
  <c r="AF6" i="6"/>
  <c r="AG6" i="6"/>
  <c r="AH6" i="6"/>
  <c r="AI6" i="6"/>
  <c r="AJ6" i="6"/>
  <c r="AK6" i="6"/>
  <c r="AL6" i="6"/>
  <c r="AM6" i="6"/>
  <c r="AN6" i="6"/>
  <c r="AO6" i="6"/>
  <c r="AP6" i="6"/>
  <c r="AQ6" i="6"/>
  <c r="AR6" i="6"/>
  <c r="BO9" i="6"/>
  <c r="D10" i="6"/>
  <c r="D11" i="6" s="1"/>
  <c r="BO10" i="6"/>
  <c r="BO11" i="6"/>
  <c r="D13" i="6"/>
  <c r="BO13" i="6"/>
  <c r="D14" i="6"/>
  <c r="BO14" i="6"/>
  <c r="BO15" i="6"/>
  <c r="D17" i="6"/>
  <c r="BO17" i="6"/>
  <c r="D18" i="6"/>
  <c r="BO18" i="6"/>
  <c r="BO19" i="6"/>
  <c r="D21" i="6"/>
  <c r="BO21" i="6"/>
  <c r="BN25" i="6"/>
  <c r="D26" i="6"/>
  <c r="BO26" i="6"/>
  <c r="D27" i="6"/>
  <c r="BO27" i="6"/>
  <c r="BO28" i="6"/>
  <c r="D30" i="6"/>
  <c r="D32" i="6" s="1"/>
  <c r="BO30" i="6"/>
  <c r="BO31" i="6"/>
  <c r="BO32" i="6"/>
  <c r="BQ4" i="5"/>
  <c r="BS4" i="7" s="1"/>
  <c r="BR4" i="5"/>
  <c r="BT4" i="7" s="1"/>
  <c r="BS4" i="5"/>
  <c r="E26" i="5"/>
  <c r="S28" i="5"/>
  <c r="T28" i="5"/>
  <c r="U28" i="5"/>
  <c r="V28" i="5"/>
  <c r="W28" i="5"/>
  <c r="X28" i="5"/>
  <c r="Y28" i="5"/>
  <c r="Z28" i="5"/>
  <c r="AA28" i="5"/>
  <c r="AB28" i="5"/>
  <c r="AC28" i="5"/>
  <c r="AD28" i="5"/>
  <c r="AE28" i="5"/>
  <c r="AF28" i="5"/>
  <c r="AG28" i="5"/>
  <c r="AH28" i="5"/>
  <c r="AI28" i="5"/>
  <c r="AJ28" i="5"/>
  <c r="AK28" i="5"/>
  <c r="AL28" i="5"/>
  <c r="AM28" i="5"/>
  <c r="AN28" i="5"/>
  <c r="AO28" i="5"/>
  <c r="AP28" i="5"/>
  <c r="AQ28" i="5"/>
  <c r="AR28" i="5"/>
  <c r="BV28" i="5"/>
  <c r="I14" i="2" s="1"/>
  <c r="BW28" i="5"/>
  <c r="J14" i="2"/>
  <c r="BX28" i="5"/>
  <c r="K14" i="2" s="1"/>
  <c r="BY28" i="5"/>
  <c r="L14" i="2"/>
  <c r="BZ28" i="5"/>
  <c r="M14" i="2" s="1"/>
  <c r="BO2" i="10"/>
  <c r="BR5" i="10"/>
  <c r="BS5" i="10"/>
  <c r="D8" i="10"/>
  <c r="BP8" i="10" s="1"/>
  <c r="BP22" i="10" s="1"/>
  <c r="D9" i="10"/>
  <c r="D32" i="10" s="1"/>
  <c r="BP32" i="10" s="1"/>
  <c r="BP9" i="10"/>
  <c r="BP23" i="10" s="1"/>
  <c r="D10" i="10"/>
  <c r="D24" i="10" s="1"/>
  <c r="D11" i="10"/>
  <c r="D25" i="10" s="1"/>
  <c r="D12" i="10"/>
  <c r="D13" i="10"/>
  <c r="D27" i="10" s="1"/>
  <c r="D14" i="10"/>
  <c r="D15" i="10"/>
  <c r="D38" i="10" s="1"/>
  <c r="BP38" i="10" s="1"/>
  <c r="BP20" i="10"/>
  <c r="F31" i="10"/>
  <c r="G31" i="10"/>
  <c r="H31" i="10"/>
  <c r="I31" i="10"/>
  <c r="J31" i="10"/>
  <c r="K31" i="10"/>
  <c r="L31" i="10"/>
  <c r="M31" i="10"/>
  <c r="N31" i="10"/>
  <c r="O31" i="10"/>
  <c r="P31" i="10"/>
  <c r="Q31" i="10"/>
  <c r="R31" i="10"/>
  <c r="S31" i="10"/>
  <c r="T31" i="10"/>
  <c r="U31" i="10"/>
  <c r="V31" i="10"/>
  <c r="W31" i="10"/>
  <c r="X31" i="10"/>
  <c r="Y31" i="10"/>
  <c r="Z31" i="10"/>
  <c r="AA31" i="10"/>
  <c r="AB31" i="10"/>
  <c r="AC31" i="10"/>
  <c r="AD31" i="10"/>
  <c r="AE31" i="10"/>
  <c r="AF31" i="10"/>
  <c r="AG31" i="10"/>
  <c r="AH31" i="10"/>
  <c r="AI31" i="10"/>
  <c r="AJ31" i="10"/>
  <c r="AK31" i="10"/>
  <c r="AL31" i="10"/>
  <c r="AM31" i="10"/>
  <c r="AN31" i="10"/>
  <c r="AO31" i="10"/>
  <c r="AP31" i="10"/>
  <c r="AQ31" i="10"/>
  <c r="AR31" i="10"/>
  <c r="AS31" i="10"/>
  <c r="F32" i="10"/>
  <c r="G32" i="10"/>
  <c r="H32" i="10"/>
  <c r="I32" i="10"/>
  <c r="J32" i="10"/>
  <c r="K32" i="10"/>
  <c r="L32" i="10"/>
  <c r="M32" i="10"/>
  <c r="N32" i="10"/>
  <c r="O32" i="10"/>
  <c r="P32" i="10"/>
  <c r="Q32" i="10"/>
  <c r="R32" i="10"/>
  <c r="S32" i="10"/>
  <c r="T32" i="10"/>
  <c r="U32" i="10"/>
  <c r="V32" i="10"/>
  <c r="W32" i="10"/>
  <c r="X32" i="10"/>
  <c r="Y32" i="10"/>
  <c r="Z32" i="10"/>
  <c r="AA32" i="10"/>
  <c r="AB32" i="10"/>
  <c r="AC32" i="10"/>
  <c r="AD32" i="10"/>
  <c r="AE32" i="10"/>
  <c r="AF32" i="10"/>
  <c r="AG32" i="10"/>
  <c r="AH32" i="10"/>
  <c r="AI32" i="10"/>
  <c r="AJ32" i="10"/>
  <c r="AK32" i="10"/>
  <c r="AL32" i="10"/>
  <c r="AM32" i="10"/>
  <c r="AN32" i="10"/>
  <c r="AO32" i="10"/>
  <c r="AP32" i="10"/>
  <c r="AQ32" i="10"/>
  <c r="AR32" i="10"/>
  <c r="AS32" i="10"/>
  <c r="F33" i="10"/>
  <c r="G33" i="10"/>
  <c r="H33" i="10"/>
  <c r="I33" i="10"/>
  <c r="J33" i="10"/>
  <c r="K33" i="10"/>
  <c r="L33" i="10"/>
  <c r="M33" i="10"/>
  <c r="N33" i="10"/>
  <c r="O33" i="10"/>
  <c r="P33" i="10"/>
  <c r="Q33" i="10"/>
  <c r="R33" i="10"/>
  <c r="S33" i="10"/>
  <c r="T33" i="10"/>
  <c r="U33" i="10"/>
  <c r="V33" i="10"/>
  <c r="W33" i="10"/>
  <c r="X33" i="10"/>
  <c r="Y33" i="10"/>
  <c r="Z33" i="10"/>
  <c r="AA33" i="10"/>
  <c r="AB33" i="10"/>
  <c r="AC33" i="10"/>
  <c r="AD33" i="10"/>
  <c r="AE33" i="10"/>
  <c r="AF33" i="10"/>
  <c r="AG33" i="10"/>
  <c r="AH33" i="10"/>
  <c r="AI33" i="10"/>
  <c r="AJ33" i="10"/>
  <c r="AK33" i="10"/>
  <c r="AL33" i="10"/>
  <c r="AM33" i="10"/>
  <c r="AN33" i="10"/>
  <c r="AO33" i="10"/>
  <c r="AP33" i="10"/>
  <c r="AQ33" i="10"/>
  <c r="AR33" i="10"/>
  <c r="AS33" i="10"/>
  <c r="F34" i="10"/>
  <c r="G34" i="10"/>
  <c r="H34" i="10"/>
  <c r="I34" i="10"/>
  <c r="J34" i="10"/>
  <c r="K34" i="10"/>
  <c r="L34" i="10"/>
  <c r="M34" i="10"/>
  <c r="N34" i="10"/>
  <c r="O34" i="10"/>
  <c r="P34" i="10"/>
  <c r="Q34" i="10"/>
  <c r="R34" i="10"/>
  <c r="S34" i="10"/>
  <c r="T34" i="10"/>
  <c r="U34" i="10"/>
  <c r="V34" i="10"/>
  <c r="W34" i="10"/>
  <c r="X34" i="10"/>
  <c r="Y34" i="10"/>
  <c r="Z34" i="10"/>
  <c r="AA34" i="10"/>
  <c r="AB34" i="10"/>
  <c r="AC34" i="10"/>
  <c r="AD34" i="10"/>
  <c r="AE34" i="10"/>
  <c r="AF34" i="10"/>
  <c r="AG34" i="10"/>
  <c r="AH34" i="10"/>
  <c r="AI34" i="10"/>
  <c r="AJ34" i="10"/>
  <c r="AK34" i="10"/>
  <c r="AL34" i="10"/>
  <c r="AM34" i="10"/>
  <c r="AN34" i="10"/>
  <c r="AO34" i="10"/>
  <c r="AP34" i="10"/>
  <c r="AQ34" i="10"/>
  <c r="AR34" i="10"/>
  <c r="AS34" i="10"/>
  <c r="F35" i="10"/>
  <c r="G35" i="10"/>
  <c r="H35" i="10"/>
  <c r="I35" i="10"/>
  <c r="J35" i="10"/>
  <c r="K35" i="10"/>
  <c r="L35" i="10"/>
  <c r="M35" i="10"/>
  <c r="N35" i="10"/>
  <c r="O35" i="10"/>
  <c r="P35" i="10"/>
  <c r="Q35" i="10"/>
  <c r="R35" i="10"/>
  <c r="S35" i="10"/>
  <c r="T35" i="10"/>
  <c r="U35" i="10"/>
  <c r="V35" i="10"/>
  <c r="W35" i="10"/>
  <c r="X35" i="10"/>
  <c r="Y35" i="10"/>
  <c r="Z35" i="10"/>
  <c r="AA35" i="10"/>
  <c r="AB35" i="10"/>
  <c r="AC35" i="10"/>
  <c r="AD35" i="10"/>
  <c r="AE35" i="10"/>
  <c r="AF35" i="10"/>
  <c r="AG35" i="10"/>
  <c r="AH35" i="10"/>
  <c r="AI35" i="10"/>
  <c r="AJ35" i="10"/>
  <c r="AK35" i="10"/>
  <c r="AL35" i="10"/>
  <c r="AM35" i="10"/>
  <c r="AN35" i="10"/>
  <c r="AO35" i="10"/>
  <c r="AP35" i="10"/>
  <c r="AQ35" i="10"/>
  <c r="AR35" i="10"/>
  <c r="AS35" i="10"/>
  <c r="F36" i="10"/>
  <c r="G36" i="10"/>
  <c r="H36" i="10"/>
  <c r="I36" i="10"/>
  <c r="J36" i="10"/>
  <c r="K36" i="10"/>
  <c r="L36" i="10"/>
  <c r="M36" i="10"/>
  <c r="F37" i="10"/>
  <c r="G37" i="10"/>
  <c r="H37" i="10"/>
  <c r="I37" i="10"/>
  <c r="J37" i="10"/>
  <c r="K37" i="10"/>
  <c r="L37" i="10"/>
  <c r="M37" i="10"/>
  <c r="N37" i="10"/>
  <c r="O37" i="10"/>
  <c r="P37" i="10"/>
  <c r="Q37" i="10"/>
  <c r="R37" i="10"/>
  <c r="S37" i="10"/>
  <c r="T37" i="10"/>
  <c r="U37" i="10"/>
  <c r="V37" i="10"/>
  <c r="W37" i="10"/>
  <c r="X37" i="10"/>
  <c r="Y37" i="10"/>
  <c r="Z37" i="10"/>
  <c r="AA37" i="10"/>
  <c r="AB37" i="10"/>
  <c r="AC37" i="10"/>
  <c r="AD37" i="10"/>
  <c r="AE37" i="10"/>
  <c r="AF37" i="10"/>
  <c r="AG37" i="10"/>
  <c r="AH37" i="10"/>
  <c r="AI37" i="10"/>
  <c r="AJ37" i="10"/>
  <c r="AK37" i="10"/>
  <c r="AL37" i="10"/>
  <c r="AM37" i="10"/>
  <c r="AN37" i="10"/>
  <c r="AO37" i="10"/>
  <c r="AP37" i="10"/>
  <c r="AQ37" i="10"/>
  <c r="AR37" i="10"/>
  <c r="AS37" i="10"/>
  <c r="F38" i="10"/>
  <c r="G38" i="10"/>
  <c r="H38" i="10"/>
  <c r="I38" i="10"/>
  <c r="J38" i="10"/>
  <c r="K38" i="10"/>
  <c r="L38" i="10"/>
  <c r="M38" i="10"/>
  <c r="N38" i="10"/>
  <c r="O38" i="10"/>
  <c r="P38" i="10"/>
  <c r="Q38" i="10"/>
  <c r="R38" i="10"/>
  <c r="S38" i="10"/>
  <c r="T38" i="10"/>
  <c r="U38" i="10"/>
  <c r="V38" i="10"/>
  <c r="W38" i="10"/>
  <c r="X38" i="10"/>
  <c r="Y38" i="10"/>
  <c r="Z38" i="10"/>
  <c r="AA38" i="10"/>
  <c r="AB38" i="10"/>
  <c r="AC38" i="10"/>
  <c r="AD38" i="10"/>
  <c r="AE38" i="10"/>
  <c r="AF38" i="10"/>
  <c r="AG38" i="10"/>
  <c r="AH38" i="10"/>
  <c r="AI38" i="10"/>
  <c r="AJ38" i="10"/>
  <c r="AK38" i="10"/>
  <c r="AL38" i="10"/>
  <c r="AM38" i="10"/>
  <c r="AN38" i="10"/>
  <c r="AO38" i="10"/>
  <c r="AP38" i="10"/>
  <c r="AQ38" i="10"/>
  <c r="AR38" i="10"/>
  <c r="AS38" i="10"/>
  <c r="BN41" i="10"/>
  <c r="BO41" i="10"/>
  <c r="BP41" i="10"/>
  <c r="BP42" i="10"/>
  <c r="BP46" i="10"/>
  <c r="BP47" i="10"/>
  <c r="BP48" i="10"/>
  <c r="BP49" i="10"/>
  <c r="BP50" i="10"/>
  <c r="E13" i="3"/>
  <c r="F13" i="3"/>
  <c r="F47" i="3" s="1"/>
  <c r="G13" i="3"/>
  <c r="G47" i="3" s="1"/>
  <c r="D169" i="3"/>
  <c r="C169" i="3" s="1"/>
  <c r="C183" i="3" s="1"/>
  <c r="B170" i="3"/>
  <c r="B184" i="3" s="1"/>
  <c r="D170" i="3"/>
  <c r="C170" i="3" s="1"/>
  <c r="C184" i="3" s="1"/>
  <c r="B171" i="3"/>
  <c r="B232" i="3" s="1"/>
  <c r="D171" i="3"/>
  <c r="C171" i="3"/>
  <c r="C185" i="3" s="1"/>
  <c r="B172" i="3"/>
  <c r="D172" i="3"/>
  <c r="C172" i="3" s="1"/>
  <c r="C186" i="3" s="1"/>
  <c r="B173" i="3"/>
  <c r="B187" i="3" s="1"/>
  <c r="D173" i="3"/>
  <c r="C173" i="3" s="1"/>
  <c r="C187" i="3" s="1"/>
  <c r="B174" i="3"/>
  <c r="B188" i="3" s="1"/>
  <c r="D174" i="3"/>
  <c r="C174" i="3" s="1"/>
  <c r="C188" i="3" s="1"/>
  <c r="B175" i="3"/>
  <c r="B189" i="3" s="1"/>
  <c r="D175" i="3"/>
  <c r="C175" i="3" s="1"/>
  <c r="C189" i="3" s="1"/>
  <c r="D189" i="3" s="1"/>
  <c r="B176" i="3"/>
  <c r="D176" i="3"/>
  <c r="C176" i="3" s="1"/>
  <c r="C190" i="3" s="1"/>
  <c r="I29" i="10" s="1"/>
  <c r="I15" i="10" s="1"/>
  <c r="B183" i="3"/>
  <c r="B195" i="3"/>
  <c r="D195" i="3"/>
  <c r="E195" i="3"/>
  <c r="F195" i="3"/>
  <c r="G195" i="3"/>
  <c r="H195" i="3" s="1"/>
  <c r="D196" i="3"/>
  <c r="E196" i="3"/>
  <c r="F196" i="3"/>
  <c r="G196" i="3"/>
  <c r="H196" i="3" s="1"/>
  <c r="D197" i="3"/>
  <c r="E197" i="3"/>
  <c r="F197" i="3"/>
  <c r="G197" i="3"/>
  <c r="H197" i="3" s="1"/>
  <c r="H198" i="3" s="1"/>
  <c r="H199" i="3" s="1"/>
  <c r="H200" i="3" s="1"/>
  <c r="H201" i="3" s="1"/>
  <c r="H202" i="3" s="1"/>
  <c r="H203" i="3" s="1"/>
  <c r="H204" i="3" s="1"/>
  <c r="H205" i="3" s="1"/>
  <c r="H206" i="3" s="1"/>
  <c r="H207" i="3" s="1"/>
  <c r="H208" i="3" s="1"/>
  <c r="H209" i="3" s="1"/>
  <c r="D198" i="3"/>
  <c r="E198" i="3"/>
  <c r="F198" i="3"/>
  <c r="G198" i="3"/>
  <c r="D199" i="3"/>
  <c r="E199" i="3"/>
  <c r="F199" i="3"/>
  <c r="G199" i="3"/>
  <c r="D200" i="3"/>
  <c r="E200" i="3"/>
  <c r="F200" i="3"/>
  <c r="G200" i="3"/>
  <c r="D201" i="3"/>
  <c r="E201" i="3"/>
  <c r="F201" i="3"/>
  <c r="G201" i="3"/>
  <c r="D202" i="3"/>
  <c r="E202" i="3"/>
  <c r="F202" i="3"/>
  <c r="G202" i="3"/>
  <c r="D203" i="3"/>
  <c r="E203" i="3"/>
  <c r="F203" i="3"/>
  <c r="G203" i="3"/>
  <c r="D204" i="3"/>
  <c r="E204" i="3"/>
  <c r="F204" i="3"/>
  <c r="G204" i="3"/>
  <c r="D213" i="3"/>
  <c r="E213" i="3"/>
  <c r="F213" i="3"/>
  <c r="G213" i="3"/>
  <c r="H213" i="3" s="1"/>
  <c r="D214" i="3"/>
  <c r="E214" i="3"/>
  <c r="F214" i="3"/>
  <c r="G214" i="3"/>
  <c r="H214" i="3" s="1"/>
  <c r="D215" i="3"/>
  <c r="E215" i="3"/>
  <c r="F215" i="3"/>
  <c r="G215" i="3"/>
  <c r="H215" i="3" s="1"/>
  <c r="H216" i="3" s="1"/>
  <c r="H217" i="3" s="1"/>
  <c r="H218" i="3" s="1"/>
  <c r="H219" i="3" s="1"/>
  <c r="H220" i="3" s="1"/>
  <c r="H221" i="3" s="1"/>
  <c r="H222" i="3" s="1"/>
  <c r="H223" i="3" s="1"/>
  <c r="H224" i="3" s="1"/>
  <c r="H225" i="3" s="1"/>
  <c r="H226" i="3" s="1"/>
  <c r="H227" i="3" s="1"/>
  <c r="D216" i="3"/>
  <c r="E216" i="3"/>
  <c r="F216" i="3"/>
  <c r="G216" i="3"/>
  <c r="D217" i="3"/>
  <c r="E217" i="3"/>
  <c r="F217" i="3"/>
  <c r="G217" i="3"/>
  <c r="D218" i="3"/>
  <c r="E218" i="3"/>
  <c r="F218" i="3"/>
  <c r="G218" i="3"/>
  <c r="D219" i="3"/>
  <c r="E219" i="3"/>
  <c r="F219" i="3"/>
  <c r="G219" i="3"/>
  <c r="D220" i="3"/>
  <c r="E220" i="3"/>
  <c r="F220" i="3"/>
  <c r="G220" i="3"/>
  <c r="D221" i="3"/>
  <c r="E221" i="3"/>
  <c r="F221" i="3"/>
  <c r="G221" i="3"/>
  <c r="D222" i="3"/>
  <c r="E222" i="3"/>
  <c r="F222" i="3"/>
  <c r="G222" i="3"/>
  <c r="D232" i="3"/>
  <c r="E232" i="3"/>
  <c r="F232" i="3"/>
  <c r="G232" i="3"/>
  <c r="H232" i="3" s="1"/>
  <c r="D233" i="3"/>
  <c r="E233" i="3"/>
  <c r="F233" i="3"/>
  <c r="G233" i="3"/>
  <c r="H233" i="3" s="1"/>
  <c r="D234" i="3"/>
  <c r="E234" i="3"/>
  <c r="F234" i="3"/>
  <c r="G234" i="3"/>
  <c r="H234" i="3" s="1"/>
  <c r="H235" i="3" s="1"/>
  <c r="H236" i="3" s="1"/>
  <c r="H237" i="3" s="1"/>
  <c r="H238" i="3" s="1"/>
  <c r="H239" i="3" s="1"/>
  <c r="H240" i="3" s="1"/>
  <c r="H241" i="3" s="1"/>
  <c r="H242" i="3" s="1"/>
  <c r="H243" i="3" s="1"/>
  <c r="H244" i="3" s="1"/>
  <c r="H245" i="3" s="1"/>
  <c r="H246" i="3" s="1"/>
  <c r="D235" i="3"/>
  <c r="E235" i="3"/>
  <c r="F235" i="3"/>
  <c r="G235" i="3"/>
  <c r="D236" i="3"/>
  <c r="E236" i="3"/>
  <c r="F236" i="3"/>
  <c r="G236" i="3"/>
  <c r="D237" i="3"/>
  <c r="E237" i="3"/>
  <c r="F237" i="3"/>
  <c r="G237" i="3"/>
  <c r="D238" i="3"/>
  <c r="E238" i="3"/>
  <c r="F238" i="3"/>
  <c r="G238" i="3"/>
  <c r="D239" i="3"/>
  <c r="E239" i="3"/>
  <c r="F239" i="3"/>
  <c r="G239" i="3"/>
  <c r="D240" i="3"/>
  <c r="E240" i="3"/>
  <c r="F240" i="3"/>
  <c r="G240" i="3"/>
  <c r="D241" i="3"/>
  <c r="E241" i="3"/>
  <c r="F241" i="3"/>
  <c r="G241" i="3"/>
  <c r="D250" i="3"/>
  <c r="E250" i="3"/>
  <c r="F250" i="3"/>
  <c r="G250" i="3"/>
  <c r="H250" i="3" s="1"/>
  <c r="D251" i="3"/>
  <c r="E251" i="3"/>
  <c r="F251" i="3"/>
  <c r="G251" i="3"/>
  <c r="H251" i="3" s="1"/>
  <c r="D252" i="3"/>
  <c r="E252" i="3"/>
  <c r="F252" i="3"/>
  <c r="G252" i="3"/>
  <c r="H252" i="3" s="1"/>
  <c r="H253" i="3" s="1"/>
  <c r="H254" i="3" s="1"/>
  <c r="H255" i="3" s="1"/>
  <c r="H256" i="3" s="1"/>
  <c r="H257" i="3" s="1"/>
  <c r="H258" i="3" s="1"/>
  <c r="H259" i="3" s="1"/>
  <c r="H260" i="3" s="1"/>
  <c r="H261" i="3" s="1"/>
  <c r="H262" i="3" s="1"/>
  <c r="H263" i="3" s="1"/>
  <c r="H264" i="3" s="1"/>
  <c r="D253" i="3"/>
  <c r="E253" i="3"/>
  <c r="F253" i="3"/>
  <c r="G253" i="3"/>
  <c r="D254" i="3"/>
  <c r="E254" i="3"/>
  <c r="F254" i="3"/>
  <c r="G254" i="3"/>
  <c r="D255" i="3"/>
  <c r="E255" i="3"/>
  <c r="F255" i="3"/>
  <c r="G255" i="3"/>
  <c r="D256" i="3"/>
  <c r="E256" i="3"/>
  <c r="F256" i="3"/>
  <c r="G256" i="3"/>
  <c r="D257" i="3"/>
  <c r="E257" i="3"/>
  <c r="F257" i="3"/>
  <c r="G257" i="3"/>
  <c r="D258" i="3"/>
  <c r="E258" i="3"/>
  <c r="F258" i="3"/>
  <c r="G258" i="3"/>
  <c r="D259" i="3"/>
  <c r="E259" i="3"/>
  <c r="F259" i="3"/>
  <c r="G259" i="3"/>
  <c r="D268" i="3"/>
  <c r="E268" i="3"/>
  <c r="F268" i="3"/>
  <c r="G268" i="3"/>
  <c r="H268" i="3" s="1"/>
  <c r="D269" i="3"/>
  <c r="E269" i="3"/>
  <c r="F269" i="3"/>
  <c r="G269" i="3"/>
  <c r="H269" i="3" s="1"/>
  <c r="D270" i="3"/>
  <c r="E270" i="3"/>
  <c r="F270" i="3"/>
  <c r="G270" i="3"/>
  <c r="H270" i="3" s="1"/>
  <c r="H271" i="3" s="1"/>
  <c r="H272" i="3" s="1"/>
  <c r="H273" i="3" s="1"/>
  <c r="H274" i="3" s="1"/>
  <c r="H275" i="3" s="1"/>
  <c r="H276" i="3" s="1"/>
  <c r="H277" i="3" s="1"/>
  <c r="H278" i="3" s="1"/>
  <c r="H279" i="3" s="1"/>
  <c r="H280" i="3" s="1"/>
  <c r="H281" i="3" s="1"/>
  <c r="H282" i="3" s="1"/>
  <c r="D271" i="3"/>
  <c r="E271" i="3"/>
  <c r="F271" i="3"/>
  <c r="G271" i="3"/>
  <c r="D272" i="3"/>
  <c r="E272" i="3"/>
  <c r="F272" i="3"/>
  <c r="G272" i="3"/>
  <c r="D273" i="3"/>
  <c r="E273" i="3"/>
  <c r="F273" i="3"/>
  <c r="G273" i="3"/>
  <c r="D274" i="3"/>
  <c r="E274" i="3"/>
  <c r="F274" i="3"/>
  <c r="G274" i="3"/>
  <c r="D275" i="3"/>
  <c r="E275" i="3"/>
  <c r="F275" i="3"/>
  <c r="G275" i="3"/>
  <c r="D276" i="3"/>
  <c r="E276" i="3"/>
  <c r="F276" i="3"/>
  <c r="G276" i="3"/>
  <c r="D277" i="3"/>
  <c r="E277" i="3"/>
  <c r="F277" i="3"/>
  <c r="G277" i="3"/>
  <c r="D286" i="3"/>
  <c r="E286" i="3"/>
  <c r="F286" i="3"/>
  <c r="G286" i="3"/>
  <c r="H286" i="3" s="1"/>
  <c r="D287" i="3"/>
  <c r="E287" i="3"/>
  <c r="F287" i="3"/>
  <c r="G287" i="3"/>
  <c r="H287" i="3" s="1"/>
  <c r="D288" i="3"/>
  <c r="N36" i="10" s="1"/>
  <c r="E288" i="3"/>
  <c r="O36" i="10"/>
  <c r="F288" i="3"/>
  <c r="P36" i="10" s="1"/>
  <c r="G288" i="3"/>
  <c r="Q36" i="10" s="1"/>
  <c r="D289" i="3"/>
  <c r="R36" i="10" s="1"/>
  <c r="E289" i="3"/>
  <c r="S36" i="10" s="1"/>
  <c r="F289" i="3"/>
  <c r="T36" i="10" s="1"/>
  <c r="G289" i="3"/>
  <c r="U36" i="10" s="1"/>
  <c r="D290" i="3"/>
  <c r="V36" i="10" s="1"/>
  <c r="E290" i="3"/>
  <c r="W36" i="10" s="1"/>
  <c r="F290" i="3"/>
  <c r="X36" i="10" s="1"/>
  <c r="G290" i="3"/>
  <c r="D291" i="3"/>
  <c r="Z36" i="10" s="1"/>
  <c r="E291" i="3"/>
  <c r="AA36" i="10" s="1"/>
  <c r="F291" i="3"/>
  <c r="AB36" i="10" s="1"/>
  <c r="G291" i="3"/>
  <c r="D292" i="3"/>
  <c r="AD36" i="10" s="1"/>
  <c r="E292" i="3"/>
  <c r="AE36" i="10" s="1"/>
  <c r="F292" i="3"/>
  <c r="AF36" i="10" s="1"/>
  <c r="G292" i="3"/>
  <c r="AG36" i="10" s="1"/>
  <c r="D293" i="3"/>
  <c r="AH36" i="10"/>
  <c r="E293" i="3"/>
  <c r="AI36" i="10" s="1"/>
  <c r="F293" i="3"/>
  <c r="AJ36" i="10" s="1"/>
  <c r="G293" i="3"/>
  <c r="AK36" i="10" s="1"/>
  <c r="D294" i="3"/>
  <c r="AL36" i="10" s="1"/>
  <c r="E294" i="3"/>
  <c r="AM36" i="10" s="1"/>
  <c r="F294" i="3"/>
  <c r="AN36" i="10" s="1"/>
  <c r="G294" i="3"/>
  <c r="AO36" i="10" s="1"/>
  <c r="D295" i="3"/>
  <c r="AP36" i="10" s="1"/>
  <c r="E295" i="3"/>
  <c r="AQ36" i="10" s="1"/>
  <c r="F295" i="3"/>
  <c r="AR36" i="10" s="1"/>
  <c r="G295" i="3"/>
  <c r="AS36" i="10" s="1"/>
  <c r="D304" i="3"/>
  <c r="E304" i="3"/>
  <c r="F304" i="3"/>
  <c r="G304" i="3"/>
  <c r="H304" i="3" s="1"/>
  <c r="D305" i="3"/>
  <c r="E305" i="3"/>
  <c r="F305" i="3"/>
  <c r="G305" i="3"/>
  <c r="H305" i="3" s="1"/>
  <c r="D306" i="3"/>
  <c r="E306" i="3"/>
  <c r="F306" i="3"/>
  <c r="G306" i="3"/>
  <c r="H306" i="3" s="1"/>
  <c r="D307" i="3"/>
  <c r="E307" i="3"/>
  <c r="F307" i="3"/>
  <c r="G307" i="3"/>
  <c r="H307" i="3" s="1"/>
  <c r="D308" i="3"/>
  <c r="E308" i="3"/>
  <c r="F308" i="3"/>
  <c r="G308" i="3"/>
  <c r="H308" i="3" s="1"/>
  <c r="D309" i="3"/>
  <c r="E309" i="3"/>
  <c r="F309" i="3"/>
  <c r="G309" i="3"/>
  <c r="H309" i="3" s="1"/>
  <c r="D310" i="3"/>
  <c r="E310" i="3"/>
  <c r="F310" i="3"/>
  <c r="G310" i="3"/>
  <c r="H310" i="3" s="1"/>
  <c r="D311" i="3"/>
  <c r="E311" i="3"/>
  <c r="F311" i="3"/>
  <c r="G311" i="3"/>
  <c r="H311" i="3" s="1"/>
  <c r="D312" i="3"/>
  <c r="E312" i="3"/>
  <c r="F312" i="3"/>
  <c r="G312" i="3"/>
  <c r="H312" i="3" s="1"/>
  <c r="D313" i="3"/>
  <c r="E313" i="3"/>
  <c r="F313" i="3"/>
  <c r="G313" i="3"/>
  <c r="H313" i="3" s="1"/>
  <c r="D322" i="3"/>
  <c r="E322" i="3"/>
  <c r="F322" i="3"/>
  <c r="G322" i="3"/>
  <c r="H322" i="3" s="1"/>
  <c r="D323" i="3"/>
  <c r="E323" i="3"/>
  <c r="F323" i="3"/>
  <c r="G323" i="3"/>
  <c r="H323" i="3" s="1"/>
  <c r="D324" i="3"/>
  <c r="E324" i="3"/>
  <c r="F324" i="3"/>
  <c r="G324" i="3"/>
  <c r="H324" i="3" s="1"/>
  <c r="D325" i="3"/>
  <c r="E325" i="3"/>
  <c r="F325" i="3"/>
  <c r="G325" i="3"/>
  <c r="H325" i="3" s="1"/>
  <c r="D326" i="3"/>
  <c r="E326" i="3"/>
  <c r="F326" i="3"/>
  <c r="G326" i="3"/>
  <c r="H326" i="3" s="1"/>
  <c r="D327" i="3"/>
  <c r="E327" i="3"/>
  <c r="F327" i="3"/>
  <c r="G327" i="3"/>
  <c r="H327" i="3" s="1"/>
  <c r="D328" i="3"/>
  <c r="E328" i="3"/>
  <c r="F328" i="3"/>
  <c r="G328" i="3"/>
  <c r="H328" i="3" s="1"/>
  <c r="D329" i="3"/>
  <c r="E329" i="3"/>
  <c r="F329" i="3"/>
  <c r="G329" i="3"/>
  <c r="H329" i="3" s="1"/>
  <c r="D330" i="3"/>
  <c r="E330" i="3"/>
  <c r="F330" i="3"/>
  <c r="G330" i="3"/>
  <c r="H330" i="3" s="1"/>
  <c r="D331" i="3"/>
  <c r="E331" i="3"/>
  <c r="F331" i="3"/>
  <c r="G331" i="3"/>
  <c r="H331" i="3" s="1"/>
  <c r="C468" i="3"/>
  <c r="C469" i="3"/>
  <c r="C470" i="3"/>
  <c r="C471" i="3"/>
  <c r="C472" i="3"/>
  <c r="C473" i="3"/>
  <c r="C474" i="3"/>
  <c r="C475" i="3"/>
  <c r="C476" i="3"/>
  <c r="C532" i="3"/>
  <c r="C536" i="3"/>
  <c r="C538" i="3"/>
  <c r="C543" i="3"/>
  <c r="E352" i="21"/>
  <c r="U27" i="21" s="1"/>
  <c r="F387" i="21"/>
  <c r="V35" i="21" s="1"/>
  <c r="E12" i="43"/>
  <c r="G12" i="43" s="1"/>
  <c r="G14" i="43"/>
  <c r="F18" i="43"/>
  <c r="F21" i="43"/>
  <c r="F22" i="43"/>
  <c r="F23" i="43"/>
  <c r="F25" i="43"/>
  <c r="F26" i="43"/>
  <c r="G26" i="43" s="1"/>
  <c r="F27" i="43"/>
  <c r="F28" i="43"/>
  <c r="F29" i="43"/>
  <c r="F30" i="43"/>
  <c r="F31" i="43"/>
  <c r="E32" i="43"/>
  <c r="F32" i="43"/>
  <c r="AE45" i="43" s="1"/>
  <c r="L34" i="43"/>
  <c r="M34" i="43"/>
  <c r="N34" i="43"/>
  <c r="O34" i="43"/>
  <c r="P34" i="43"/>
  <c r="Q34" i="43"/>
  <c r="R34" i="43"/>
  <c r="S34" i="43"/>
  <c r="T34" i="43"/>
  <c r="U34" i="43"/>
  <c r="V34" i="43"/>
  <c r="W34" i="43"/>
  <c r="X34" i="43"/>
  <c r="Y34" i="43"/>
  <c r="Z34" i="43"/>
  <c r="AA34" i="43"/>
  <c r="AB34" i="43"/>
  <c r="AC34" i="43"/>
  <c r="AD34" i="43"/>
  <c r="AE34" i="43"/>
  <c r="AF34" i="43"/>
  <c r="AG34" i="43"/>
  <c r="AH34" i="43"/>
  <c r="AI34" i="43"/>
  <c r="AJ34" i="43"/>
  <c r="AK34" i="43"/>
  <c r="AL34" i="43"/>
  <c r="AM34" i="43"/>
  <c r="AN34" i="43"/>
  <c r="AO34" i="43"/>
  <c r="AP34" i="43"/>
  <c r="AQ34" i="43"/>
  <c r="AR34" i="43"/>
  <c r="AS34" i="43"/>
  <c r="AT34" i="43"/>
  <c r="AU34" i="43"/>
  <c r="C4" i="29"/>
  <c r="C6" i="29"/>
  <c r="C7" i="29"/>
  <c r="C8" i="29"/>
  <c r="F105" i="3"/>
  <c r="G19" i="5" s="1"/>
  <c r="G10" i="65"/>
  <c r="G11" i="65" s="1"/>
  <c r="G12" i="65" s="1"/>
  <c r="G13" i="65" s="1"/>
  <c r="G14" i="65" s="1"/>
  <c r="G15" i="65" s="1"/>
  <c r="G16" i="65" s="1"/>
  <c r="E12" i="65"/>
  <c r="E13" i="65"/>
  <c r="E14" i="65"/>
  <c r="E15" i="65"/>
  <c r="E16" i="65"/>
  <c r="M49" i="65"/>
  <c r="N49" i="65"/>
  <c r="O49" i="65"/>
  <c r="P49" i="65"/>
  <c r="Q49" i="65"/>
  <c r="C5" i="60"/>
  <c r="D5" i="60"/>
  <c r="F5" i="60"/>
  <c r="H5" i="60" s="1"/>
  <c r="D6" i="60"/>
  <c r="F6" i="60"/>
  <c r="H6" i="60" s="1"/>
  <c r="D13" i="60"/>
  <c r="C17" i="60"/>
  <c r="D17" i="60"/>
  <c r="F17" i="60"/>
  <c r="H17" i="60" s="1"/>
  <c r="D18" i="60"/>
  <c r="F18" i="60"/>
  <c r="H18" i="60" s="1"/>
  <c r="D19" i="60"/>
  <c r="F19" i="60"/>
  <c r="H19" i="60" s="1"/>
  <c r="D20" i="60"/>
  <c r="F20" i="60"/>
  <c r="H20" i="60" s="1"/>
  <c r="D21" i="60"/>
  <c r="F21" i="60"/>
  <c r="H21" i="60" s="1"/>
  <c r="D23" i="60"/>
  <c r="F23" i="60"/>
  <c r="H23" i="60" s="1"/>
  <c r="C25" i="60"/>
  <c r="D25" i="60"/>
  <c r="F25" i="60"/>
  <c r="H25" i="60" s="1"/>
  <c r="D26" i="60"/>
  <c r="F26" i="60"/>
  <c r="H26" i="60" s="1"/>
  <c r="D27" i="60"/>
  <c r="F27" i="60"/>
  <c r="H27" i="60" s="1"/>
  <c r="C28" i="60"/>
  <c r="D28" i="60"/>
  <c r="F28" i="60"/>
  <c r="H28" i="60" s="1"/>
  <c r="D29" i="60"/>
  <c r="F29" i="60"/>
  <c r="H29" i="60" s="1"/>
  <c r="G6" i="30"/>
  <c r="G9" i="30"/>
  <c r="G10" i="30"/>
  <c r="G11" i="30"/>
  <c r="G13" i="30"/>
  <c r="G15" i="30"/>
  <c r="G17" i="30"/>
  <c r="G19" i="30"/>
  <c r="G20" i="30"/>
  <c r="G21" i="30"/>
  <c r="G40" i="30"/>
  <c r="G41" i="30"/>
  <c r="G42" i="30"/>
  <c r="G43" i="30"/>
  <c r="G44" i="30"/>
  <c r="G73" i="30"/>
  <c r="G74" i="30"/>
  <c r="G75" i="30"/>
  <c r="G76" i="30"/>
  <c r="G77" i="30"/>
  <c r="G78" i="30"/>
  <c r="G86" i="30"/>
  <c r="G87" i="30"/>
  <c r="E7" i="27"/>
  <c r="F7" i="27"/>
  <c r="J87" i="30" s="1"/>
  <c r="K87" i="30" s="1"/>
  <c r="E10" i="27"/>
  <c r="F10" i="27"/>
  <c r="E13" i="27"/>
  <c r="H34" i="43"/>
  <c r="K34" i="43"/>
  <c r="BK17" i="7"/>
  <c r="AR17" i="7"/>
  <c r="AI23" i="7"/>
  <c r="AR23" i="7"/>
  <c r="H334" i="11"/>
  <c r="I334" i="11"/>
  <c r="J334" i="11" s="1"/>
  <c r="G350" i="11"/>
  <c r="H350" i="11" s="1"/>
  <c r="G373" i="11"/>
  <c r="AN258" i="11"/>
  <c r="H258" i="11"/>
  <c r="G351" i="11"/>
  <c r="G374" i="11" s="1"/>
  <c r="H326" i="11"/>
  <c r="S12" i="7"/>
  <c r="T12" i="7"/>
  <c r="S19" i="2"/>
  <c r="K334" i="11"/>
  <c r="L334" i="11" s="1"/>
  <c r="M334" i="11" s="1"/>
  <c r="N334" i="11" s="1"/>
  <c r="O334" i="11" s="1"/>
  <c r="P334" i="11" s="1"/>
  <c r="C8" i="80"/>
  <c r="G68" i="3"/>
  <c r="G7" i="80"/>
  <c r="H7" i="80"/>
  <c r="C6" i="80"/>
  <c r="G6" i="80"/>
  <c r="F6" i="80"/>
  <c r="K6" i="80"/>
  <c r="C5" i="80"/>
  <c r="G354" i="11"/>
  <c r="H331" i="11"/>
  <c r="BP15" i="10"/>
  <c r="BP29" i="10" s="1"/>
  <c r="AL23" i="7"/>
  <c r="H342" i="11"/>
  <c r="J34" i="43"/>
  <c r="B213" i="3"/>
  <c r="G359" i="11"/>
  <c r="N336" i="11"/>
  <c r="O336" i="11" s="1"/>
  <c r="P336" i="11" s="1"/>
  <c r="Q336" i="11" s="1"/>
  <c r="R336" i="11"/>
  <c r="BF17" i="7"/>
  <c r="BZ17" i="7"/>
  <c r="D105" i="3"/>
  <c r="E19" i="5" s="1"/>
  <c r="G35" i="64"/>
  <c r="AU23" i="7"/>
  <c r="CA17" i="7"/>
  <c r="BG17" i="7"/>
  <c r="BI16" i="7"/>
  <c r="G358" i="11"/>
  <c r="G381" i="11" s="1"/>
  <c r="N335" i="11"/>
  <c r="O335" i="11" s="1"/>
  <c r="P335" i="11" s="1"/>
  <c r="Q335" i="11" s="1"/>
  <c r="CE18" i="7"/>
  <c r="AT16" i="7"/>
  <c r="AU35" i="9"/>
  <c r="BQ5" i="6"/>
  <c r="H365" i="11"/>
  <c r="I342" i="11"/>
  <c r="H358" i="11"/>
  <c r="H381" i="11" s="1"/>
  <c r="G377" i="11"/>
  <c r="E13" i="43"/>
  <c r="G13" i="43" s="1"/>
  <c r="H6" i="80"/>
  <c r="E6" i="80"/>
  <c r="D6" i="80"/>
  <c r="I6" i="80"/>
  <c r="I358" i="11"/>
  <c r="I381" i="11" s="1"/>
  <c r="D188" i="3"/>
  <c r="G368" i="11"/>
  <c r="H345" i="11"/>
  <c r="I345" i="11" s="1"/>
  <c r="O23" i="7"/>
  <c r="G364" i="11"/>
  <c r="H341" i="11"/>
  <c r="G383" i="11"/>
  <c r="H360" i="11"/>
  <c r="AS23" i="7"/>
  <c r="CF22" i="7"/>
  <c r="CF23" i="7" s="1"/>
  <c r="CG17" i="7"/>
  <c r="CG18" i="7"/>
  <c r="BM17" i="7"/>
  <c r="H332" i="11"/>
  <c r="I332" i="11" s="1"/>
  <c r="J332" i="11" s="1"/>
  <c r="K332" i="11" s="1"/>
  <c r="L332" i="11" s="1"/>
  <c r="M332" i="11" s="1"/>
  <c r="N332" i="11" s="1"/>
  <c r="G355" i="11"/>
  <c r="BL35" i="9"/>
  <c r="BK16" i="7"/>
  <c r="BK18" i="7" s="1"/>
  <c r="AT17" i="7"/>
  <c r="Q9" i="9"/>
  <c r="Q14" i="9" s="1"/>
  <c r="Q16" i="9" s="1"/>
  <c r="O18" i="9"/>
  <c r="O20" i="9" s="1"/>
  <c r="H368" i="11"/>
  <c r="G378" i="11"/>
  <c r="J358" i="11"/>
  <c r="I7" i="80"/>
  <c r="D7" i="80"/>
  <c r="E7" i="80"/>
  <c r="F29" i="66"/>
  <c r="F31" i="66"/>
  <c r="E65" i="65"/>
  <c r="E68" i="65" s="1"/>
  <c r="E70" i="65" s="1"/>
  <c r="F30" i="66"/>
  <c r="G36" i="66" s="1"/>
  <c r="H42" i="66" s="1"/>
  <c r="I48" i="66" s="1"/>
  <c r="J54" i="66" s="1"/>
  <c r="K60" i="66" s="1"/>
  <c r="L66" i="66" s="1"/>
  <c r="M72" i="66" s="1"/>
  <c r="N78" i="66" s="1"/>
  <c r="O84" i="66" s="1"/>
  <c r="P90" i="66" s="1"/>
  <c r="Q96" i="66" s="1"/>
  <c r="R102" i="66" s="1"/>
  <c r="E46" i="65"/>
  <c r="F47" i="65" s="1"/>
  <c r="G48" i="65" s="1"/>
  <c r="H49" i="65" s="1"/>
  <c r="I50" i="65" s="1"/>
  <c r="J51" i="65" s="1"/>
  <c r="K52" i="65" s="1"/>
  <c r="L53" i="65" s="1"/>
  <c r="M54" i="65" s="1"/>
  <c r="N55" i="65" s="1"/>
  <c r="O56" i="65" s="1"/>
  <c r="P57" i="65" s="1"/>
  <c r="Q58" i="65" s="1"/>
  <c r="G31" i="66"/>
  <c r="J62" i="65"/>
  <c r="J65" i="65" s="1"/>
  <c r="J67" i="65" s="1"/>
  <c r="G30" i="66"/>
  <c r="H36" i="66" s="1"/>
  <c r="I42" i="66" s="1"/>
  <c r="J48" i="66" s="1"/>
  <c r="K54" i="66" s="1"/>
  <c r="L60" i="66" s="1"/>
  <c r="M66" i="66" s="1"/>
  <c r="N72" i="66" s="1"/>
  <c r="O78" i="66" s="1"/>
  <c r="P84" i="66" s="1"/>
  <c r="Q90" i="66" s="1"/>
  <c r="R96" i="66" s="1"/>
  <c r="H30" i="66"/>
  <c r="I36" i="66" s="1"/>
  <c r="J42" i="66" s="1"/>
  <c r="K48" i="66" s="1"/>
  <c r="L54" i="66" s="1"/>
  <c r="M60" i="66" s="1"/>
  <c r="N66" i="66" s="1"/>
  <c r="O72" i="66" s="1"/>
  <c r="P78" i="66" s="1"/>
  <c r="Q84" i="66" s="1"/>
  <c r="R90" i="66" s="1"/>
  <c r="H31" i="66"/>
  <c r="J63" i="65"/>
  <c r="F46" i="65"/>
  <c r="G47" i="65" s="1"/>
  <c r="H48" i="65" s="1"/>
  <c r="I49" i="65" s="1"/>
  <c r="J50" i="65" s="1"/>
  <c r="K51" i="65" s="1"/>
  <c r="L52" i="65" s="1"/>
  <c r="M53" i="65" s="1"/>
  <c r="N54" i="65" s="1"/>
  <c r="O55" i="65" s="1"/>
  <c r="P56" i="65" s="1"/>
  <c r="Q57" i="65" s="1"/>
  <c r="J64" i="65"/>
  <c r="I11" i="72" l="1"/>
  <c r="I11" i="70"/>
  <c r="J16" i="30"/>
  <c r="K16" i="30" s="1"/>
  <c r="J22" i="30"/>
  <c r="K22" i="30" s="1"/>
  <c r="J14" i="30"/>
  <c r="K14" i="30" s="1"/>
  <c r="H40" i="30"/>
  <c r="I40" i="30" s="1"/>
  <c r="H16" i="30"/>
  <c r="I16" i="30" s="1"/>
  <c r="H22" i="30"/>
  <c r="I22" i="30" s="1"/>
  <c r="H14" i="30"/>
  <c r="I14" i="30" s="1"/>
  <c r="C423" i="21"/>
  <c r="C424" i="21" s="1"/>
  <c r="C425" i="21" s="1"/>
  <c r="C426" i="21" s="1"/>
  <c r="C427" i="21" s="1"/>
  <c r="C428" i="21" s="1"/>
  <c r="C429" i="21" s="1"/>
  <c r="C430" i="21" s="1"/>
  <c r="C431" i="21" s="1"/>
  <c r="C432" i="21" s="1"/>
  <c r="C433" i="21" s="1"/>
  <c r="C434" i="21" s="1"/>
  <c r="C435" i="21" s="1"/>
  <c r="C155" i="21"/>
  <c r="C156" i="21" s="1"/>
  <c r="C157" i="21" s="1"/>
  <c r="C158" i="21" s="1"/>
  <c r="C159" i="21" s="1"/>
  <c r="C160" i="21" s="1"/>
  <c r="C161" i="21" s="1"/>
  <c r="C162" i="21" s="1"/>
  <c r="C163" i="21" s="1"/>
  <c r="C164" i="21" s="1"/>
  <c r="C165" i="21" s="1"/>
  <c r="C166" i="21" s="1"/>
  <c r="C167" i="21" s="1"/>
  <c r="G332" i="21"/>
  <c r="G532" i="21"/>
  <c r="M46" i="57"/>
  <c r="N45" i="57"/>
  <c r="G24" i="30"/>
  <c r="G47" i="30"/>
  <c r="G48" i="30" s="1"/>
  <c r="N10" i="74"/>
  <c r="C244" i="21"/>
  <c r="C245" i="21" s="1"/>
  <c r="C246" i="21" s="1"/>
  <c r="C247" i="21" s="1"/>
  <c r="C248" i="21" s="1"/>
  <c r="C249" i="21" s="1"/>
  <c r="C250" i="21" s="1"/>
  <c r="C251" i="21" s="1"/>
  <c r="C252" i="21" s="1"/>
  <c r="C253" i="21" s="1"/>
  <c r="C254" i="21" s="1"/>
  <c r="C255" i="21" s="1"/>
  <c r="C256" i="21" s="1"/>
  <c r="D30" i="3"/>
  <c r="H30" i="3" s="1"/>
  <c r="G64" i="21"/>
  <c r="C66" i="21"/>
  <c r="C67" i="21" s="1"/>
  <c r="C68" i="21" s="1"/>
  <c r="C69" i="21" s="1"/>
  <c r="C70" i="21" s="1"/>
  <c r="C71" i="21" s="1"/>
  <c r="G71" i="21" s="1"/>
  <c r="H11" i="30"/>
  <c r="I11" i="30" s="1"/>
  <c r="H8" i="30"/>
  <c r="I8" i="30" s="1"/>
  <c r="H46" i="30"/>
  <c r="I46" i="30" s="1"/>
  <c r="H7" i="30"/>
  <c r="I7" i="30" s="1"/>
  <c r="H45" i="30"/>
  <c r="I45" i="30" s="1"/>
  <c r="H43" i="30"/>
  <c r="I43" i="30" s="1"/>
  <c r="J19" i="30"/>
  <c r="K19" i="30" s="1"/>
  <c r="J8" i="30"/>
  <c r="K8" i="30" s="1"/>
  <c r="J46" i="30"/>
  <c r="K46" i="30" s="1"/>
  <c r="J7" i="30"/>
  <c r="K7" i="30" s="1"/>
  <c r="J45" i="30"/>
  <c r="K45" i="30" s="1"/>
  <c r="H86" i="30"/>
  <c r="I86" i="30" s="1"/>
  <c r="F32" i="60"/>
  <c r="J10" i="73"/>
  <c r="N10" i="73" s="1"/>
  <c r="Q9" i="80"/>
  <c r="BI5" i="68" s="1"/>
  <c r="O9" i="80"/>
  <c r="BD5" i="43" s="1"/>
  <c r="J43" i="30"/>
  <c r="K43" i="30" s="1"/>
  <c r="E15" i="27"/>
  <c r="H59" i="30" s="1"/>
  <c r="I59" i="30" s="1"/>
  <c r="H74" i="30"/>
  <c r="I74" i="30" s="1"/>
  <c r="H75" i="30"/>
  <c r="H87" i="30"/>
  <c r="I87" i="30" s="1"/>
  <c r="I366" i="11"/>
  <c r="J343" i="11"/>
  <c r="L47" i="76"/>
  <c r="M53" i="76" s="1"/>
  <c r="N59" i="76" s="1"/>
  <c r="O65" i="76" s="1"/>
  <c r="P71" i="76" s="1"/>
  <c r="Q77" i="76" s="1"/>
  <c r="R83" i="76" s="1"/>
  <c r="I37" i="66"/>
  <c r="J43" i="66" s="1"/>
  <c r="K49" i="66" s="1"/>
  <c r="L55" i="66" s="1"/>
  <c r="M61" i="66" s="1"/>
  <c r="N67" i="66" s="1"/>
  <c r="O73" i="66" s="1"/>
  <c r="P79" i="66" s="1"/>
  <c r="Q85" i="66" s="1"/>
  <c r="R91" i="66" s="1"/>
  <c r="J15" i="30"/>
  <c r="K15" i="30" s="1"/>
  <c r="G353" i="11"/>
  <c r="H330" i="11"/>
  <c r="I330" i="11" s="1"/>
  <c r="J330" i="11" s="1"/>
  <c r="K330" i="11" s="1"/>
  <c r="L330" i="11" s="1"/>
  <c r="M267" i="11" s="1"/>
  <c r="M330" i="11" s="1"/>
  <c r="J78" i="30"/>
  <c r="K78" i="30" s="1"/>
  <c r="P9" i="9"/>
  <c r="O9" i="9"/>
  <c r="H383" i="11"/>
  <c r="I360" i="11"/>
  <c r="H339" i="11"/>
  <c r="I339" i="11" s="1"/>
  <c r="J339" i="11" s="1"/>
  <c r="K339" i="11" s="1"/>
  <c r="L339" i="11" s="1"/>
  <c r="M339" i="11" s="1"/>
  <c r="N339" i="11" s="1"/>
  <c r="O339" i="11" s="1"/>
  <c r="P339" i="11" s="1"/>
  <c r="Q339" i="11" s="1"/>
  <c r="R339" i="11" s="1"/>
  <c r="S339" i="11" s="1"/>
  <c r="T339" i="11" s="1"/>
  <c r="U339" i="11" s="1"/>
  <c r="G362" i="11"/>
  <c r="H362" i="11" s="1"/>
  <c r="I362" i="11" s="1"/>
  <c r="J362" i="11" s="1"/>
  <c r="K362" i="11" s="1"/>
  <c r="L362" i="11" s="1"/>
  <c r="M362" i="11" s="1"/>
  <c r="N362" i="11" s="1"/>
  <c r="O362" i="11" s="1"/>
  <c r="P362" i="11" s="1"/>
  <c r="Q362" i="11" s="1"/>
  <c r="R362" i="11" s="1"/>
  <c r="S362" i="11" s="1"/>
  <c r="T362" i="11" s="1"/>
  <c r="U362" i="11" s="1"/>
  <c r="G25" i="43"/>
  <c r="M37" i="66"/>
  <c r="N43" i="66" s="1"/>
  <c r="O49" i="66" s="1"/>
  <c r="P55" i="66" s="1"/>
  <c r="Q61" i="66" s="1"/>
  <c r="R67" i="66" s="1"/>
  <c r="O35" i="66"/>
  <c r="P41" i="66" s="1"/>
  <c r="Q47" i="66" s="1"/>
  <c r="R53" i="66" s="1"/>
  <c r="J10" i="30"/>
  <c r="K10" i="30" s="1"/>
  <c r="AT18" i="7"/>
  <c r="H338" i="11"/>
  <c r="I338" i="11" s="1"/>
  <c r="J338" i="11" s="1"/>
  <c r="K338" i="11" s="1"/>
  <c r="L338" i="11" s="1"/>
  <c r="M338" i="11" s="1"/>
  <c r="N338" i="11" s="1"/>
  <c r="O338" i="11" s="1"/>
  <c r="P338" i="11" s="1"/>
  <c r="Q338" i="11" s="1"/>
  <c r="R338" i="11" s="1"/>
  <c r="S338" i="11" s="1"/>
  <c r="T338" i="11" s="1"/>
  <c r="U275" i="11" s="1"/>
  <c r="U338" i="11" s="1"/>
  <c r="U361" i="11" s="1"/>
  <c r="G361" i="11"/>
  <c r="H361" i="11" s="1"/>
  <c r="I361" i="11" s="1"/>
  <c r="J361" i="11" s="1"/>
  <c r="K361" i="11" s="1"/>
  <c r="L361" i="11" s="1"/>
  <c r="M361" i="11" s="1"/>
  <c r="N361" i="11" s="1"/>
  <c r="O361" i="11" s="1"/>
  <c r="P361" i="11" s="1"/>
  <c r="Q361" i="11" s="1"/>
  <c r="R361" i="11" s="1"/>
  <c r="S361" i="11" s="1"/>
  <c r="T361" i="11" s="1"/>
  <c r="J381" i="11"/>
  <c r="K358" i="11"/>
  <c r="CC22" i="7"/>
  <c r="CC23" i="7" s="1"/>
  <c r="H373" i="11"/>
  <c r="I350" i="11"/>
  <c r="Y36" i="10"/>
  <c r="H290" i="3"/>
  <c r="J345" i="11"/>
  <c r="I368" i="11"/>
  <c r="G3" i="50"/>
  <c r="G10" i="50" s="1"/>
  <c r="J74" i="30"/>
  <c r="K74" i="30" s="1"/>
  <c r="J9" i="30"/>
  <c r="K9" i="30" s="1"/>
  <c r="J21" i="30"/>
  <c r="K21" i="30" s="1"/>
  <c r="J76" i="30"/>
  <c r="K76" i="30" s="1"/>
  <c r="J17" i="30"/>
  <c r="K17" i="30" s="1"/>
  <c r="E16" i="27"/>
  <c r="J40" i="30"/>
  <c r="K40" i="30" s="1"/>
  <c r="J86" i="30"/>
  <c r="K86" i="30" s="1"/>
  <c r="K88" i="30" s="1"/>
  <c r="K89" i="30" s="1"/>
  <c r="BU4" i="7"/>
  <c r="BS5" i="6"/>
  <c r="J42" i="30"/>
  <c r="K42" i="30" s="1"/>
  <c r="G37" i="66"/>
  <c r="H43" i="66" s="1"/>
  <c r="I49" i="66" s="1"/>
  <c r="J55" i="66" s="1"/>
  <c r="K61" i="66" s="1"/>
  <c r="L67" i="66" s="1"/>
  <c r="M73" i="66" s="1"/>
  <c r="N79" i="66" s="1"/>
  <c r="O85" i="66" s="1"/>
  <c r="P91" i="66" s="1"/>
  <c r="Q97" i="66" s="1"/>
  <c r="R103" i="66" s="1"/>
  <c r="J11" i="30"/>
  <c r="K11" i="30" s="1"/>
  <c r="G35" i="66"/>
  <c r="H41" i="66" s="1"/>
  <c r="I47" i="66" s="1"/>
  <c r="J53" i="66" s="1"/>
  <c r="K59" i="66" s="1"/>
  <c r="L65" i="66" s="1"/>
  <c r="M71" i="66" s="1"/>
  <c r="N77" i="66" s="1"/>
  <c r="O83" i="66" s="1"/>
  <c r="P89" i="66" s="1"/>
  <c r="Q95" i="66" s="1"/>
  <c r="R101" i="66" s="1"/>
  <c r="J75" i="30"/>
  <c r="N9" i="9"/>
  <c r="N14" i="9" s="1"/>
  <c r="N16" i="9" s="1"/>
  <c r="D28" i="10"/>
  <c r="D37" i="10"/>
  <c r="BP37" i="10" s="1"/>
  <c r="G352" i="11"/>
  <c r="H329" i="11"/>
  <c r="I329" i="11" s="1"/>
  <c r="J329" i="11" s="1"/>
  <c r="K329" i="11" s="1"/>
  <c r="J13" i="30"/>
  <c r="K13" i="30" s="1"/>
  <c r="BB67" i="11"/>
  <c r="AX35" i="9"/>
  <c r="CB22" i="7"/>
  <c r="BZ22" i="7"/>
  <c r="J41" i="30"/>
  <c r="K41" i="30" s="1"/>
  <c r="J20" i="30"/>
  <c r="K20" i="30" s="1"/>
  <c r="BD67" i="11"/>
  <c r="I365" i="11"/>
  <c r="J342" i="11"/>
  <c r="K342" i="11" s="1"/>
  <c r="BI18" i="7"/>
  <c r="BI17" i="7"/>
  <c r="BP12" i="10"/>
  <c r="BP26" i="10" s="1"/>
  <c r="D35" i="10"/>
  <c r="BP35" i="10" s="1"/>
  <c r="J73" i="30"/>
  <c r="K73" i="30" s="1"/>
  <c r="J44" i="30"/>
  <c r="K44" i="30" s="1"/>
  <c r="BR5" i="6"/>
  <c r="BP14" i="10"/>
  <c r="BP28" i="10" s="1"/>
  <c r="H76" i="30"/>
  <c r="I76" i="30" s="1"/>
  <c r="H20" i="30"/>
  <c r="I20" i="30" s="1"/>
  <c r="H9" i="30"/>
  <c r="I9" i="30" s="1"/>
  <c r="H15" i="30"/>
  <c r="I15" i="30" s="1"/>
  <c r="H6" i="30"/>
  <c r="I6" i="30" s="1"/>
  <c r="H73" i="30"/>
  <c r="I73" i="30" s="1"/>
  <c r="H13" i="30"/>
  <c r="I13" i="30" s="1"/>
  <c r="G27" i="43"/>
  <c r="H340" i="11"/>
  <c r="G363" i="11"/>
  <c r="G380" i="11"/>
  <c r="H357" i="11"/>
  <c r="J327" i="11"/>
  <c r="K264" i="11" s="1"/>
  <c r="K327" i="11" s="1"/>
  <c r="G23" i="43"/>
  <c r="O37" i="66"/>
  <c r="P43" i="66" s="1"/>
  <c r="Q49" i="66" s="1"/>
  <c r="R55" i="66" s="1"/>
  <c r="Q35" i="66"/>
  <c r="R41" i="66" s="1"/>
  <c r="N37" i="66"/>
  <c r="O43" i="66" s="1"/>
  <c r="P49" i="66" s="1"/>
  <c r="Q55" i="66" s="1"/>
  <c r="R61" i="66" s="1"/>
  <c r="P35" i="66"/>
  <c r="Q41" i="66" s="1"/>
  <c r="R47" i="66" s="1"/>
  <c r="H262" i="11"/>
  <c r="H325" i="11" s="1"/>
  <c r="I262" i="11" s="1"/>
  <c r="I325" i="11" s="1"/>
  <c r="BB16" i="7"/>
  <c r="BB18" i="7" s="1"/>
  <c r="L37" i="66"/>
  <c r="M43" i="66" s="1"/>
  <c r="N49" i="66" s="1"/>
  <c r="O55" i="66" s="1"/>
  <c r="P61" i="66" s="1"/>
  <c r="Q67" i="66" s="1"/>
  <c r="R73" i="66" s="1"/>
  <c r="N35" i="66"/>
  <c r="O41" i="66" s="1"/>
  <c r="P47" i="66" s="1"/>
  <c r="Q53" i="66" s="1"/>
  <c r="R59" i="66" s="1"/>
  <c r="P18" i="9"/>
  <c r="P20" i="9" s="1"/>
  <c r="N9" i="80"/>
  <c r="AZ5" i="43" s="1"/>
  <c r="K37" i="66"/>
  <c r="L43" i="66" s="1"/>
  <c r="M49" i="66" s="1"/>
  <c r="N55" i="66" s="1"/>
  <c r="O61" i="66" s="1"/>
  <c r="P67" i="66" s="1"/>
  <c r="Q73" i="66" s="1"/>
  <c r="R79" i="66" s="1"/>
  <c r="M35" i="66"/>
  <c r="N41" i="66" s="1"/>
  <c r="O47" i="66" s="1"/>
  <c r="P53" i="66" s="1"/>
  <c r="Q59" i="66" s="1"/>
  <c r="R65" i="66" s="1"/>
  <c r="H355" i="11"/>
  <c r="L35" i="66"/>
  <c r="M41" i="66" s="1"/>
  <c r="N47" i="66" s="1"/>
  <c r="O53" i="66" s="1"/>
  <c r="P59" i="66" s="1"/>
  <c r="Q65" i="66" s="1"/>
  <c r="R71" i="66" s="1"/>
  <c r="R9" i="9"/>
  <c r="R5" i="80"/>
  <c r="F27" i="10"/>
  <c r="F13" i="10" s="1"/>
  <c r="CB31" i="10"/>
  <c r="D15" i="6"/>
  <c r="Q37" i="66"/>
  <c r="R43" i="66" s="1"/>
  <c r="M47" i="76"/>
  <c r="N53" i="76" s="1"/>
  <c r="O59" i="76" s="1"/>
  <c r="P65" i="76" s="1"/>
  <c r="Q71" i="76" s="1"/>
  <c r="R77" i="76" s="1"/>
  <c r="P9" i="80"/>
  <c r="BE5" i="68" s="1"/>
  <c r="BA18" i="7"/>
  <c r="R37" i="66"/>
  <c r="N41" i="76"/>
  <c r="O47" i="76" s="1"/>
  <c r="P53" i="76" s="1"/>
  <c r="Q59" i="76" s="1"/>
  <c r="R65" i="76" s="1"/>
  <c r="H37" i="66"/>
  <c r="I43" i="66" s="1"/>
  <c r="J49" i="66" s="1"/>
  <c r="K55" i="66" s="1"/>
  <c r="L61" i="66" s="1"/>
  <c r="M67" i="66" s="1"/>
  <c r="N73" i="66" s="1"/>
  <c r="O79" i="66" s="1"/>
  <c r="P85" i="66" s="1"/>
  <c r="Q91" i="66" s="1"/>
  <c r="R97" i="66" s="1"/>
  <c r="CA32" i="10"/>
  <c r="BW23" i="7"/>
  <c r="BF18" i="7"/>
  <c r="AY18" i="7"/>
  <c r="P37" i="66"/>
  <c r="Q43" i="66" s="1"/>
  <c r="R49" i="66" s="1"/>
  <c r="R35" i="66"/>
  <c r="Q18" i="9"/>
  <c r="Q20" i="9" s="1"/>
  <c r="H19" i="30"/>
  <c r="I19" i="30" s="1"/>
  <c r="F13" i="27"/>
  <c r="H77" i="30"/>
  <c r="I77" i="30" s="1"/>
  <c r="H78" i="30"/>
  <c r="I78" i="30" s="1"/>
  <c r="H10" i="30"/>
  <c r="I10" i="30" s="1"/>
  <c r="H44" i="30"/>
  <c r="I44" i="30" s="1"/>
  <c r="H21" i="30"/>
  <c r="I21" i="30" s="1"/>
  <c r="H41" i="30"/>
  <c r="I41" i="30" s="1"/>
  <c r="H42" i="30"/>
  <c r="I42" i="30" s="1"/>
  <c r="H17" i="30"/>
  <c r="I17" i="30" s="1"/>
  <c r="G7" i="64"/>
  <c r="G11" i="64"/>
  <c r="G15" i="64"/>
  <c r="G33" i="64"/>
  <c r="H112" i="3"/>
  <c r="H118" i="3"/>
  <c r="H109" i="3"/>
  <c r="R8" i="80"/>
  <c r="G333" i="21"/>
  <c r="D23" i="10"/>
  <c r="J27" i="10"/>
  <c r="J13" i="10" s="1"/>
  <c r="J28" i="10"/>
  <c r="J14" i="10" s="1"/>
  <c r="BW31" i="10"/>
  <c r="CE34" i="10"/>
  <c r="BQ31" i="10"/>
  <c r="CE38" i="10"/>
  <c r="F23" i="10"/>
  <c r="F9" i="10" s="1"/>
  <c r="BP11" i="10"/>
  <c r="BP25" i="10" s="1"/>
  <c r="BS32" i="10"/>
  <c r="BS31" i="10"/>
  <c r="D34" i="10"/>
  <c r="BP34" i="10" s="1"/>
  <c r="F25" i="10"/>
  <c r="F11" i="10" s="1"/>
  <c r="BU32" i="10"/>
  <c r="BZ31" i="10"/>
  <c r="BW32" i="10"/>
  <c r="CC32" i="10"/>
  <c r="D29" i="10"/>
  <c r="BS37" i="10"/>
  <c r="BX34" i="10"/>
  <c r="BR33" i="10"/>
  <c r="BX32" i="10"/>
  <c r="CD32" i="10"/>
  <c r="D26" i="10"/>
  <c r="F22" i="10"/>
  <c r="F8" i="10" s="1"/>
  <c r="F41" i="10" s="1"/>
  <c r="F47" i="10" s="1"/>
  <c r="CB32" i="10"/>
  <c r="D33" i="10"/>
  <c r="BP33" i="10" s="1"/>
  <c r="BP13" i="10"/>
  <c r="BP27" i="10" s="1"/>
  <c r="CB35" i="10"/>
  <c r="CD33" i="10"/>
  <c r="BY38" i="10"/>
  <c r="CD38" i="10"/>
  <c r="G22" i="43"/>
  <c r="CB21" i="7"/>
  <c r="CB23" i="7" s="1"/>
  <c r="AG19" i="5"/>
  <c r="BX19" i="5" s="1"/>
  <c r="AY67" i="11"/>
  <c r="AX67" i="11"/>
  <c r="G261" i="11"/>
  <c r="I263" i="11"/>
  <c r="I326" i="11" s="1"/>
  <c r="J263" i="11" s="1"/>
  <c r="AY35" i="9"/>
  <c r="BA67" i="11"/>
  <c r="H115" i="3"/>
  <c r="CD19" i="5"/>
  <c r="BK67" i="11"/>
  <c r="BE67" i="11"/>
  <c r="BH35" i="9"/>
  <c r="F23" i="7"/>
  <c r="AZ67" i="11"/>
  <c r="BA35" i="9"/>
  <c r="BM67" i="11"/>
  <c r="AZ35" i="9"/>
  <c r="BC67" i="11"/>
  <c r="AW67" i="11"/>
  <c r="H297" i="3"/>
  <c r="H293" i="3"/>
  <c r="D19" i="6"/>
  <c r="D23" i="6" s="1"/>
  <c r="F42" i="9"/>
  <c r="G42" i="9" s="1"/>
  <c r="H42" i="9" s="1"/>
  <c r="L264" i="11"/>
  <c r="L327" i="11" s="1"/>
  <c r="H107" i="3"/>
  <c r="BY19" i="5"/>
  <c r="U19" i="5"/>
  <c r="BU19" i="5" s="1"/>
  <c r="BT19" i="5"/>
  <c r="H116" i="3"/>
  <c r="G22" i="10"/>
  <c r="G8" i="10" s="1"/>
  <c r="G41" i="10" s="1"/>
  <c r="G47" i="10" s="1"/>
  <c r="G27" i="10"/>
  <c r="G13" i="10" s="1"/>
  <c r="BD35" i="9"/>
  <c r="BM16" i="7"/>
  <c r="BM18" i="7" s="1"/>
  <c r="M9" i="9"/>
  <c r="M11" i="9" s="1"/>
  <c r="J258" i="11"/>
  <c r="H295" i="3"/>
  <c r="B185" i="3"/>
  <c r="D10" i="9"/>
  <c r="N18" i="9"/>
  <c r="N20" i="9" s="1"/>
  <c r="BM36" i="10"/>
  <c r="H114" i="3"/>
  <c r="AS19" i="5" s="1"/>
  <c r="CB19" i="5" s="1"/>
  <c r="H106" i="3"/>
  <c r="K19" i="5"/>
  <c r="BR19" i="5" s="1"/>
  <c r="H117" i="3"/>
  <c r="BT17" i="7"/>
  <c r="G260" i="11"/>
  <c r="H27" i="10"/>
  <c r="H13" i="10" s="1"/>
  <c r="H22" i="10"/>
  <c r="H8" i="10" s="1"/>
  <c r="H119" i="3"/>
  <c r="H110" i="3"/>
  <c r="BI35" i="9"/>
  <c r="AW35" i="9"/>
  <c r="I27" i="10"/>
  <c r="I13" i="10" s="1"/>
  <c r="H299" i="3"/>
  <c r="G24" i="10"/>
  <c r="G10" i="10" s="1"/>
  <c r="BU17" i="7"/>
  <c r="E10" i="9"/>
  <c r="F89" i="3"/>
  <c r="CE19" i="5"/>
  <c r="BW19" i="5"/>
  <c r="H113" i="3"/>
  <c r="C362" i="3"/>
  <c r="BS17" i="7"/>
  <c r="AO19" i="5"/>
  <c r="BZ19" i="5" s="1"/>
  <c r="BG67" i="11"/>
  <c r="BJ67" i="11"/>
  <c r="BL67" i="11"/>
  <c r="H108" i="3"/>
  <c r="BG35" i="9"/>
  <c r="AG23" i="7"/>
  <c r="D28" i="6"/>
  <c r="D33" i="6" s="1"/>
  <c r="AU16" i="7"/>
  <c r="AU18" i="7" s="1"/>
  <c r="AV18" i="7"/>
  <c r="H111" i="3"/>
  <c r="Q11" i="9"/>
  <c r="BF35" i="9"/>
  <c r="BI67" i="11"/>
  <c r="BN67" i="11"/>
  <c r="H289" i="3"/>
  <c r="G67" i="11"/>
  <c r="G130" i="11" s="1"/>
  <c r="H67" i="11" s="1"/>
  <c r="BB35" i="9"/>
  <c r="U23" i="7"/>
  <c r="BD16" i="7"/>
  <c r="BD18" i="7" s="1"/>
  <c r="AZ18" i="7"/>
  <c r="AK23" i="7"/>
  <c r="BG18" i="7"/>
  <c r="H288" i="3"/>
  <c r="BH67" i="11"/>
  <c r="BF67" i="11"/>
  <c r="F10" i="9"/>
  <c r="AC23" i="7"/>
  <c r="BL16" i="7"/>
  <c r="BL18" i="7" s="1"/>
  <c r="E89" i="3"/>
  <c r="F48" i="3"/>
  <c r="G89" i="3"/>
  <c r="E387" i="21"/>
  <c r="U35" i="21" s="1"/>
  <c r="F352" i="21"/>
  <c r="V27" i="21" s="1"/>
  <c r="F88" i="3"/>
  <c r="J11" i="74"/>
  <c r="K11" i="74" s="1"/>
  <c r="CE37" i="10"/>
  <c r="BY37" i="10"/>
  <c r="BV37" i="10"/>
  <c r="H292" i="3"/>
  <c r="BY36" i="10"/>
  <c r="M27" i="10"/>
  <c r="M13" i="10" s="1"/>
  <c r="BR36" i="10"/>
  <c r="CE33" i="10"/>
  <c r="BW33" i="10"/>
  <c r="BT33" i="10"/>
  <c r="BY33" i="10"/>
  <c r="BS33" i="10"/>
  <c r="CC33" i="10"/>
  <c r="CA33" i="10"/>
  <c r="BU33" i="10"/>
  <c r="CA34" i="10"/>
  <c r="CC35" i="10"/>
  <c r="CA35" i="10"/>
  <c r="BW35" i="10"/>
  <c r="BU35" i="10"/>
  <c r="BR35" i="10"/>
  <c r="G32" i="43"/>
  <c r="H28" i="10"/>
  <c r="H14" i="10" s="1"/>
  <c r="I28" i="10"/>
  <c r="I14" i="10" s="1"/>
  <c r="G31" i="43"/>
  <c r="X41" i="43"/>
  <c r="R45" i="43"/>
  <c r="BE45" i="43"/>
  <c r="I26" i="10"/>
  <c r="I12" i="10" s="1"/>
  <c r="G26" i="10"/>
  <c r="G12" i="10" s="1"/>
  <c r="AM45" i="43"/>
  <c r="AU45" i="43"/>
  <c r="AN45" i="43"/>
  <c r="T45" i="43"/>
  <c r="V41" i="43"/>
  <c r="G25" i="10"/>
  <c r="G11" i="10" s="1"/>
  <c r="D186" i="3"/>
  <c r="J25" i="10" s="1"/>
  <c r="I25" i="10"/>
  <c r="I11" i="10" s="1"/>
  <c r="BW36" i="10"/>
  <c r="BX36" i="10"/>
  <c r="BT36" i="10"/>
  <c r="BQ37" i="10"/>
  <c r="U45" i="43"/>
  <c r="H23" i="10"/>
  <c r="H9" i="10" s="1"/>
  <c r="BE41" i="43"/>
  <c r="BL45" i="43"/>
  <c r="AL45" i="43"/>
  <c r="AR41" i="43"/>
  <c r="H29" i="10"/>
  <c r="H15" i="10" s="1"/>
  <c r="AM41" i="43"/>
  <c r="BX38" i="10"/>
  <c r="BT31" i="10"/>
  <c r="CE31" i="10"/>
  <c r="CE32" i="10"/>
  <c r="AD41" i="43"/>
  <c r="D190" i="3"/>
  <c r="I45" i="43"/>
  <c r="H294" i="3"/>
  <c r="BP10" i="10"/>
  <c r="BP24" i="10" s="1"/>
  <c r="BL41" i="43"/>
  <c r="BI45" i="43"/>
  <c r="CB33" i="10"/>
  <c r="G28" i="43"/>
  <c r="BR38" i="10"/>
  <c r="BX33" i="10"/>
  <c r="CD31" i="10"/>
  <c r="CE36" i="10"/>
  <c r="BZ33" i="10"/>
  <c r="P41" i="43"/>
  <c r="F29" i="10"/>
  <c r="F15" i="10" s="1"/>
  <c r="AN41" i="43"/>
  <c r="D31" i="10"/>
  <c r="BP31" i="10" s="1"/>
  <c r="G23" i="10"/>
  <c r="G9" i="10" s="1"/>
  <c r="AW45" i="43"/>
  <c r="BK41" i="43"/>
  <c r="BZ37" i="10"/>
  <c r="AJ41" i="43"/>
  <c r="BT35" i="10"/>
  <c r="BS35" i="10"/>
  <c r="BQ35" i="10"/>
  <c r="BY34" i="10"/>
  <c r="BW34" i="10"/>
  <c r="BT34" i="10"/>
  <c r="BR31" i="10"/>
  <c r="K27" i="10"/>
  <c r="K13" i="10" s="1"/>
  <c r="AA41" i="43"/>
  <c r="D22" i="10"/>
  <c r="AX41" i="43"/>
  <c r="BA41" i="43"/>
  <c r="B268" i="3"/>
  <c r="AG45" i="43"/>
  <c r="B304" i="3"/>
  <c r="BX37" i="10"/>
  <c r="BT37" i="10"/>
  <c r="BR37" i="10"/>
  <c r="BS34" i="10"/>
  <c r="BU31" i="10"/>
  <c r="BS36" i="10"/>
  <c r="BO45" i="43"/>
  <c r="AK41" i="43"/>
  <c r="D184" i="3"/>
  <c r="CD36" i="10"/>
  <c r="BW38" i="10"/>
  <c r="G29" i="10"/>
  <c r="G15" i="10" s="1"/>
  <c r="BV35" i="10"/>
  <c r="BR32" i="10"/>
  <c r="BX31" i="10"/>
  <c r="BV31" i="10"/>
  <c r="CD34" i="10"/>
  <c r="BF45" i="43"/>
  <c r="Q41" i="43"/>
  <c r="AA45" i="43"/>
  <c r="BB41" i="43"/>
  <c r="Z41" i="43"/>
  <c r="BS38" i="10"/>
  <c r="BZ35" i="10"/>
  <c r="BR34" i="10"/>
  <c r="BV33" i="10"/>
  <c r="BT32" i="10"/>
  <c r="I23" i="10"/>
  <c r="I9" i="10" s="1"/>
  <c r="G29" i="43"/>
  <c r="BE36" i="10"/>
  <c r="D36" i="10"/>
  <c r="BP36" i="10" s="1"/>
  <c r="B286" i="3"/>
  <c r="N41" i="78"/>
  <c r="P48" i="78"/>
  <c r="J49" i="78"/>
  <c r="J44" i="73"/>
  <c r="H19" i="73"/>
  <c r="G20" i="73"/>
  <c r="G21" i="73" s="1"/>
  <c r="F11" i="73" s="1"/>
  <c r="E12" i="73" s="1"/>
  <c r="K10" i="73"/>
  <c r="D10" i="73"/>
  <c r="I12" i="73"/>
  <c r="J11" i="73"/>
  <c r="Q73" i="77"/>
  <c r="H42" i="77"/>
  <c r="O41" i="77"/>
  <c r="J53" i="77"/>
  <c r="I19" i="72"/>
  <c r="J19" i="72" s="1"/>
  <c r="I43" i="72"/>
  <c r="I20" i="72"/>
  <c r="I21" i="72" s="1"/>
  <c r="F13" i="72" s="1"/>
  <c r="E14" i="72" s="1"/>
  <c r="N10" i="72"/>
  <c r="K10" i="72"/>
  <c r="D10" i="72"/>
  <c r="J11" i="72"/>
  <c r="I12" i="72"/>
  <c r="N42" i="76"/>
  <c r="O43" i="76"/>
  <c r="O41" i="76"/>
  <c r="H20" i="70"/>
  <c r="H21" i="70" s="1"/>
  <c r="F12" i="70" s="1"/>
  <c r="E13" i="70" s="1"/>
  <c r="I19" i="70"/>
  <c r="J11" i="70"/>
  <c r="I12" i="70"/>
  <c r="K10" i="70"/>
  <c r="D10" i="70"/>
  <c r="N10" i="70"/>
  <c r="O48" i="75"/>
  <c r="I48" i="75"/>
  <c r="M41" i="75"/>
  <c r="I47" i="75"/>
  <c r="I49" i="75"/>
  <c r="O47" i="75"/>
  <c r="H25" i="74"/>
  <c r="G26" i="74"/>
  <c r="G27" i="74" s="1"/>
  <c r="N11" i="74"/>
  <c r="S11" i="74" s="1"/>
  <c r="G20" i="74"/>
  <c r="G21" i="74" s="1"/>
  <c r="F11" i="74" s="1"/>
  <c r="H19" i="74"/>
  <c r="I14" i="74"/>
  <c r="O53" i="74"/>
  <c r="S10" i="74"/>
  <c r="O10" i="74"/>
  <c r="CA36" i="10"/>
  <c r="BZ36" i="10"/>
  <c r="CC36" i="10"/>
  <c r="CB36" i="10"/>
  <c r="E47" i="3"/>
  <c r="E88" i="3"/>
  <c r="CC38" i="10"/>
  <c r="CA38" i="10"/>
  <c r="BZ38" i="10"/>
  <c r="CB38" i="10"/>
  <c r="CD37" i="10"/>
  <c r="CA37" i="10"/>
  <c r="CB37" i="10"/>
  <c r="L358" i="11"/>
  <c r="K381" i="11"/>
  <c r="H359" i="11"/>
  <c r="G382" i="11"/>
  <c r="T274" i="11"/>
  <c r="T337" i="11" s="1"/>
  <c r="AL258" i="11"/>
  <c r="V276" i="11"/>
  <c r="V339" i="11" s="1"/>
  <c r="I331" i="11"/>
  <c r="J331" i="11" s="1"/>
  <c r="K331" i="11" s="1"/>
  <c r="L331" i="11" s="1"/>
  <c r="M331" i="11" s="1"/>
  <c r="H354" i="11"/>
  <c r="I355" i="11"/>
  <c r="H378" i="11"/>
  <c r="O269" i="11"/>
  <c r="O332" i="11" s="1"/>
  <c r="H348" i="11"/>
  <c r="Q271" i="11"/>
  <c r="Q334" i="11" s="1"/>
  <c r="BX21" i="7"/>
  <c r="Y23" i="7"/>
  <c r="K265" i="11"/>
  <c r="K328" i="11" s="1"/>
  <c r="CD17" i="7"/>
  <c r="CD18" i="7" s="1"/>
  <c r="BK35" i="9"/>
  <c r="BJ17" i="7"/>
  <c r="BJ18" i="7" s="1"/>
  <c r="G324" i="11"/>
  <c r="H25" i="10"/>
  <c r="H11" i="10" s="1"/>
  <c r="BQ34" i="10"/>
  <c r="I373" i="11"/>
  <c r="CB34" i="10"/>
  <c r="BZ34" i="10"/>
  <c r="CC34" i="10"/>
  <c r="H364" i="11"/>
  <c r="I341" i="11"/>
  <c r="E188" i="3"/>
  <c r="L27" i="10"/>
  <c r="L13" i="10" s="1"/>
  <c r="N44" i="65"/>
  <c r="G27" i="64"/>
  <c r="J360" i="11"/>
  <c r="I383" i="11"/>
  <c r="D387" i="21"/>
  <c r="T35" i="21" s="1"/>
  <c r="D352" i="21"/>
  <c r="T27" i="21" s="1"/>
  <c r="F24" i="10"/>
  <c r="D185" i="3"/>
  <c r="I24" i="10"/>
  <c r="I10" i="10" s="1"/>
  <c r="H24" i="10"/>
  <c r="H10" i="10" s="1"/>
  <c r="G356" i="11"/>
  <c r="H333" i="11"/>
  <c r="I333" i="11" s="1"/>
  <c r="J333" i="11" s="1"/>
  <c r="K333" i="11" s="1"/>
  <c r="L333" i="11" s="1"/>
  <c r="M333" i="11" s="1"/>
  <c r="N333" i="11" s="1"/>
  <c r="O333" i="11" s="1"/>
  <c r="K28" i="10"/>
  <c r="K14" i="10" s="1"/>
  <c r="M28" i="10"/>
  <c r="M14" i="10" s="1"/>
  <c r="E189" i="3"/>
  <c r="L28" i="10"/>
  <c r="L14" i="10" s="1"/>
  <c r="J36" i="30"/>
  <c r="K36" i="30" s="1"/>
  <c r="J33" i="30"/>
  <c r="K33" i="30" s="1"/>
  <c r="J32" i="30"/>
  <c r="K32" i="30" s="1"/>
  <c r="J12" i="30"/>
  <c r="K12" i="30" s="1"/>
  <c r="J35" i="30"/>
  <c r="K35" i="30" s="1"/>
  <c r="J31" i="30"/>
  <c r="K31" i="30" s="1"/>
  <c r="J34" i="30"/>
  <c r="K34" i="30" s="1"/>
  <c r="J23" i="30"/>
  <c r="K23" i="30" s="1"/>
  <c r="J18" i="30"/>
  <c r="K18" i="30" s="1"/>
  <c r="J39" i="30"/>
  <c r="K39" i="30" s="1"/>
  <c r="J37" i="30"/>
  <c r="K37" i="30" s="1"/>
  <c r="J38" i="30"/>
  <c r="K38" i="30" s="1"/>
  <c r="J77" i="30"/>
  <c r="K77" i="30" s="1"/>
  <c r="J30" i="30"/>
  <c r="K30" i="30" s="1"/>
  <c r="J6" i="30"/>
  <c r="K6" i="30" s="1"/>
  <c r="M45" i="43"/>
  <c r="X45" i="43"/>
  <c r="AT45" i="43"/>
  <c r="AC45" i="43"/>
  <c r="AR45" i="43"/>
  <c r="G30" i="43"/>
  <c r="AJ45" i="43"/>
  <c r="W45" i="43"/>
  <c r="Q45" i="43"/>
  <c r="AH45" i="43"/>
  <c r="AV45" i="43"/>
  <c r="BD45" i="43"/>
  <c r="Y45" i="43"/>
  <c r="AT41" i="43"/>
  <c r="AI41" i="43"/>
  <c r="L45" i="43"/>
  <c r="BK45" i="43"/>
  <c r="AY45" i="43"/>
  <c r="AW41" i="43"/>
  <c r="AQ45" i="43"/>
  <c r="AS45" i="43"/>
  <c r="I41" i="43"/>
  <c r="M41" i="43"/>
  <c r="AY41" i="43"/>
  <c r="S41" i="43"/>
  <c r="S45" i="43"/>
  <c r="J45" i="43"/>
  <c r="AL41" i="43"/>
  <c r="Z45" i="43"/>
  <c r="AB45" i="43"/>
  <c r="AP41" i="43"/>
  <c r="AF41" i="43"/>
  <c r="AH41" i="43"/>
  <c r="BN41" i="43"/>
  <c r="AK45" i="43"/>
  <c r="AD45" i="43"/>
  <c r="BO41" i="43"/>
  <c r="H45" i="43"/>
  <c r="O41" i="43"/>
  <c r="BC45" i="43"/>
  <c r="P45" i="43"/>
  <c r="BG45" i="43"/>
  <c r="BM41" i="43"/>
  <c r="O45" i="43"/>
  <c r="BJ41" i="43"/>
  <c r="AE41" i="43"/>
  <c r="AE44" i="43" s="1"/>
  <c r="AF45" i="43"/>
  <c r="W41" i="43"/>
  <c r="W44" i="43" s="1"/>
  <c r="BM45" i="43"/>
  <c r="BI41" i="43"/>
  <c r="L41" i="43"/>
  <c r="AI45" i="43"/>
  <c r="BB45" i="43"/>
  <c r="K41" i="43"/>
  <c r="BN45" i="43"/>
  <c r="BD41" i="43"/>
  <c r="AC41" i="43"/>
  <c r="AS41" i="43"/>
  <c r="BC41" i="43"/>
  <c r="BA45" i="43"/>
  <c r="AZ41" i="43"/>
  <c r="BG41" i="43"/>
  <c r="BH45" i="43"/>
  <c r="U41" i="43"/>
  <c r="AX45" i="43"/>
  <c r="V45" i="43"/>
  <c r="BF41" i="43"/>
  <c r="AO45" i="43"/>
  <c r="Y41" i="43"/>
  <c r="Y44" i="43" s="1"/>
  <c r="BJ45" i="43"/>
  <c r="L266" i="11"/>
  <c r="L329" i="11" s="1"/>
  <c r="H26" i="10"/>
  <c r="H12" i="10" s="1"/>
  <c r="F26" i="10"/>
  <c r="D187" i="3"/>
  <c r="B250" i="3"/>
  <c r="B186" i="3"/>
  <c r="BZ23" i="7"/>
  <c r="H351" i="11"/>
  <c r="D183" i="3"/>
  <c r="I22" i="10"/>
  <c r="I8" i="10" s="1"/>
  <c r="BQ38" i="10"/>
  <c r="CC37" i="10"/>
  <c r="BW37" i="10"/>
  <c r="I34" i="43"/>
  <c r="E105" i="3"/>
  <c r="BX35" i="10"/>
  <c r="AM23" i="7"/>
  <c r="CA22" i="7"/>
  <c r="CA23" i="7" s="1"/>
  <c r="S258" i="11"/>
  <c r="S273" i="11"/>
  <c r="S336" i="11" s="1"/>
  <c r="AT23" i="7"/>
  <c r="CE22" i="7"/>
  <c r="CE23" i="7" s="1"/>
  <c r="CG22" i="7"/>
  <c r="CG23" i="7" s="1"/>
  <c r="CD22" i="7"/>
  <c r="CD23" i="7" s="1"/>
  <c r="AS18" i="7"/>
  <c r="AC36" i="10"/>
  <c r="BV36" i="10" s="1"/>
  <c r="H291" i="3"/>
  <c r="Q258" i="11"/>
  <c r="I357" i="11"/>
  <c r="H380" i="11"/>
  <c r="G28" i="10"/>
  <c r="G14" i="10" s="1"/>
  <c r="F28" i="10"/>
  <c r="E21" i="6"/>
  <c r="F26" i="5"/>
  <c r="E12" i="7"/>
  <c r="R258" i="11"/>
  <c r="R272" i="11"/>
  <c r="R335" i="11" s="1"/>
  <c r="BQ33" i="10"/>
  <c r="BY32" i="10"/>
  <c r="BQ32" i="10"/>
  <c r="BY31" i="10"/>
  <c r="AD23" i="7"/>
  <c r="BY22" i="7"/>
  <c r="BY23" i="7" s="1"/>
  <c r="BU34" i="10"/>
  <c r="CC31" i="10"/>
  <c r="BX22" i="7"/>
  <c r="E44" i="9"/>
  <c r="G19" i="64"/>
  <c r="G88" i="3"/>
  <c r="R41" i="43"/>
  <c r="T41" i="43"/>
  <c r="H41" i="43"/>
  <c r="BH41" i="43"/>
  <c r="AQ41" i="43"/>
  <c r="N41" i="43"/>
  <c r="AO41" i="43"/>
  <c r="AG41" i="43"/>
  <c r="AU41" i="43"/>
  <c r="AV41" i="43"/>
  <c r="B190" i="3"/>
  <c r="B322" i="3"/>
  <c r="BV38" i="10"/>
  <c r="BT38" i="10"/>
  <c r="BV34" i="10"/>
  <c r="BZ32" i="10"/>
  <c r="AB41" i="43"/>
  <c r="J41" i="43"/>
  <c r="BU36" i="10"/>
  <c r="BQ36" i="10"/>
  <c r="G372" i="11"/>
  <c r="H349" i="11"/>
  <c r="CB17" i="7"/>
  <c r="CB18" i="7" s="1"/>
  <c r="BH17" i="7"/>
  <c r="BH18" i="7" s="1"/>
  <c r="BS19" i="5"/>
  <c r="AZ45" i="43"/>
  <c r="N45" i="43"/>
  <c r="AP45" i="43"/>
  <c r="K45" i="43"/>
  <c r="BU38" i="10"/>
  <c r="BY35" i="10"/>
  <c r="E40" i="9"/>
  <c r="H23" i="30"/>
  <c r="I23" i="30" s="1"/>
  <c r="H34" i="30"/>
  <c r="I34" i="30" s="1"/>
  <c r="H12" i="30"/>
  <c r="I12" i="30" s="1"/>
  <c r="H33" i="30"/>
  <c r="I33" i="30" s="1"/>
  <c r="H30" i="30"/>
  <c r="I30" i="30" s="1"/>
  <c r="H39" i="30"/>
  <c r="I39" i="30" s="1"/>
  <c r="H38" i="30"/>
  <c r="I38" i="30" s="1"/>
  <c r="H18" i="30"/>
  <c r="I18" i="30" s="1"/>
  <c r="H37" i="30"/>
  <c r="I37" i="30" s="1"/>
  <c r="H35" i="30"/>
  <c r="I35" i="30" s="1"/>
  <c r="H36" i="30"/>
  <c r="I36" i="30" s="1"/>
  <c r="H32" i="30"/>
  <c r="I32" i="30" s="1"/>
  <c r="H31" i="30"/>
  <c r="I31" i="30" s="1"/>
  <c r="BU37" i="10"/>
  <c r="BV32" i="10"/>
  <c r="CA31" i="10"/>
  <c r="BT22" i="7"/>
  <c r="K35" i="66"/>
  <c r="L41" i="66" s="1"/>
  <c r="M47" i="66" s="1"/>
  <c r="N53" i="66" s="1"/>
  <c r="O59" i="66" s="1"/>
  <c r="P65" i="66" s="1"/>
  <c r="Q71" i="66" s="1"/>
  <c r="R77" i="66" s="1"/>
  <c r="CD35" i="10"/>
  <c r="CE35" i="10"/>
  <c r="G21" i="43"/>
  <c r="CF18" i="7"/>
  <c r="AT35" i="9"/>
  <c r="G9" i="80"/>
  <c r="X5" i="43" s="1"/>
  <c r="G30" i="64"/>
  <c r="BV19" i="5"/>
  <c r="H296" i="3"/>
  <c r="C7" i="80"/>
  <c r="F7" i="80"/>
  <c r="G25" i="30"/>
  <c r="D438" i="21"/>
  <c r="L25" i="65"/>
  <c r="K26" i="65"/>
  <c r="K27" i="65" s="1"/>
  <c r="O53" i="65"/>
  <c r="O44" i="65" s="1"/>
  <c r="G19" i="65"/>
  <c r="C4" i="80"/>
  <c r="D9" i="80"/>
  <c r="M9" i="80"/>
  <c r="I31" i="66"/>
  <c r="H29" i="66"/>
  <c r="J9" i="80"/>
  <c r="AJ5" i="43" s="1"/>
  <c r="K9" i="80"/>
  <c r="AN5" i="43" s="1"/>
  <c r="G29" i="66"/>
  <c r="I9" i="65"/>
  <c r="I10" i="65" s="1"/>
  <c r="J10" i="65" s="1"/>
  <c r="I9" i="80"/>
  <c r="H9" i="80"/>
  <c r="AB5" i="43" s="1"/>
  <c r="L9" i="80"/>
  <c r="AR5" i="43" s="1"/>
  <c r="F26" i="65"/>
  <c r="F27" i="65" s="1"/>
  <c r="I29" i="66"/>
  <c r="D13" i="66"/>
  <c r="I30" i="66"/>
  <c r="J36" i="66" s="1"/>
  <c r="D12" i="66"/>
  <c r="G88" i="30"/>
  <c r="G89" i="30" s="1"/>
  <c r="G79" i="30"/>
  <c r="G80" i="30" s="1"/>
  <c r="AC30" i="60"/>
  <c r="AB9" i="43" s="1"/>
  <c r="BM30" i="60"/>
  <c r="BL9" i="43" s="1"/>
  <c r="AS30" i="60"/>
  <c r="AR9" i="43" s="1"/>
  <c r="O30" i="60"/>
  <c r="AV30" i="60"/>
  <c r="AR30" i="60"/>
  <c r="V30" i="60"/>
  <c r="AW30" i="60"/>
  <c r="AV9" i="43" s="1"/>
  <c r="AB30" i="60"/>
  <c r="AM30" i="60"/>
  <c r="AI30" i="60"/>
  <c r="T30" i="60"/>
  <c r="S9" i="43" s="1"/>
  <c r="X30" i="60"/>
  <c r="AP30" i="60"/>
  <c r="S30" i="60"/>
  <c r="R9" i="43" s="1"/>
  <c r="R30" i="60"/>
  <c r="K30" i="60"/>
  <c r="Y30" i="60"/>
  <c r="Q30" i="60"/>
  <c r="AY30" i="60"/>
  <c r="AT30" i="60"/>
  <c r="AX30" i="60"/>
  <c r="BH30" i="60"/>
  <c r="U30" i="60"/>
  <c r="AA30" i="60"/>
  <c r="Z9" i="43" s="1"/>
  <c r="AN30" i="60"/>
  <c r="AM9" i="43" s="1"/>
  <c r="AE30" i="60"/>
  <c r="N30" i="60"/>
  <c r="Z30" i="60"/>
  <c r="AL30" i="60"/>
  <c r="BO30" i="60"/>
  <c r="BN9" i="43" s="1"/>
  <c r="BF30" i="60"/>
  <c r="BP30" i="60"/>
  <c r="BI30" i="60"/>
  <c r="AG30" i="60"/>
  <c r="AF30" i="60"/>
  <c r="AH30" i="60"/>
  <c r="L30" i="60"/>
  <c r="J30" i="60"/>
  <c r="BD30" i="60"/>
  <c r="I30" i="60"/>
  <c r="BC30" i="60"/>
  <c r="BL30" i="60"/>
  <c r="AU30" i="60"/>
  <c r="BJ30" i="60"/>
  <c r="BK30" i="60"/>
  <c r="AJ30" i="60"/>
  <c r="BB30" i="60"/>
  <c r="AQ30" i="60"/>
  <c r="BG30" i="60"/>
  <c r="AK30" i="60"/>
  <c r="BE30" i="60"/>
  <c r="BN30" i="60"/>
  <c r="W30" i="60"/>
  <c r="BA30" i="60"/>
  <c r="M30" i="60"/>
  <c r="P30" i="60"/>
  <c r="AZ30" i="60"/>
  <c r="AD30" i="60"/>
  <c r="AO30" i="60"/>
  <c r="R12" i="2"/>
  <c r="P23" i="7"/>
  <c r="BU22" i="7"/>
  <c r="R23" i="7"/>
  <c r="BV22" i="7"/>
  <c r="L23" i="7"/>
  <c r="H53" i="30" l="1"/>
  <c r="I53" i="30" s="1"/>
  <c r="H56" i="30"/>
  <c r="I56" i="30" s="1"/>
  <c r="H61" i="30"/>
  <c r="I61" i="30" s="1"/>
  <c r="H62" i="30"/>
  <c r="I62" i="30" s="1"/>
  <c r="G321" i="11"/>
  <c r="F47" i="9" s="1"/>
  <c r="E25" i="5" s="1"/>
  <c r="H63" i="30"/>
  <c r="I63" i="30" s="1"/>
  <c r="H57" i="30"/>
  <c r="I57" i="30" s="1"/>
  <c r="H55" i="30"/>
  <c r="I55" i="30" s="1"/>
  <c r="H60" i="30"/>
  <c r="I60" i="30" s="1"/>
  <c r="I75" i="30" s="1"/>
  <c r="K75" i="30" s="1"/>
  <c r="K79" i="30" s="1"/>
  <c r="K80" i="30" s="1"/>
  <c r="H54" i="30"/>
  <c r="I54" i="30" s="1"/>
  <c r="H65" i="30"/>
  <c r="I65" i="30" s="1"/>
  <c r="H58" i="30"/>
  <c r="I58" i="30" s="1"/>
  <c r="H64" i="30"/>
  <c r="I64" i="30" s="1"/>
  <c r="D31" i="3"/>
  <c r="H31" i="3" s="1"/>
  <c r="G423" i="21"/>
  <c r="G156" i="21"/>
  <c r="G246" i="21"/>
  <c r="G155" i="21"/>
  <c r="G245" i="21"/>
  <c r="C72" i="21"/>
  <c r="C73" i="21" s="1"/>
  <c r="C74" i="21" s="1"/>
  <c r="C75" i="21" s="1"/>
  <c r="G75" i="21" s="1"/>
  <c r="G533" i="21"/>
  <c r="Q46" i="57"/>
  <c r="K24" i="30"/>
  <c r="K47" i="30"/>
  <c r="K48" i="30" s="1"/>
  <c r="I24" i="30"/>
  <c r="G14" i="50"/>
  <c r="I47" i="30"/>
  <c r="I48" i="30" s="1"/>
  <c r="G28" i="50"/>
  <c r="G244" i="21"/>
  <c r="G70" i="21"/>
  <c r="D11" i="74"/>
  <c r="BL5" i="43"/>
  <c r="G68" i="21"/>
  <c r="G69" i="21"/>
  <c r="G66" i="21"/>
  <c r="G67" i="21"/>
  <c r="I88" i="30"/>
  <c r="I89" i="30" s="1"/>
  <c r="AM32" i="60"/>
  <c r="AW5" i="68"/>
  <c r="BA5" i="68"/>
  <c r="BH5" i="43"/>
  <c r="G67" i="30"/>
  <c r="G53" i="50"/>
  <c r="G31" i="50"/>
  <c r="G36" i="50"/>
  <c r="G15" i="50"/>
  <c r="P11" i="9"/>
  <c r="P14" i="9"/>
  <c r="P16" i="9" s="1"/>
  <c r="I35" i="66"/>
  <c r="J41" i="66" s="1"/>
  <c r="K47" i="66" s="1"/>
  <c r="L53" i="66" s="1"/>
  <c r="M59" i="66" s="1"/>
  <c r="N65" i="66" s="1"/>
  <c r="O71" i="66" s="1"/>
  <c r="P77" i="66" s="1"/>
  <c r="Q83" i="66" s="1"/>
  <c r="R89" i="66" s="1"/>
  <c r="G323" i="11"/>
  <c r="H260" i="11" s="1"/>
  <c r="J365" i="11"/>
  <c r="G45" i="50"/>
  <c r="G20" i="50"/>
  <c r="H363" i="11"/>
  <c r="I340" i="11"/>
  <c r="J37" i="66"/>
  <c r="O11" i="9"/>
  <c r="O14" i="9"/>
  <c r="O16" i="9" s="1"/>
  <c r="G22" i="50"/>
  <c r="G51" i="50"/>
  <c r="G7" i="50"/>
  <c r="G6" i="50"/>
  <c r="G18" i="50"/>
  <c r="G40" i="50"/>
  <c r="G8" i="50"/>
  <c r="G39" i="50"/>
  <c r="G50" i="50"/>
  <c r="J326" i="11"/>
  <c r="K263" i="11" s="1"/>
  <c r="K326" i="11" s="1"/>
  <c r="G29" i="50"/>
  <c r="J368" i="11"/>
  <c r="K345" i="11"/>
  <c r="E13" i="6"/>
  <c r="G35" i="50"/>
  <c r="R14" i="9"/>
  <c r="R16" i="9" s="1"/>
  <c r="R11" i="9"/>
  <c r="G30" i="50"/>
  <c r="G41" i="50"/>
  <c r="G19" i="50"/>
  <c r="G21" i="50"/>
  <c r="F13" i="6"/>
  <c r="J350" i="11"/>
  <c r="N11" i="9"/>
  <c r="G46" i="50"/>
  <c r="G33" i="50"/>
  <c r="G34" i="50"/>
  <c r="G25" i="50"/>
  <c r="G27" i="50"/>
  <c r="G375" i="11"/>
  <c r="H352" i="11"/>
  <c r="H353" i="11"/>
  <c r="G376" i="11"/>
  <c r="J366" i="11"/>
  <c r="K343" i="11"/>
  <c r="G37" i="50"/>
  <c r="G43" i="50"/>
  <c r="G42" i="50"/>
  <c r="G47" i="50"/>
  <c r="G9" i="50"/>
  <c r="G24" i="50"/>
  <c r="G12" i="50"/>
  <c r="G49" i="50"/>
  <c r="G13" i="50"/>
  <c r="G16" i="50"/>
  <c r="E17" i="27"/>
  <c r="H3" i="50"/>
  <c r="G424" i="21"/>
  <c r="G334" i="21"/>
  <c r="G247" i="21"/>
  <c r="G157" i="21"/>
  <c r="D32" i="3"/>
  <c r="AU44" i="43"/>
  <c r="CC19" i="5"/>
  <c r="E186" i="3"/>
  <c r="O25" i="10" s="1"/>
  <c r="O11" i="10" s="1"/>
  <c r="CA19" i="5"/>
  <c r="BQ13" i="10"/>
  <c r="M25" i="10"/>
  <c r="M11" i="10" s="1"/>
  <c r="M264" i="11"/>
  <c r="M327" i="11" s="1"/>
  <c r="N264" i="11" s="1"/>
  <c r="N327" i="11" s="1"/>
  <c r="O264" i="11" s="1"/>
  <c r="O327" i="11" s="1"/>
  <c r="BQ27" i="10"/>
  <c r="H130" i="11"/>
  <c r="I67" i="11" s="1"/>
  <c r="I130" i="11" s="1"/>
  <c r="BQ9" i="10"/>
  <c r="V275" i="11"/>
  <c r="V338" i="11" s="1"/>
  <c r="I5" i="68"/>
  <c r="L5" i="43"/>
  <c r="AC5" i="68"/>
  <c r="AF5" i="43"/>
  <c r="AS5" i="68"/>
  <c r="AV5" i="43"/>
  <c r="BR13" i="10"/>
  <c r="AL44" i="43"/>
  <c r="AM44" i="43"/>
  <c r="BQ11" i="10"/>
  <c r="AD44" i="43"/>
  <c r="R44" i="43"/>
  <c r="BQ29" i="10"/>
  <c r="N44" i="43"/>
  <c r="X44" i="43"/>
  <c r="J44" i="43"/>
  <c r="AG44" i="43"/>
  <c r="BE44" i="43"/>
  <c r="P44" i="43"/>
  <c r="V44" i="43"/>
  <c r="AS44" i="43"/>
  <c r="AN44" i="43"/>
  <c r="AW44" i="43"/>
  <c r="L25" i="10"/>
  <c r="L11" i="10" s="1"/>
  <c r="K25" i="10"/>
  <c r="K11" i="10" s="1"/>
  <c r="G42" i="10"/>
  <c r="G43" i="10" s="1"/>
  <c r="G49" i="10" s="1"/>
  <c r="BQ23" i="10"/>
  <c r="I42" i="10"/>
  <c r="I48" i="10" s="1"/>
  <c r="AX44" i="43"/>
  <c r="BK44" i="43"/>
  <c r="Q44" i="43"/>
  <c r="AM42" i="43"/>
  <c r="BL44" i="43"/>
  <c r="BA44" i="43"/>
  <c r="BO42" i="43"/>
  <c r="BB44" i="43"/>
  <c r="BF44" i="43"/>
  <c r="AK44" i="43"/>
  <c r="BI44" i="43"/>
  <c r="BN44" i="43"/>
  <c r="AC44" i="43"/>
  <c r="U44" i="43"/>
  <c r="H42" i="10"/>
  <c r="H48" i="10" s="1"/>
  <c r="AJ44" i="43"/>
  <c r="AQ44" i="43"/>
  <c r="I44" i="43"/>
  <c r="AA44" i="43"/>
  <c r="K29" i="10"/>
  <c r="K15" i="10" s="1"/>
  <c r="L29" i="10"/>
  <c r="L15" i="10" s="1"/>
  <c r="M29" i="10"/>
  <c r="M15" i="10" s="1"/>
  <c r="E190" i="3"/>
  <c r="J29" i="10"/>
  <c r="BJ44" i="43"/>
  <c r="BO44" i="43"/>
  <c r="Z44" i="43"/>
  <c r="AR44" i="43"/>
  <c r="BR27" i="10"/>
  <c r="BQ15" i="10"/>
  <c r="J23" i="10"/>
  <c r="E184" i="3"/>
  <c r="M23" i="10"/>
  <c r="M9" i="10" s="1"/>
  <c r="L23" i="10"/>
  <c r="L9" i="10" s="1"/>
  <c r="K23" i="10"/>
  <c r="K9" i="10" s="1"/>
  <c r="K55" i="78"/>
  <c r="O47" i="78"/>
  <c r="Q54" i="78"/>
  <c r="O10" i="73"/>
  <c r="S10" i="73"/>
  <c r="H20" i="73"/>
  <c r="H21" i="73" s="1"/>
  <c r="F12" i="73" s="1"/>
  <c r="E13" i="73" s="1"/>
  <c r="I19" i="73"/>
  <c r="K45" i="73"/>
  <c r="D11" i="73"/>
  <c r="K11" i="73"/>
  <c r="N11" i="73"/>
  <c r="S11" i="73" s="1"/>
  <c r="I13" i="73"/>
  <c r="J12" i="73"/>
  <c r="I48" i="77"/>
  <c r="K59" i="77"/>
  <c r="L65" i="77" s="1"/>
  <c r="R79" i="77"/>
  <c r="P47" i="77"/>
  <c r="J20" i="72"/>
  <c r="J21" i="72" s="1"/>
  <c r="F14" i="72" s="1"/>
  <c r="E15" i="72" s="1"/>
  <c r="K19" i="72"/>
  <c r="O10" i="72"/>
  <c r="S10" i="72"/>
  <c r="I13" i="72"/>
  <c r="J12" i="72"/>
  <c r="K11" i="72"/>
  <c r="D11" i="72"/>
  <c r="N11" i="72"/>
  <c r="S11" i="72" s="1"/>
  <c r="J44" i="72"/>
  <c r="O48" i="76"/>
  <c r="P47" i="76"/>
  <c r="P49" i="76"/>
  <c r="O10" i="70"/>
  <c r="S10" i="70"/>
  <c r="I13" i="70"/>
  <c r="J12" i="70"/>
  <c r="D11" i="70"/>
  <c r="N11" i="70"/>
  <c r="S11" i="70" s="1"/>
  <c r="K11" i="70"/>
  <c r="I20" i="70"/>
  <c r="I21" i="70" s="1"/>
  <c r="F13" i="70" s="1"/>
  <c r="E14" i="70" s="1"/>
  <c r="J19" i="70"/>
  <c r="P53" i="75"/>
  <c r="J55" i="75"/>
  <c r="N47" i="75"/>
  <c r="P54" i="75"/>
  <c r="J53" i="75"/>
  <c r="J54" i="75"/>
  <c r="O11" i="74"/>
  <c r="E12" i="74"/>
  <c r="J12" i="74"/>
  <c r="P54" i="74"/>
  <c r="H20" i="74"/>
  <c r="H21" i="74" s="1"/>
  <c r="F12" i="74" s="1"/>
  <c r="I19" i="74"/>
  <c r="I15" i="74"/>
  <c r="H26" i="74"/>
  <c r="H27" i="74" s="1"/>
  <c r="I25" i="74"/>
  <c r="J262" i="11"/>
  <c r="J325" i="11" s="1"/>
  <c r="M266" i="11"/>
  <c r="M329" i="11"/>
  <c r="L265" i="11"/>
  <c r="L328" i="11" s="1"/>
  <c r="R271" i="11"/>
  <c r="R334" i="11" s="1"/>
  <c r="P269" i="11"/>
  <c r="P332" i="11" s="1"/>
  <c r="S272" i="11"/>
  <c r="S335" i="11" s="1"/>
  <c r="U274" i="11"/>
  <c r="U337" i="11" s="1"/>
  <c r="W276" i="11"/>
  <c r="W339" i="11" s="1"/>
  <c r="U5" i="68"/>
  <c r="F9" i="80"/>
  <c r="T5" i="43" s="1"/>
  <c r="BH44" i="43"/>
  <c r="BK42" i="43"/>
  <c r="I41" i="10"/>
  <c r="I17" i="10"/>
  <c r="AY44" i="43"/>
  <c r="L381" i="11"/>
  <c r="M358" i="11"/>
  <c r="AE42" i="43"/>
  <c r="AB44" i="43"/>
  <c r="K42" i="43"/>
  <c r="H44" i="43"/>
  <c r="I380" i="11"/>
  <c r="J357" i="11"/>
  <c r="L22" i="10"/>
  <c r="L8" i="10" s="1"/>
  <c r="J22" i="10"/>
  <c r="K22" i="10"/>
  <c r="K8" i="10" s="1"/>
  <c r="M22" i="10"/>
  <c r="M8" i="10" s="1"/>
  <c r="E183" i="3"/>
  <c r="O44" i="43"/>
  <c r="AP44" i="43"/>
  <c r="M44" i="43"/>
  <c r="AI44" i="43"/>
  <c r="F10" i="10"/>
  <c r="BQ24" i="10"/>
  <c r="G17" i="10"/>
  <c r="F14" i="10"/>
  <c r="BQ14" i="10" s="1"/>
  <c r="BQ28" i="10"/>
  <c r="G344" i="11"/>
  <c r="R7" i="80"/>
  <c r="S44" i="43"/>
  <c r="G13" i="6"/>
  <c r="I42" i="9"/>
  <c r="G347" i="11"/>
  <c r="H261" i="11"/>
  <c r="BX23" i="7"/>
  <c r="BD44" i="43"/>
  <c r="BG42" i="43"/>
  <c r="AI42" i="43"/>
  <c r="AF44" i="43"/>
  <c r="P28" i="10"/>
  <c r="P14" i="10" s="1"/>
  <c r="F189" i="3"/>
  <c r="N28" i="10"/>
  <c r="Q28" i="10"/>
  <c r="Q14" i="10" s="1"/>
  <c r="O28" i="10"/>
  <c r="O14" i="10" s="1"/>
  <c r="E185" i="3"/>
  <c r="L24" i="10"/>
  <c r="L10" i="10" s="1"/>
  <c r="J24" i="10"/>
  <c r="M24" i="10"/>
  <c r="M10" i="10" s="1"/>
  <c r="K24" i="10"/>
  <c r="K10" i="10" s="1"/>
  <c r="AQ42" i="43"/>
  <c r="H371" i="11"/>
  <c r="I348" i="11"/>
  <c r="BQ25" i="10"/>
  <c r="C9" i="80"/>
  <c r="AV44" i="43"/>
  <c r="AY42" i="43"/>
  <c r="W42" i="43"/>
  <c r="T44" i="43"/>
  <c r="I351" i="11"/>
  <c r="H374" i="11"/>
  <c r="J26" i="10"/>
  <c r="K26" i="10"/>
  <c r="K12" i="10" s="1"/>
  <c r="M26" i="10"/>
  <c r="M12" i="10" s="1"/>
  <c r="E187" i="3"/>
  <c r="L26" i="10"/>
  <c r="L12" i="10" s="1"/>
  <c r="BG44" i="43"/>
  <c r="K44" i="43"/>
  <c r="G45" i="43"/>
  <c r="AT44" i="43"/>
  <c r="J373" i="11"/>
  <c r="K350" i="11"/>
  <c r="AA42" i="43"/>
  <c r="H382" i="11"/>
  <c r="I359" i="11"/>
  <c r="H17" i="10"/>
  <c r="H41" i="10"/>
  <c r="BQ8" i="10"/>
  <c r="I378" i="11"/>
  <c r="J355" i="11"/>
  <c r="O27" i="10"/>
  <c r="O13" i="10" s="1"/>
  <c r="Q27" i="10"/>
  <c r="Q13" i="10" s="1"/>
  <c r="P27" i="10"/>
  <c r="P13" i="10" s="1"/>
  <c r="N27" i="10"/>
  <c r="F188" i="3"/>
  <c r="H372" i="11"/>
  <c r="I349" i="11"/>
  <c r="F12" i="7"/>
  <c r="G26" i="5"/>
  <c r="G12" i="7" s="1"/>
  <c r="T273" i="11"/>
  <c r="T336" i="11" s="1"/>
  <c r="P270" i="11"/>
  <c r="P333" i="11" s="1"/>
  <c r="N267" i="11"/>
  <c r="N330" i="11" s="1"/>
  <c r="I364" i="11"/>
  <c r="J341" i="11"/>
  <c r="F186" i="3"/>
  <c r="P25" i="10"/>
  <c r="P11" i="10" s="1"/>
  <c r="BR28" i="10"/>
  <c r="H377" i="11"/>
  <c r="I354" i="11"/>
  <c r="K360" i="11"/>
  <c r="J383" i="11"/>
  <c r="AH44" i="43"/>
  <c r="F19" i="5"/>
  <c r="BQ19" i="5" s="1"/>
  <c r="H105" i="3"/>
  <c r="F12" i="10"/>
  <c r="BQ12" i="10" s="1"/>
  <c r="BQ26" i="10"/>
  <c r="AZ44" i="43"/>
  <c r="BC42" i="43"/>
  <c r="K365" i="11"/>
  <c r="L342" i="11"/>
  <c r="V362" i="11"/>
  <c r="K42" i="66"/>
  <c r="L48" i="66" s="1"/>
  <c r="M54" i="66" s="1"/>
  <c r="N60" i="66" s="1"/>
  <c r="O66" i="66" s="1"/>
  <c r="AO44" i="43"/>
  <c r="F21" i="6"/>
  <c r="BC44" i="43"/>
  <c r="O42" i="43"/>
  <c r="L44" i="43"/>
  <c r="BM44" i="43"/>
  <c r="G379" i="11"/>
  <c r="H356" i="11"/>
  <c r="AU42" i="43"/>
  <c r="J11" i="10"/>
  <c r="BR14" i="10"/>
  <c r="S42" i="43"/>
  <c r="N268" i="11"/>
  <c r="N331" i="11" s="1"/>
  <c r="BQ22" i="10"/>
  <c r="H35" i="66"/>
  <c r="F259" i="21"/>
  <c r="F26" i="21" s="1"/>
  <c r="D259" i="21"/>
  <c r="D26" i="21" s="1"/>
  <c r="D170" i="21"/>
  <c r="D25" i="21" s="1"/>
  <c r="D204" i="21"/>
  <c r="D33" i="21" s="1"/>
  <c r="D440" i="21"/>
  <c r="D474" i="21"/>
  <c r="H9" i="57"/>
  <c r="F438" i="21"/>
  <c r="G9" i="57"/>
  <c r="E438" i="21"/>
  <c r="I9" i="57"/>
  <c r="H19" i="65"/>
  <c r="G20" i="65"/>
  <c r="G21" i="65" s="1"/>
  <c r="D443" i="21"/>
  <c r="P54" i="65"/>
  <c r="L26" i="65"/>
  <c r="L27" i="65" s="1"/>
  <c r="M25" i="65"/>
  <c r="K43" i="66"/>
  <c r="I11" i="65"/>
  <c r="AG5" i="68"/>
  <c r="AG4" i="43"/>
  <c r="AK5" i="68"/>
  <c r="AO5" i="68"/>
  <c r="Y5" i="68"/>
  <c r="E9" i="80"/>
  <c r="P5" i="43" s="1"/>
  <c r="R4" i="80"/>
  <c r="R6" i="80" s="1"/>
  <c r="G26" i="65"/>
  <c r="N10" i="65"/>
  <c r="K10" i="65"/>
  <c r="D10" i="65"/>
  <c r="J35" i="66"/>
  <c r="P72" i="66"/>
  <c r="F443" i="21"/>
  <c r="AN32" i="60"/>
  <c r="AL9" i="43"/>
  <c r="AS32" i="60"/>
  <c r="BM32" i="60"/>
  <c r="AA32" i="60"/>
  <c r="AC32" i="60"/>
  <c r="BO32" i="60"/>
  <c r="BH32" i="60"/>
  <c r="BG9" i="43"/>
  <c r="V32" i="60"/>
  <c r="U9" i="43"/>
  <c r="AW32" i="60"/>
  <c r="AL32" i="60"/>
  <c r="AK9" i="43"/>
  <c r="AX32" i="60"/>
  <c r="AW9" i="43"/>
  <c r="AP32" i="60"/>
  <c r="AO9" i="43"/>
  <c r="AR32" i="60"/>
  <c r="AQ9" i="43"/>
  <c r="Z32" i="60"/>
  <c r="Y9" i="43"/>
  <c r="AT32" i="60"/>
  <c r="AS9" i="43"/>
  <c r="X32" i="60"/>
  <c r="W9" i="43"/>
  <c r="AU9" i="43"/>
  <c r="AV32" i="60"/>
  <c r="U32" i="60"/>
  <c r="T9" i="43"/>
  <c r="M9" i="43"/>
  <c r="N32" i="60"/>
  <c r="O32" i="60"/>
  <c r="N9" i="43"/>
  <c r="AD9" i="43"/>
  <c r="AE32" i="60"/>
  <c r="Q32" i="60"/>
  <c r="P9" i="43"/>
  <c r="AI32" i="60"/>
  <c r="AH9" i="43"/>
  <c r="Q9" i="43"/>
  <c r="R32" i="60"/>
  <c r="AX9" i="43"/>
  <c r="AY32" i="60"/>
  <c r="T32" i="60"/>
  <c r="X9" i="43"/>
  <c r="Y32" i="60"/>
  <c r="S32" i="60"/>
  <c r="K32" i="60"/>
  <c r="J9" i="43"/>
  <c r="AA9" i="43"/>
  <c r="AB32" i="60"/>
  <c r="AY9" i="43"/>
  <c r="AZ32" i="60"/>
  <c r="BN32" i="60"/>
  <c r="BM9" i="43"/>
  <c r="BC9" i="43"/>
  <c r="BD32" i="60"/>
  <c r="BE9" i="43"/>
  <c r="BF32" i="60"/>
  <c r="O9" i="43"/>
  <c r="P32" i="60"/>
  <c r="BE32" i="60"/>
  <c r="BD9" i="43"/>
  <c r="I9" i="43"/>
  <c r="J32" i="60"/>
  <c r="AK32" i="60"/>
  <c r="AJ9" i="43"/>
  <c r="BI9" i="43"/>
  <c r="BJ32" i="60"/>
  <c r="K9" i="43"/>
  <c r="L32" i="60"/>
  <c r="BG32" i="60"/>
  <c r="BF9" i="43"/>
  <c r="AU32" i="60"/>
  <c r="AT9" i="43"/>
  <c r="AG9" i="43"/>
  <c r="AH32" i="60"/>
  <c r="AE9" i="43"/>
  <c r="AF32" i="60"/>
  <c r="L9" i="43"/>
  <c r="M32" i="60"/>
  <c r="BA9" i="43"/>
  <c r="BB32" i="60"/>
  <c r="AG32" i="60"/>
  <c r="AF9" i="43"/>
  <c r="AQ32" i="60"/>
  <c r="AP9" i="43"/>
  <c r="AN9" i="43"/>
  <c r="AO32" i="60"/>
  <c r="AZ9" i="43"/>
  <c r="BA32" i="60"/>
  <c r="AI9" i="43"/>
  <c r="AJ32" i="60"/>
  <c r="BB9" i="43"/>
  <c r="BC32" i="60"/>
  <c r="BH9" i="43"/>
  <c r="BI32" i="60"/>
  <c r="BL32" i="60"/>
  <c r="BK9" i="43"/>
  <c r="AD32" i="60"/>
  <c r="AC9" i="43"/>
  <c r="V9" i="43"/>
  <c r="W32" i="60"/>
  <c r="BJ9" i="43"/>
  <c r="BK32" i="60"/>
  <c r="H30" i="60"/>
  <c r="I32" i="60"/>
  <c r="H9" i="43"/>
  <c r="BO9" i="43"/>
  <c r="BP32" i="60"/>
  <c r="G346" i="11" l="1"/>
  <c r="H321" i="11"/>
  <c r="G47" i="9" s="1"/>
  <c r="F25" i="5" s="1"/>
  <c r="F11" i="7" s="1"/>
  <c r="I66" i="30"/>
  <c r="J64" i="30"/>
  <c r="K64" i="30" s="1"/>
  <c r="C76" i="21"/>
  <c r="C77" i="21" s="1"/>
  <c r="G77" i="21" s="1"/>
  <c r="G73" i="21"/>
  <c r="G74" i="21"/>
  <c r="G72" i="21"/>
  <c r="G534" i="21"/>
  <c r="V45" i="57"/>
  <c r="U46" i="57"/>
  <c r="H5" i="43"/>
  <c r="E5" i="68"/>
  <c r="I25" i="30"/>
  <c r="E4" i="29"/>
  <c r="E5" i="29"/>
  <c r="F5" i="29" s="1"/>
  <c r="E8" i="29"/>
  <c r="F8" i="29" s="1"/>
  <c r="M2" i="30"/>
  <c r="M3" i="30" s="1"/>
  <c r="J56" i="30"/>
  <c r="K56" i="30" s="1"/>
  <c r="J58" i="30"/>
  <c r="K58" i="30" s="1"/>
  <c r="J55" i="30"/>
  <c r="K55" i="30" s="1"/>
  <c r="J53" i="30"/>
  <c r="K53" i="30" s="1"/>
  <c r="K366" i="11"/>
  <c r="L343" i="11"/>
  <c r="Q25" i="10"/>
  <c r="Q11" i="10" s="1"/>
  <c r="H375" i="11"/>
  <c r="I352" i="11"/>
  <c r="J340" i="11"/>
  <c r="I363" i="11"/>
  <c r="H376" i="11"/>
  <c r="I353" i="11"/>
  <c r="H323" i="11"/>
  <c r="I260" i="11" s="1"/>
  <c r="N25" i="10"/>
  <c r="L345" i="11"/>
  <c r="K368" i="11"/>
  <c r="H47" i="50"/>
  <c r="H43" i="50"/>
  <c r="H8" i="50"/>
  <c r="H7" i="50"/>
  <c r="H29" i="50"/>
  <c r="H6" i="50"/>
  <c r="H27" i="50"/>
  <c r="H49" i="50"/>
  <c r="H40" i="50"/>
  <c r="H14" i="50"/>
  <c r="H13" i="50"/>
  <c r="H25" i="50"/>
  <c r="H20" i="50"/>
  <c r="H28" i="50"/>
  <c r="H16" i="50"/>
  <c r="H53" i="50"/>
  <c r="H36" i="50"/>
  <c r="H21" i="50"/>
  <c r="H41" i="50"/>
  <c r="H31" i="50"/>
  <c r="H30" i="50"/>
  <c r="H18" i="50"/>
  <c r="H15" i="50"/>
  <c r="H39" i="50"/>
  <c r="H42" i="50"/>
  <c r="H19" i="50"/>
  <c r="H10" i="50"/>
  <c r="H22" i="50"/>
  <c r="H33" i="50"/>
  <c r="H35" i="50"/>
  <c r="H34" i="50"/>
  <c r="H50" i="50"/>
  <c r="H45" i="50"/>
  <c r="H12" i="50"/>
  <c r="H51" i="50"/>
  <c r="H9" i="50"/>
  <c r="H37" i="50"/>
  <c r="H24" i="50"/>
  <c r="H46" i="50"/>
  <c r="J57" i="30"/>
  <c r="K57" i="30" s="1"/>
  <c r="J62" i="30"/>
  <c r="K62" i="30" s="1"/>
  <c r="J63" i="30"/>
  <c r="K63" i="30" s="1"/>
  <c r="J59" i="30"/>
  <c r="K59" i="30" s="1"/>
  <c r="J61" i="30"/>
  <c r="K61" i="30" s="1"/>
  <c r="J65" i="30"/>
  <c r="K65" i="30" s="1"/>
  <c r="I79" i="30"/>
  <c r="I80" i="30" s="1"/>
  <c r="J54" i="30"/>
  <c r="K54" i="30" s="1"/>
  <c r="J60" i="30"/>
  <c r="K60" i="30" s="1"/>
  <c r="G425" i="21"/>
  <c r="G335" i="21"/>
  <c r="G248" i="21"/>
  <c r="G158" i="21"/>
  <c r="D33" i="3"/>
  <c r="H32" i="3"/>
  <c r="G21" i="6"/>
  <c r="G384" i="11"/>
  <c r="F43" i="9" s="1"/>
  <c r="F44" i="9" s="1"/>
  <c r="W275" i="11"/>
  <c r="W338" i="11" s="1"/>
  <c r="X275" i="11" s="1"/>
  <c r="X338" i="11" s="1"/>
  <c r="V361" i="11"/>
  <c r="W362" i="11"/>
  <c r="BR11" i="10"/>
  <c r="BR25" i="10"/>
  <c r="G48" i="10"/>
  <c r="G50" i="10" s="1"/>
  <c r="N23" i="10"/>
  <c r="O23" i="10"/>
  <c r="O9" i="10" s="1"/>
  <c r="F184" i="3"/>
  <c r="Q23" i="10"/>
  <c r="Q9" i="10" s="1"/>
  <c r="P23" i="10"/>
  <c r="P9" i="10" s="1"/>
  <c r="J9" i="10"/>
  <c r="BR9" i="10" s="1"/>
  <c r="BR23" i="10"/>
  <c r="P29" i="10"/>
  <c r="P15" i="10" s="1"/>
  <c r="N29" i="10"/>
  <c r="Q29" i="10"/>
  <c r="Q15" i="10" s="1"/>
  <c r="O29" i="10"/>
  <c r="O15" i="10" s="1"/>
  <c r="F190" i="3"/>
  <c r="BR29" i="10"/>
  <c r="J15" i="10"/>
  <c r="BR15" i="10" s="1"/>
  <c r="K42" i="10"/>
  <c r="K48" i="10" s="1"/>
  <c r="L61" i="78"/>
  <c r="M67" i="78" s="1"/>
  <c r="R60" i="78"/>
  <c r="P53" i="78"/>
  <c r="I14" i="73"/>
  <c r="J13" i="73"/>
  <c r="L46" i="73"/>
  <c r="K12" i="73"/>
  <c r="D12" i="73"/>
  <c r="N12" i="73"/>
  <c r="J19" i="73"/>
  <c r="I20" i="73"/>
  <c r="I21" i="73" s="1"/>
  <c r="F13" i="73" s="1"/>
  <c r="E14" i="73" s="1"/>
  <c r="O11" i="73"/>
  <c r="Q53" i="77"/>
  <c r="J54" i="77"/>
  <c r="M71" i="77"/>
  <c r="K20" i="72"/>
  <c r="K21" i="72" s="1"/>
  <c r="L19" i="72"/>
  <c r="D12" i="72"/>
  <c r="N12" i="72"/>
  <c r="K12" i="72"/>
  <c r="I14" i="72"/>
  <c r="J13" i="72"/>
  <c r="O11" i="72"/>
  <c r="K45" i="72"/>
  <c r="Q53" i="76"/>
  <c r="Q55" i="76"/>
  <c r="P54" i="76"/>
  <c r="K19" i="70"/>
  <c r="J20" i="70"/>
  <c r="J21" i="70" s="1"/>
  <c r="F14" i="70" s="1"/>
  <c r="E15" i="70" s="1"/>
  <c r="J13" i="70"/>
  <c r="I14" i="70"/>
  <c r="N12" i="70"/>
  <c r="O12" i="70" s="1"/>
  <c r="D12" i="70"/>
  <c r="K12" i="70"/>
  <c r="O11" i="70"/>
  <c r="K61" i="75"/>
  <c r="L67" i="75" s="1"/>
  <c r="Q59" i="75"/>
  <c r="R65" i="75" s="1"/>
  <c r="K60" i="75"/>
  <c r="L66" i="75" s="1"/>
  <c r="K59" i="75"/>
  <c r="L65" i="75" s="1"/>
  <c r="Q60" i="75"/>
  <c r="R66" i="75" s="1"/>
  <c r="O53" i="75"/>
  <c r="K12" i="74"/>
  <c r="D12" i="74"/>
  <c r="N12" i="74"/>
  <c r="E13" i="74"/>
  <c r="J13" i="74"/>
  <c r="I16" i="74"/>
  <c r="D23" i="75" s="1"/>
  <c r="D5" i="75" s="1"/>
  <c r="I26" i="74"/>
  <c r="I27" i="74" s="1"/>
  <c r="J25" i="74"/>
  <c r="J19" i="74"/>
  <c r="I20" i="74"/>
  <c r="I21" i="74" s="1"/>
  <c r="F13" i="74" s="1"/>
  <c r="Q55" i="74"/>
  <c r="M5" i="68"/>
  <c r="Q5" i="68"/>
  <c r="O268" i="11"/>
  <c r="O331" i="11" s="1"/>
  <c r="V274" i="11"/>
  <c r="V337" i="11" s="1"/>
  <c r="Q269" i="11"/>
  <c r="Q332" i="11" s="1"/>
  <c r="K262" i="11"/>
  <c r="K325" i="11" s="1"/>
  <c r="P264" i="11"/>
  <c r="P327" i="11" s="1"/>
  <c r="J349" i="11"/>
  <c r="I372" i="11"/>
  <c r="Q270" i="11"/>
  <c r="Q333" i="11" s="1"/>
  <c r="BR26" i="10"/>
  <c r="J12" i="10"/>
  <c r="BR12" i="10" s="1"/>
  <c r="M42" i="10"/>
  <c r="M48" i="10" s="1"/>
  <c r="P44" i="65"/>
  <c r="J354" i="11"/>
  <c r="I377" i="11"/>
  <c r="N13" i="10"/>
  <c r="BS13" i="10" s="1"/>
  <c r="BS27" i="10"/>
  <c r="BR24" i="10"/>
  <c r="J10" i="10"/>
  <c r="E11" i="7"/>
  <c r="K41" i="10"/>
  <c r="K17" i="10"/>
  <c r="I47" i="10"/>
  <c r="I43" i="10"/>
  <c r="I49" i="10" s="1"/>
  <c r="N14" i="10"/>
  <c r="BS14" i="10" s="1"/>
  <c r="BS28" i="10"/>
  <c r="BQ10" i="10"/>
  <c r="BQ17" i="10" s="1"/>
  <c r="F42" i="10"/>
  <c r="F17" i="10"/>
  <c r="U28" i="10"/>
  <c r="U14" i="10" s="1"/>
  <c r="S28" i="10"/>
  <c r="S14" i="10" s="1"/>
  <c r="G189" i="3"/>
  <c r="T28" i="10"/>
  <c r="T14" i="10" s="1"/>
  <c r="R28" i="10"/>
  <c r="G42" i="43"/>
  <c r="K341" i="11"/>
  <c r="J364" i="11"/>
  <c r="U27" i="10"/>
  <c r="U13" i="10" s="1"/>
  <c r="T27" i="10"/>
  <c r="T13" i="10" s="1"/>
  <c r="S27" i="10"/>
  <c r="S13" i="10" s="1"/>
  <c r="G188" i="3"/>
  <c r="R27" i="10"/>
  <c r="G18" i="10"/>
  <c r="F18" i="5" s="1"/>
  <c r="M41" i="10"/>
  <c r="M17" i="10"/>
  <c r="N266" i="11"/>
  <c r="N329" i="11" s="1"/>
  <c r="L263" i="11"/>
  <c r="L326" i="11" s="1"/>
  <c r="K373" i="11"/>
  <c r="L350" i="11"/>
  <c r="I374" i="11"/>
  <c r="J351" i="11"/>
  <c r="I371" i="11"/>
  <c r="J348" i="11"/>
  <c r="L42" i="10"/>
  <c r="L48" i="10" s="1"/>
  <c r="G367" i="11"/>
  <c r="H344" i="11"/>
  <c r="J8" i="10"/>
  <c r="BR22" i="10"/>
  <c r="J67" i="11"/>
  <c r="J130" i="11" s="1"/>
  <c r="L41" i="10"/>
  <c r="L17" i="10"/>
  <c r="M381" i="11"/>
  <c r="N358" i="11"/>
  <c r="X276" i="11"/>
  <c r="X339" i="11" s="1"/>
  <c r="F293" i="21"/>
  <c r="F34" i="21" s="1"/>
  <c r="L360" i="11"/>
  <c r="K383" i="11"/>
  <c r="N11" i="10"/>
  <c r="H26" i="5"/>
  <c r="I26" i="5"/>
  <c r="H43" i="10"/>
  <c r="H49" i="10" s="1"/>
  <c r="H47" i="10"/>
  <c r="BQ41" i="10"/>
  <c r="J380" i="11"/>
  <c r="K357" i="11"/>
  <c r="U25" i="10"/>
  <c r="U11" i="10" s="1"/>
  <c r="R25" i="10"/>
  <c r="T25" i="10"/>
  <c r="T11" i="10" s="1"/>
  <c r="G186" i="3"/>
  <c r="S25" i="10"/>
  <c r="S11" i="10" s="1"/>
  <c r="K355" i="11"/>
  <c r="J378" i="11"/>
  <c r="G44" i="43"/>
  <c r="T272" i="11"/>
  <c r="T335" i="11" s="1"/>
  <c r="G370" i="11"/>
  <c r="Q22" i="10"/>
  <c r="Q8" i="10" s="1"/>
  <c r="N22" i="10"/>
  <c r="O22" i="10"/>
  <c r="O8" i="10" s="1"/>
  <c r="F183" i="3"/>
  <c r="P22" i="10"/>
  <c r="P8" i="10" s="1"/>
  <c r="H379" i="11"/>
  <c r="I356" i="11"/>
  <c r="L365" i="11"/>
  <c r="M342" i="11"/>
  <c r="U273" i="11"/>
  <c r="U336" i="11" s="1"/>
  <c r="I382" i="11"/>
  <c r="J359" i="11"/>
  <c r="Q24" i="10"/>
  <c r="Q10" i="10" s="1"/>
  <c r="N24" i="10"/>
  <c r="O24" i="10"/>
  <c r="O10" i="10" s="1"/>
  <c r="P24" i="10"/>
  <c r="P10" i="10" s="1"/>
  <c r="F185" i="3"/>
  <c r="J42" i="9"/>
  <c r="D18" i="9"/>
  <c r="H13" i="6"/>
  <c r="S271" i="11"/>
  <c r="S334" i="11" s="1"/>
  <c r="H346" i="11"/>
  <c r="G369" i="11"/>
  <c r="O267" i="11"/>
  <c r="O330" i="11" s="1"/>
  <c r="O26" i="10"/>
  <c r="O12" i="10" s="1"/>
  <c r="Q26" i="10"/>
  <c r="Q12" i="10" s="1"/>
  <c r="N26" i="10"/>
  <c r="F187" i="3"/>
  <c r="P26" i="10"/>
  <c r="P12" i="10" s="1"/>
  <c r="H324" i="11"/>
  <c r="K25" i="30"/>
  <c r="M265" i="11"/>
  <c r="M328" i="11" s="1"/>
  <c r="I12" i="65"/>
  <c r="I13" i="65" s="1"/>
  <c r="J11" i="65"/>
  <c r="D11" i="65" s="1"/>
  <c r="I41" i="66"/>
  <c r="D50" i="21"/>
  <c r="D84" i="21" s="1"/>
  <c r="T24" i="21" s="1"/>
  <c r="D293" i="21"/>
  <c r="D34" i="21" s="1"/>
  <c r="E293" i="21"/>
  <c r="E34" i="21" s="1"/>
  <c r="E259" i="21"/>
  <c r="E26" i="21" s="1"/>
  <c r="F307" i="21"/>
  <c r="BJ34" i="21" s="1"/>
  <c r="F273" i="21"/>
  <c r="BJ26" i="21" s="1"/>
  <c r="F46" i="21"/>
  <c r="I10" i="57"/>
  <c r="I4" i="57" s="1"/>
  <c r="G11" i="3"/>
  <c r="E47" i="21"/>
  <c r="F12" i="3"/>
  <c r="F439" i="21"/>
  <c r="F473" i="21"/>
  <c r="E48" i="21"/>
  <c r="E272" i="21"/>
  <c r="BE26" i="21" s="1"/>
  <c r="E306" i="21"/>
  <c r="BE34" i="21" s="1"/>
  <c r="F48" i="21"/>
  <c r="D47" i="21"/>
  <c r="E12" i="3"/>
  <c r="F475" i="21"/>
  <c r="F441" i="21"/>
  <c r="E473" i="21"/>
  <c r="E439" i="21"/>
  <c r="F440" i="21"/>
  <c r="F474" i="21"/>
  <c r="D475" i="21"/>
  <c r="D441" i="21"/>
  <c r="D49" i="21"/>
  <c r="E49" i="21"/>
  <c r="G10" i="57"/>
  <c r="G4" i="57" s="1"/>
  <c r="E11" i="3"/>
  <c r="D46" i="21"/>
  <c r="L49" i="66"/>
  <c r="E273" i="21"/>
  <c r="BI26" i="21" s="1"/>
  <c r="E307" i="21"/>
  <c r="BI34" i="21" s="1"/>
  <c r="D48" i="21"/>
  <c r="F272" i="21"/>
  <c r="BF26" i="21" s="1"/>
  <c r="F306" i="21"/>
  <c r="BF34" i="21" s="1"/>
  <c r="F47" i="21"/>
  <c r="G12" i="3"/>
  <c r="D306" i="21"/>
  <c r="BD34" i="21" s="1"/>
  <c r="D272" i="21"/>
  <c r="BD26" i="21" s="1"/>
  <c r="E443" i="21"/>
  <c r="D473" i="21"/>
  <c r="D439" i="21"/>
  <c r="F49" i="21"/>
  <c r="D273" i="21"/>
  <c r="BH26" i="21" s="1"/>
  <c r="D307" i="21"/>
  <c r="BH34" i="21" s="1"/>
  <c r="E441" i="21"/>
  <c r="E475" i="21"/>
  <c r="E474" i="21"/>
  <c r="E440" i="21"/>
  <c r="H10" i="57"/>
  <c r="H4" i="57" s="1"/>
  <c r="F11" i="3"/>
  <c r="E46" i="21"/>
  <c r="Q55" i="65"/>
  <c r="H20" i="65"/>
  <c r="H21" i="65" s="1"/>
  <c r="I19" i="65"/>
  <c r="N25" i="65"/>
  <c r="N26" i="65" s="1"/>
  <c r="N27" i="65" s="1"/>
  <c r="M26" i="65"/>
  <c r="M27" i="65" s="1"/>
  <c r="G15" i="3"/>
  <c r="G49" i="3" s="1"/>
  <c r="F15" i="3"/>
  <c r="F49" i="3" s="1"/>
  <c r="D444" i="21"/>
  <c r="G5" i="43"/>
  <c r="E5" i="43" s="1"/>
  <c r="R9" i="80"/>
  <c r="G27" i="65"/>
  <c r="Q78" i="66"/>
  <c r="D261" i="21"/>
  <c r="L26" i="21" s="1"/>
  <c r="O10" i="65"/>
  <c r="S10" i="65"/>
  <c r="E261" i="21"/>
  <c r="M26" i="21" s="1"/>
  <c r="K41" i="66"/>
  <c r="F261" i="21"/>
  <c r="N26" i="21" s="1"/>
  <c r="E444" i="21"/>
  <c r="H26" i="65"/>
  <c r="H27" i="65" s="1"/>
  <c r="E9" i="43"/>
  <c r="G9" i="43" s="1"/>
  <c r="H32" i="60"/>
  <c r="H34" i="60" s="1"/>
  <c r="H36" i="60" s="1"/>
  <c r="H38" i="60" s="1"/>
  <c r="H40" i="60" s="1"/>
  <c r="K66" i="30" l="1"/>
  <c r="K67" i="30" s="1"/>
  <c r="G76" i="21"/>
  <c r="G535" i="21"/>
  <c r="Y46" i="57"/>
  <c r="E7" i="29"/>
  <c r="F7" i="29" s="1"/>
  <c r="I67" i="30"/>
  <c r="E6" i="29"/>
  <c r="I376" i="11"/>
  <c r="J353" i="11"/>
  <c r="H21" i="6"/>
  <c r="E14" i="6"/>
  <c r="E15" i="6" s="1"/>
  <c r="I375" i="11"/>
  <c r="J352" i="11"/>
  <c r="BS25" i="10"/>
  <c r="BS11" i="10"/>
  <c r="N2" i="30"/>
  <c r="N3" i="30" s="1"/>
  <c r="K340" i="11"/>
  <c r="J363" i="11"/>
  <c r="L366" i="11"/>
  <c r="M343" i="11"/>
  <c r="L368" i="11"/>
  <c r="M345" i="11"/>
  <c r="G426" i="21"/>
  <c r="G336" i="21"/>
  <c r="G249" i="21"/>
  <c r="G159" i="21"/>
  <c r="D34" i="3"/>
  <c r="H33" i="3"/>
  <c r="I18" i="10"/>
  <c r="H18" i="5" s="1"/>
  <c r="H18" i="10"/>
  <c r="G18" i="5" s="1"/>
  <c r="W361" i="11"/>
  <c r="X361" i="11" s="1"/>
  <c r="E7" i="56"/>
  <c r="G7" i="56"/>
  <c r="F7" i="56"/>
  <c r="J12" i="65"/>
  <c r="K12" i="65" s="1"/>
  <c r="E29" i="75"/>
  <c r="E5" i="75" s="1"/>
  <c r="Q42" i="10"/>
  <c r="Q48" i="10" s="1"/>
  <c r="S29" i="10"/>
  <c r="S15" i="10" s="1"/>
  <c r="U29" i="10"/>
  <c r="U15" i="10" s="1"/>
  <c r="R29" i="10"/>
  <c r="G190" i="3"/>
  <c r="T29" i="10"/>
  <c r="T15" i="10" s="1"/>
  <c r="T23" i="10"/>
  <c r="T9" i="10" s="1"/>
  <c r="S23" i="10"/>
  <c r="S9" i="10" s="1"/>
  <c r="U23" i="10"/>
  <c r="U9" i="10" s="1"/>
  <c r="G184" i="3"/>
  <c r="R23" i="10"/>
  <c r="N15" i="10"/>
  <c r="BS15" i="10" s="1"/>
  <c r="BS29" i="10"/>
  <c r="N9" i="10"/>
  <c r="BS9" i="10" s="1"/>
  <c r="BS23" i="10"/>
  <c r="Q59" i="78"/>
  <c r="R65" i="78" s="1"/>
  <c r="N73" i="78"/>
  <c r="M47" i="73"/>
  <c r="J20" i="73"/>
  <c r="J21" i="73" s="1"/>
  <c r="F14" i="73" s="1"/>
  <c r="E15" i="73" s="1"/>
  <c r="K19" i="73"/>
  <c r="S12" i="73"/>
  <c r="O12" i="73"/>
  <c r="D13" i="73"/>
  <c r="N13" i="73"/>
  <c r="S13" i="73" s="1"/>
  <c r="K13" i="73"/>
  <c r="I15" i="73"/>
  <c r="J14" i="73"/>
  <c r="N77" i="77"/>
  <c r="K60" i="77"/>
  <c r="L66" i="77" s="1"/>
  <c r="R59" i="77"/>
  <c r="L46" i="72"/>
  <c r="M19" i="72"/>
  <c r="L20" i="72"/>
  <c r="L21" i="72" s="1"/>
  <c r="F15" i="72" s="1"/>
  <c r="E16" i="72" s="1"/>
  <c r="N13" i="72"/>
  <c r="S13" i="72" s="1"/>
  <c r="D13" i="72"/>
  <c r="K13" i="72"/>
  <c r="I15" i="72"/>
  <c r="J14" i="72"/>
  <c r="S12" i="72"/>
  <c r="O12" i="72"/>
  <c r="R61" i="76"/>
  <c r="R59" i="76"/>
  <c r="Q60" i="76"/>
  <c r="R66" i="76" s="1"/>
  <c r="K20" i="70"/>
  <c r="K21" i="70" s="1"/>
  <c r="L19" i="70"/>
  <c r="D5" i="68"/>
  <c r="I15" i="70"/>
  <c r="J14" i="70"/>
  <c r="S12" i="70"/>
  <c r="D13" i="70"/>
  <c r="N13" i="70"/>
  <c r="K13" i="70"/>
  <c r="M72" i="75"/>
  <c r="M71" i="75"/>
  <c r="P59" i="75"/>
  <c r="Q65" i="75" s="1"/>
  <c r="M73" i="75"/>
  <c r="E14" i="74"/>
  <c r="J14" i="74"/>
  <c r="N13" i="74"/>
  <c r="K13" i="74"/>
  <c r="D13" i="74"/>
  <c r="S12" i="74"/>
  <c r="O12" i="74"/>
  <c r="J20" i="74"/>
  <c r="J21" i="74" s="1"/>
  <c r="F14" i="74" s="1"/>
  <c r="K19" i="74"/>
  <c r="J26" i="74"/>
  <c r="J27" i="74" s="1"/>
  <c r="K25" i="74"/>
  <c r="U272" i="11"/>
  <c r="U335" i="11" s="1"/>
  <c r="T271" i="11"/>
  <c r="T334" i="11" s="1"/>
  <c r="R270" i="11"/>
  <c r="R333" i="11" s="1"/>
  <c r="R269" i="11"/>
  <c r="R332" i="11" s="1"/>
  <c r="O266" i="11"/>
  <c r="O329" i="11" s="1"/>
  <c r="Q264" i="11"/>
  <c r="Q327" i="11" s="1"/>
  <c r="V273" i="11"/>
  <c r="V336" i="11" s="1"/>
  <c r="W274" i="11"/>
  <c r="W337" i="11" s="1"/>
  <c r="Y276" i="11"/>
  <c r="Y339" i="11" s="1"/>
  <c r="X362" i="11"/>
  <c r="Y275" i="11"/>
  <c r="Y338" i="11" s="1"/>
  <c r="S26" i="10"/>
  <c r="S12" i="10" s="1"/>
  <c r="G187" i="3"/>
  <c r="T26" i="10"/>
  <c r="T12" i="10" s="1"/>
  <c r="R26" i="10"/>
  <c r="U26" i="10"/>
  <c r="U12" i="10" s="1"/>
  <c r="X25" i="10"/>
  <c r="X11" i="10" s="1"/>
  <c r="Y25" i="10"/>
  <c r="Y11" i="10" s="1"/>
  <c r="W25" i="10"/>
  <c r="W11" i="10" s="1"/>
  <c r="V25" i="10"/>
  <c r="H186" i="3"/>
  <c r="M365" i="11"/>
  <c r="N342" i="11"/>
  <c r="K11" i="65"/>
  <c r="L357" i="11"/>
  <c r="K380" i="11"/>
  <c r="K349" i="11"/>
  <c r="J372" i="11"/>
  <c r="I13" i="6"/>
  <c r="K42" i="9"/>
  <c r="Q17" i="10"/>
  <c r="Q41" i="10"/>
  <c r="K351" i="11"/>
  <c r="J374" i="11"/>
  <c r="I50" i="10"/>
  <c r="X28" i="10"/>
  <c r="X14" i="10" s="1"/>
  <c r="W28" i="10"/>
  <c r="W14" i="10" s="1"/>
  <c r="Y28" i="10"/>
  <c r="Y14" i="10" s="1"/>
  <c r="V28" i="10"/>
  <c r="H189" i="3"/>
  <c r="I261" i="11"/>
  <c r="I321" i="11" s="1"/>
  <c r="P42" i="10"/>
  <c r="P48" i="10" s="1"/>
  <c r="H347" i="11"/>
  <c r="H384" i="11" s="1"/>
  <c r="G43" i="9" s="1"/>
  <c r="H50" i="10"/>
  <c r="BQ47" i="10"/>
  <c r="H12" i="7"/>
  <c r="BS12" i="7" s="1"/>
  <c r="BQ26" i="5"/>
  <c r="J26" i="5"/>
  <c r="K26" i="5" s="1"/>
  <c r="K12" i="7" s="1"/>
  <c r="M350" i="11"/>
  <c r="L373" i="11"/>
  <c r="M47" i="10"/>
  <c r="M43" i="10"/>
  <c r="M49" i="10" s="1"/>
  <c r="K47" i="10"/>
  <c r="K43" i="10"/>
  <c r="K49" i="10" s="1"/>
  <c r="J377" i="11"/>
  <c r="K354" i="11"/>
  <c r="BQ13" i="6"/>
  <c r="N381" i="11"/>
  <c r="O358" i="11"/>
  <c r="L341" i="11"/>
  <c r="K364" i="11"/>
  <c r="O41" i="10"/>
  <c r="O17" i="10"/>
  <c r="BS22" i="10"/>
  <c r="N8" i="10"/>
  <c r="BT27" i="10"/>
  <c r="R13" i="10"/>
  <c r="BT13" i="10" s="1"/>
  <c r="BR10" i="10"/>
  <c r="J42" i="10"/>
  <c r="L43" i="10"/>
  <c r="L49" i="10" s="1"/>
  <c r="L47" i="10"/>
  <c r="W27" i="10"/>
  <c r="W13" i="10" s="1"/>
  <c r="V27" i="10"/>
  <c r="X27" i="10"/>
  <c r="X13" i="10" s="1"/>
  <c r="H188" i="3"/>
  <c r="Y27" i="10"/>
  <c r="Y13" i="10" s="1"/>
  <c r="H367" i="11"/>
  <c r="O42" i="10"/>
  <c r="O48" i="10" s="1"/>
  <c r="I323" i="11"/>
  <c r="I346" i="11" s="1"/>
  <c r="K378" i="11"/>
  <c r="L355" i="11"/>
  <c r="J41" i="10"/>
  <c r="J17" i="10"/>
  <c r="BR8" i="10"/>
  <c r="BR17" i="10" s="1"/>
  <c r="M263" i="11"/>
  <c r="M326" i="11" s="1"/>
  <c r="L262" i="11"/>
  <c r="L325" i="11" s="1"/>
  <c r="P268" i="11"/>
  <c r="P331" i="11" s="1"/>
  <c r="R22" i="10"/>
  <c r="T22" i="10"/>
  <c r="T8" i="10" s="1"/>
  <c r="S22" i="10"/>
  <c r="S8" i="10" s="1"/>
  <c r="G183" i="3"/>
  <c r="U22" i="10"/>
  <c r="U8" i="10" s="1"/>
  <c r="N12" i="10"/>
  <c r="BS12" i="10" s="1"/>
  <c r="BS26" i="10"/>
  <c r="K359" i="11"/>
  <c r="J382" i="11"/>
  <c r="K67" i="11"/>
  <c r="K130" i="11" s="1"/>
  <c r="K348" i="11"/>
  <c r="J371" i="11"/>
  <c r="R11" i="10"/>
  <c r="BT11" i="10" s="1"/>
  <c r="BT25" i="10"/>
  <c r="L383" i="11"/>
  <c r="M360" i="11"/>
  <c r="R14" i="10"/>
  <c r="BT14" i="10" s="1"/>
  <c r="BT28" i="10"/>
  <c r="N265" i="11"/>
  <c r="N328" i="11" s="1"/>
  <c r="F48" i="10"/>
  <c r="BQ42" i="10"/>
  <c r="BQ43" i="10" s="1"/>
  <c r="BQ18" i="10" s="1"/>
  <c r="C448" i="3" s="1"/>
  <c r="F43" i="10"/>
  <c r="F49" i="10" s="1"/>
  <c r="BQ49" i="10" s="1"/>
  <c r="P267" i="11"/>
  <c r="P330" i="11" s="1"/>
  <c r="T24" i="10"/>
  <c r="T10" i="10" s="1"/>
  <c r="S24" i="10"/>
  <c r="S10" i="10" s="1"/>
  <c r="U24" i="10"/>
  <c r="U10" i="10" s="1"/>
  <c r="G185" i="3"/>
  <c r="R24" i="10"/>
  <c r="J356" i="11"/>
  <c r="I379" i="11"/>
  <c r="BQ21" i="6"/>
  <c r="I21" i="6"/>
  <c r="Q44" i="65"/>
  <c r="H369" i="11"/>
  <c r="BS24" i="10"/>
  <c r="N10" i="10"/>
  <c r="P41" i="10"/>
  <c r="P17" i="10"/>
  <c r="I12" i="7"/>
  <c r="N11" i="65"/>
  <c r="S11" i="65" s="1"/>
  <c r="J47" i="66"/>
  <c r="M55" i="66"/>
  <c r="E15" i="3"/>
  <c r="E49" i="3" s="1"/>
  <c r="F50" i="21"/>
  <c r="F84" i="21" s="1"/>
  <c r="V24" i="21" s="1"/>
  <c r="D171" i="21"/>
  <c r="H25" i="21" s="1"/>
  <c r="F204" i="21"/>
  <c r="F33" i="21" s="1"/>
  <c r="F170" i="21"/>
  <c r="F25" i="21" s="1"/>
  <c r="E170" i="21"/>
  <c r="E25" i="21" s="1"/>
  <c r="E204" i="21"/>
  <c r="E33" i="21" s="1"/>
  <c r="D80" i="21"/>
  <c r="D24" i="21" s="1"/>
  <c r="D114" i="21"/>
  <c r="D32" i="21" s="1"/>
  <c r="E81" i="21"/>
  <c r="I24" i="21" s="1"/>
  <c r="E115" i="21"/>
  <c r="I32" i="21" s="1"/>
  <c r="E86" i="3"/>
  <c r="E45" i="3"/>
  <c r="E46" i="3"/>
  <c r="E87" i="3"/>
  <c r="F116" i="21"/>
  <c r="N32" i="21" s="1"/>
  <c r="F82" i="21"/>
  <c r="N24" i="21" s="1"/>
  <c r="E82" i="21"/>
  <c r="M24" i="21" s="1"/>
  <c r="E116" i="21"/>
  <c r="M32" i="21" s="1"/>
  <c r="G45" i="3"/>
  <c r="G86" i="3"/>
  <c r="G87" i="3"/>
  <c r="G46" i="3"/>
  <c r="D348" i="21"/>
  <c r="D27" i="21" s="1"/>
  <c r="E114" i="21"/>
  <c r="E32" i="21" s="1"/>
  <c r="E80" i="21"/>
  <c r="E24" i="21" s="1"/>
  <c r="F114" i="21"/>
  <c r="F32" i="21" s="1"/>
  <c r="F80" i="21"/>
  <c r="F24" i="21" s="1"/>
  <c r="F86" i="3"/>
  <c r="F45" i="3"/>
  <c r="F83" i="21"/>
  <c r="R24" i="21" s="1"/>
  <c r="F117" i="21"/>
  <c r="R32" i="21" s="1"/>
  <c r="D82" i="21"/>
  <c r="L24" i="21" s="1"/>
  <c r="D116" i="21"/>
  <c r="L32" i="21" s="1"/>
  <c r="F348" i="21"/>
  <c r="F27" i="21" s="1"/>
  <c r="D83" i="21"/>
  <c r="P24" i="21" s="1"/>
  <c r="D117" i="21"/>
  <c r="P32" i="21" s="1"/>
  <c r="F115" i="21"/>
  <c r="J32" i="21" s="1"/>
  <c r="F81" i="21"/>
  <c r="J24" i="21" s="1"/>
  <c r="E83" i="21"/>
  <c r="Q24" i="21" s="1"/>
  <c r="E117" i="21"/>
  <c r="Q32" i="21" s="1"/>
  <c r="D115" i="21"/>
  <c r="H32" i="21" s="1"/>
  <c r="D81" i="21"/>
  <c r="H24" i="21" s="1"/>
  <c r="E348" i="21"/>
  <c r="E27" i="21" s="1"/>
  <c r="F46" i="3"/>
  <c r="F87" i="3"/>
  <c r="I20" i="65"/>
  <c r="I21" i="65" s="1"/>
  <c r="J19" i="65"/>
  <c r="E50" i="21"/>
  <c r="E84" i="21" s="1"/>
  <c r="U24" i="21" s="1"/>
  <c r="F444" i="21"/>
  <c r="D442" i="21"/>
  <c r="F442" i="21"/>
  <c r="E442" i="21"/>
  <c r="D260" i="21"/>
  <c r="H26" i="21" s="1"/>
  <c r="D445" i="21"/>
  <c r="F51" i="21"/>
  <c r="F85" i="21" s="1"/>
  <c r="Z24" i="21" s="1"/>
  <c r="G16" i="3"/>
  <c r="G50" i="3" s="1"/>
  <c r="D51" i="21"/>
  <c r="D85" i="21" s="1"/>
  <c r="X24" i="21" s="1"/>
  <c r="E16" i="3"/>
  <c r="E50" i="3" s="1"/>
  <c r="J26" i="65"/>
  <c r="J27" i="65" s="1"/>
  <c r="I26" i="65"/>
  <c r="I27" i="65" s="1"/>
  <c r="E205" i="21"/>
  <c r="I33" i="21" s="1"/>
  <c r="E171" i="21"/>
  <c r="I25" i="21" s="1"/>
  <c r="F262" i="21"/>
  <c r="R26" i="21" s="1"/>
  <c r="E260" i="21"/>
  <c r="I26" i="21" s="1"/>
  <c r="F445" i="21"/>
  <c r="F16" i="3"/>
  <c r="F50" i="3" s="1"/>
  <c r="E51" i="21"/>
  <c r="E85" i="21" s="1"/>
  <c r="Y24" i="21" s="1"/>
  <c r="F260" i="21"/>
  <c r="J26" i="21" s="1"/>
  <c r="E445" i="21"/>
  <c r="F171" i="21"/>
  <c r="J25" i="21" s="1"/>
  <c r="F205" i="21"/>
  <c r="J33" i="21" s="1"/>
  <c r="E262" i="21"/>
  <c r="Q26" i="21" s="1"/>
  <c r="L47" i="66"/>
  <c r="R84" i="66"/>
  <c r="J13" i="65"/>
  <c r="I14" i="65"/>
  <c r="D262" i="21"/>
  <c r="P26" i="21" s="1"/>
  <c r="D12" i="65" l="1"/>
  <c r="E30" i="21"/>
  <c r="G7" i="5" s="1"/>
  <c r="I30" i="21"/>
  <c r="K7" i="5" s="1"/>
  <c r="J30" i="21"/>
  <c r="L7" i="5" s="1"/>
  <c r="F30" i="21"/>
  <c r="D30" i="21"/>
  <c r="G8" i="5"/>
  <c r="G10" i="6" s="1"/>
  <c r="G536" i="21"/>
  <c r="AC46" i="57"/>
  <c r="N12" i="65"/>
  <c r="O12" i="65" s="1"/>
  <c r="N345" i="11"/>
  <c r="M368" i="11"/>
  <c r="M366" i="11"/>
  <c r="N343" i="11"/>
  <c r="F6" i="29"/>
  <c r="O2" i="30"/>
  <c r="O3" i="30" s="1"/>
  <c r="K352" i="11"/>
  <c r="J375" i="11"/>
  <c r="L340" i="11"/>
  <c r="K363" i="11"/>
  <c r="K353" i="11"/>
  <c r="J376" i="11"/>
  <c r="N61" i="66"/>
  <c r="G427" i="21"/>
  <c r="G337" i="21"/>
  <c r="G250" i="21"/>
  <c r="G160" i="21"/>
  <c r="D35" i="3"/>
  <c r="H34" i="3"/>
  <c r="F18" i="10"/>
  <c r="E18" i="5" s="1"/>
  <c r="BQ18" i="5" s="1"/>
  <c r="Y361" i="11"/>
  <c r="I324" i="11"/>
  <c r="J261" i="11" s="1"/>
  <c r="J324" i="11" s="1"/>
  <c r="F35" i="75"/>
  <c r="F5" i="75" s="1"/>
  <c r="O11" i="65"/>
  <c r="S42" i="10"/>
  <c r="X29" i="10"/>
  <c r="X15" i="10" s="1"/>
  <c r="V29" i="10"/>
  <c r="Y29" i="10"/>
  <c r="Y15" i="10" s="1"/>
  <c r="H190" i="3"/>
  <c r="W29" i="10"/>
  <c r="W15" i="10" s="1"/>
  <c r="BT29" i="10"/>
  <c r="R15" i="10"/>
  <c r="BT15" i="10" s="1"/>
  <c r="BT23" i="10"/>
  <c r="R9" i="10"/>
  <c r="BT9" i="10" s="1"/>
  <c r="Y23" i="10"/>
  <c r="Y9" i="10" s="1"/>
  <c r="W23" i="10"/>
  <c r="W9" i="10" s="1"/>
  <c r="V23" i="10"/>
  <c r="X23" i="10"/>
  <c r="X9" i="10" s="1"/>
  <c r="H184" i="3"/>
  <c r="U42" i="10"/>
  <c r="O79" i="78"/>
  <c r="I16" i="73"/>
  <c r="D23" i="78" s="1"/>
  <c r="D5" i="78" s="1"/>
  <c r="J15" i="73"/>
  <c r="K20" i="73"/>
  <c r="K21" i="73" s="1"/>
  <c r="L19" i="73"/>
  <c r="N48" i="73"/>
  <c r="D14" i="73"/>
  <c r="N14" i="73"/>
  <c r="S14" i="73" s="1"/>
  <c r="K14" i="73"/>
  <c r="O13" i="73"/>
  <c r="O83" i="77"/>
  <c r="M72" i="77"/>
  <c r="M20" i="72"/>
  <c r="M21" i="72" s="1"/>
  <c r="F16" i="72" s="1"/>
  <c r="N19" i="72"/>
  <c r="N20" i="72" s="1"/>
  <c r="N21" i="72" s="1"/>
  <c r="M47" i="72"/>
  <c r="N14" i="72"/>
  <c r="K14" i="72"/>
  <c r="D14" i="72"/>
  <c r="J15" i="72"/>
  <c r="I16" i="72"/>
  <c r="O13" i="72"/>
  <c r="S13" i="70"/>
  <c r="O13" i="70"/>
  <c r="L20" i="70"/>
  <c r="L21" i="70" s="1"/>
  <c r="F15" i="70" s="1"/>
  <c r="E16" i="70" s="1"/>
  <c r="M19" i="70"/>
  <c r="K14" i="70"/>
  <c r="D14" i="70"/>
  <c r="N14" i="70"/>
  <c r="J15" i="70"/>
  <c r="I16" i="70"/>
  <c r="D23" i="76" s="1"/>
  <c r="N77" i="75"/>
  <c r="R71" i="75"/>
  <c r="N79" i="75"/>
  <c r="N78" i="75"/>
  <c r="S13" i="74"/>
  <c r="O13" i="74"/>
  <c r="K14" i="74"/>
  <c r="D14" i="74"/>
  <c r="N14" i="74"/>
  <c r="S14" i="74" s="1"/>
  <c r="E15" i="74"/>
  <c r="J15" i="74"/>
  <c r="K26" i="74"/>
  <c r="K27" i="74" s="1"/>
  <c r="L25" i="74"/>
  <c r="K20" i="74"/>
  <c r="K21" i="74" s="1"/>
  <c r="L19" i="74"/>
  <c r="I369" i="11"/>
  <c r="Z276" i="11"/>
  <c r="Z339" i="11" s="1"/>
  <c r="AP296" i="11"/>
  <c r="Q267" i="11"/>
  <c r="Q330" i="11" s="1"/>
  <c r="Q268" i="11"/>
  <c r="Q331" i="11" s="1"/>
  <c r="H47" i="9"/>
  <c r="G25" i="5" s="1"/>
  <c r="I344" i="11"/>
  <c r="X274" i="11"/>
  <c r="X337" i="11" s="1"/>
  <c r="O265" i="11"/>
  <c r="O328" i="11" s="1"/>
  <c r="M262" i="11"/>
  <c r="M325" i="11" s="1"/>
  <c r="W273" i="11"/>
  <c r="W336" i="11" s="1"/>
  <c r="L67" i="11"/>
  <c r="L130" i="11" s="1"/>
  <c r="P266" i="11"/>
  <c r="P329" i="11" s="1"/>
  <c r="R10" i="10"/>
  <c r="BT24" i="10"/>
  <c r="S17" i="10"/>
  <c r="S41" i="10"/>
  <c r="S269" i="11"/>
  <c r="S332" i="11" s="1"/>
  <c r="BQ48" i="10"/>
  <c r="BQ50" i="10" s="1"/>
  <c r="F50" i="10"/>
  <c r="F14" i="6"/>
  <c r="F15" i="6" s="1"/>
  <c r="G44" i="9"/>
  <c r="BT22" i="10"/>
  <c r="R8" i="10"/>
  <c r="BR41" i="10"/>
  <c r="J43" i="10"/>
  <c r="J49" i="10" s="1"/>
  <c r="BR49" i="10" s="1"/>
  <c r="J47" i="10"/>
  <c r="M341" i="11"/>
  <c r="L364" i="11"/>
  <c r="M50" i="10"/>
  <c r="W26" i="10"/>
  <c r="W12" i="10" s="1"/>
  <c r="X26" i="10"/>
  <c r="X12" i="10" s="1"/>
  <c r="Y26" i="10"/>
  <c r="Y12" i="10" s="1"/>
  <c r="H187" i="3"/>
  <c r="V26" i="10"/>
  <c r="BS10" i="10"/>
  <c r="N42" i="10"/>
  <c r="M18" i="10"/>
  <c r="L18" i="5" s="1"/>
  <c r="AA27" i="10"/>
  <c r="AA13" i="10" s="1"/>
  <c r="Z27" i="10"/>
  <c r="AC27" i="10"/>
  <c r="AC13" i="10" s="1"/>
  <c r="I188" i="3"/>
  <c r="AB27" i="10"/>
  <c r="AB13" i="10" s="1"/>
  <c r="BR42" i="10"/>
  <c r="J48" i="10"/>
  <c r="BR48" i="10" s="1"/>
  <c r="O43" i="10"/>
  <c r="O49" i="10" s="1"/>
  <c r="O47" i="10"/>
  <c r="K50" i="10"/>
  <c r="AC28" i="10"/>
  <c r="AC14" i="10" s="1"/>
  <c r="AA28" i="10"/>
  <c r="AA14" i="10" s="1"/>
  <c r="I189" i="3"/>
  <c r="Z28" i="10"/>
  <c r="AB28" i="10"/>
  <c r="AB14" i="10" s="1"/>
  <c r="K372" i="11"/>
  <c r="L349" i="11"/>
  <c r="L359" i="11"/>
  <c r="K382" i="11"/>
  <c r="W12" i="7"/>
  <c r="D13" i="2"/>
  <c r="O342" i="11"/>
  <c r="N365" i="11"/>
  <c r="BU25" i="10"/>
  <c r="V11" i="10"/>
  <c r="BU11" i="10" s="1"/>
  <c r="AO295" i="11"/>
  <c r="Z275" i="11"/>
  <c r="Z338" i="11" s="1"/>
  <c r="Z361" i="11" s="1"/>
  <c r="S270" i="11"/>
  <c r="S333" i="11" s="1"/>
  <c r="J21" i="6"/>
  <c r="K21" i="6" s="1"/>
  <c r="T42" i="10"/>
  <c r="K18" i="10"/>
  <c r="J18" i="5" s="1"/>
  <c r="BU28" i="10"/>
  <c r="V14" i="10"/>
  <c r="BU14" i="10" s="1"/>
  <c r="L351" i="11"/>
  <c r="K374" i="11"/>
  <c r="L18" i="10"/>
  <c r="K18" i="5" s="1"/>
  <c r="Y362" i="11"/>
  <c r="N17" i="10"/>
  <c r="BS8" i="10"/>
  <c r="N41" i="10"/>
  <c r="R12" i="10"/>
  <c r="BT12" i="10" s="1"/>
  <c r="BT26" i="10"/>
  <c r="X24" i="10"/>
  <c r="X10" i="10" s="1"/>
  <c r="W24" i="10"/>
  <c r="W10" i="10" s="1"/>
  <c r="Y24" i="10"/>
  <c r="Y10" i="10" s="1"/>
  <c r="V24" i="10"/>
  <c r="H185" i="3"/>
  <c r="AB25" i="10"/>
  <c r="AB11" i="10" s="1"/>
  <c r="Z25" i="10"/>
  <c r="AC25" i="10"/>
  <c r="AC11" i="10" s="1"/>
  <c r="I186" i="3"/>
  <c r="AA25" i="10"/>
  <c r="AA11" i="10" s="1"/>
  <c r="L378" i="11"/>
  <c r="M355" i="11"/>
  <c r="P358" i="11"/>
  <c r="O381" i="11"/>
  <c r="K377" i="11"/>
  <c r="L354" i="11"/>
  <c r="N350" i="11"/>
  <c r="M373" i="11"/>
  <c r="J12" i="7"/>
  <c r="L26" i="5"/>
  <c r="Q47" i="10"/>
  <c r="Q43" i="10"/>
  <c r="Q49" i="10" s="1"/>
  <c r="R264" i="11"/>
  <c r="R327" i="11" s="1"/>
  <c r="U271" i="11"/>
  <c r="U334" i="11" s="1"/>
  <c r="M383" i="11"/>
  <c r="N360" i="11"/>
  <c r="U41" i="10"/>
  <c r="U17" i="10"/>
  <c r="M357" i="11"/>
  <c r="L380" i="11"/>
  <c r="P43" i="10"/>
  <c r="P49" i="10" s="1"/>
  <c r="P47" i="10"/>
  <c r="T17" i="10"/>
  <c r="T41" i="10"/>
  <c r="L348" i="11"/>
  <c r="K371" i="11"/>
  <c r="BU27" i="10"/>
  <c r="V13" i="10"/>
  <c r="BU13" i="10" s="1"/>
  <c r="J379" i="11"/>
  <c r="K356" i="11"/>
  <c r="X22" i="10"/>
  <c r="X8" i="10" s="1"/>
  <c r="W22" i="10"/>
  <c r="W8" i="10" s="1"/>
  <c r="Y22" i="10"/>
  <c r="Y8" i="10" s="1"/>
  <c r="H183" i="3"/>
  <c r="V22" i="10"/>
  <c r="N263" i="11"/>
  <c r="N326" i="11" s="1"/>
  <c r="J260" i="11"/>
  <c r="J323" i="11" s="1"/>
  <c r="L50" i="10"/>
  <c r="I347" i="11"/>
  <c r="H370" i="11"/>
  <c r="L42" i="9"/>
  <c r="J13" i="6"/>
  <c r="V272" i="11"/>
  <c r="V335" i="11" s="1"/>
  <c r="K53" i="66"/>
  <c r="D205" i="21"/>
  <c r="H33" i="21" s="1"/>
  <c r="F384" i="21"/>
  <c r="J35" i="21" s="1"/>
  <c r="F349" i="21"/>
  <c r="J27" i="21" s="1"/>
  <c r="D218" i="21"/>
  <c r="BH33" i="21" s="1"/>
  <c r="D184" i="21"/>
  <c r="BH25" i="21" s="1"/>
  <c r="E350" i="21"/>
  <c r="M27" i="21" s="1"/>
  <c r="E385" i="21"/>
  <c r="M35" i="21" s="1"/>
  <c r="D385" i="21"/>
  <c r="L35" i="21" s="1"/>
  <c r="D350" i="21"/>
  <c r="L27" i="21" s="1"/>
  <c r="D349" i="21"/>
  <c r="H27" i="21" s="1"/>
  <c r="H30" i="21" s="1"/>
  <c r="J7" i="5" s="1"/>
  <c r="D384" i="21"/>
  <c r="H35" i="21" s="1"/>
  <c r="F184" i="21"/>
  <c r="BJ25" i="21" s="1"/>
  <c r="F218" i="21"/>
  <c r="BJ33" i="21" s="1"/>
  <c r="D183" i="21"/>
  <c r="BD25" i="21" s="1"/>
  <c r="D217" i="21"/>
  <c r="BD33" i="21" s="1"/>
  <c r="D386" i="21"/>
  <c r="P35" i="21" s="1"/>
  <c r="D351" i="21"/>
  <c r="P27" i="21" s="1"/>
  <c r="E384" i="21"/>
  <c r="I35" i="21" s="1"/>
  <c r="E349" i="21"/>
  <c r="I27" i="21" s="1"/>
  <c r="E217" i="21"/>
  <c r="BE33" i="21" s="1"/>
  <c r="E183" i="21"/>
  <c r="BE25" i="21" s="1"/>
  <c r="E218" i="21"/>
  <c r="BI33" i="21" s="1"/>
  <c r="E184" i="21"/>
  <c r="BI25" i="21" s="1"/>
  <c r="E386" i="21"/>
  <c r="Q35" i="21" s="1"/>
  <c r="E351" i="21"/>
  <c r="Q27" i="21" s="1"/>
  <c r="F217" i="21"/>
  <c r="BF33" i="21" s="1"/>
  <c r="F183" i="21"/>
  <c r="BF25" i="21" s="1"/>
  <c r="F386" i="21"/>
  <c r="R35" i="21" s="1"/>
  <c r="F351" i="21"/>
  <c r="R27" i="21" s="1"/>
  <c r="R30" i="21" s="1"/>
  <c r="T7" i="5" s="1"/>
  <c r="F350" i="21"/>
  <c r="N27" i="21" s="1"/>
  <c r="F385" i="21"/>
  <c r="N35" i="21" s="1"/>
  <c r="J20" i="65"/>
  <c r="J21" i="65" s="1"/>
  <c r="K19" i="65"/>
  <c r="E353" i="21"/>
  <c r="Y27" i="21" s="1"/>
  <c r="E446" i="21"/>
  <c r="F263" i="21"/>
  <c r="V26" i="21" s="1"/>
  <c r="E263" i="21"/>
  <c r="U26" i="21" s="1"/>
  <c r="I15" i="65"/>
  <c r="J14" i="65"/>
  <c r="D353" i="21"/>
  <c r="X27" i="21" s="1"/>
  <c r="E52" i="21"/>
  <c r="E86" i="21" s="1"/>
  <c r="AC24" i="21" s="1"/>
  <c r="F17" i="3"/>
  <c r="F51" i="3" s="1"/>
  <c r="G17" i="3"/>
  <c r="G51" i="3" s="1"/>
  <c r="F52" i="21"/>
  <c r="F86" i="21" s="1"/>
  <c r="AD24" i="21" s="1"/>
  <c r="M53" i="66"/>
  <c r="F446" i="21"/>
  <c r="R7" i="56"/>
  <c r="E173" i="21"/>
  <c r="Q25" i="21" s="1"/>
  <c r="D263" i="21"/>
  <c r="T26" i="21" s="1"/>
  <c r="I7" i="56"/>
  <c r="E17" i="3"/>
  <c r="E51" i="3" s="1"/>
  <c r="D52" i="21"/>
  <c r="D86" i="21" s="1"/>
  <c r="AB24" i="21" s="1"/>
  <c r="F172" i="21"/>
  <c r="N25" i="21" s="1"/>
  <c r="O7" i="56"/>
  <c r="E172" i="21"/>
  <c r="M25" i="21" s="1"/>
  <c r="M30" i="21" s="1"/>
  <c r="O7" i="5" s="1"/>
  <c r="N7" i="56"/>
  <c r="F353" i="21"/>
  <c r="Z27" i="21" s="1"/>
  <c r="D446" i="21"/>
  <c r="D173" i="21"/>
  <c r="P25" i="21" s="1"/>
  <c r="Q7" i="56"/>
  <c r="K13" i="65"/>
  <c r="N13" i="65"/>
  <c r="D13" i="65"/>
  <c r="S7" i="56"/>
  <c r="F173" i="21"/>
  <c r="R25" i="21" s="1"/>
  <c r="M7" i="56"/>
  <c r="D172" i="21"/>
  <c r="L25" i="21" s="1"/>
  <c r="S12" i="65" l="1"/>
  <c r="F7" i="5"/>
  <c r="F8" i="5" s="1"/>
  <c r="F10" i="6" s="1"/>
  <c r="H7" i="5"/>
  <c r="H8" i="5" s="1"/>
  <c r="H10" i="6" s="1"/>
  <c r="BQ10" i="6" s="1"/>
  <c r="Q30" i="21"/>
  <c r="S7" i="5" s="1"/>
  <c r="N30" i="21"/>
  <c r="P7" i="5" s="1"/>
  <c r="P8" i="5" s="1"/>
  <c r="P10" i="6" s="1"/>
  <c r="BS10" i="6" s="1"/>
  <c r="L30" i="21"/>
  <c r="N7" i="5" s="1"/>
  <c r="P30" i="21"/>
  <c r="R7" i="5" s="1"/>
  <c r="R8" i="5" s="1"/>
  <c r="R10" i="6" s="1"/>
  <c r="G537" i="21"/>
  <c r="AG46" i="57"/>
  <c r="K376" i="11"/>
  <c r="L353" i="11"/>
  <c r="E29" i="76"/>
  <c r="D5" i="76"/>
  <c r="E28" i="81" s="1"/>
  <c r="F22" i="57" s="1"/>
  <c r="O67" i="66"/>
  <c r="O343" i="11"/>
  <c r="N366" i="11"/>
  <c r="L363" i="11"/>
  <c r="M340" i="11"/>
  <c r="N368" i="11"/>
  <c r="O345" i="11"/>
  <c r="L352" i="11"/>
  <c r="K375" i="11"/>
  <c r="Q18" i="10"/>
  <c r="P18" i="5" s="1"/>
  <c r="G428" i="21"/>
  <c r="G338" i="21"/>
  <c r="G251" i="21"/>
  <c r="G161" i="21"/>
  <c r="D36" i="3"/>
  <c r="H35" i="3"/>
  <c r="O50" i="10"/>
  <c r="Q50" i="10"/>
  <c r="J18" i="10"/>
  <c r="I18" i="5" s="1"/>
  <c r="BR18" i="5" s="1"/>
  <c r="O18" i="10"/>
  <c r="N18" i="5" s="1"/>
  <c r="I384" i="11"/>
  <c r="H43" i="9" s="1"/>
  <c r="H44" i="9" s="1"/>
  <c r="S43" i="10"/>
  <c r="S18" i="10" s="1"/>
  <c r="R18" i="5" s="1"/>
  <c r="Z362" i="11"/>
  <c r="E29" i="78"/>
  <c r="E5" i="78" s="1"/>
  <c r="J16" i="72"/>
  <c r="N16" i="72" s="1"/>
  <c r="S16" i="72" s="1"/>
  <c r="D23" i="77"/>
  <c r="G41" i="75"/>
  <c r="G5" i="75" s="1"/>
  <c r="W42" i="10"/>
  <c r="U43" i="10"/>
  <c r="U18" i="10" s="1"/>
  <c r="T18" i="5" s="1"/>
  <c r="BR43" i="10"/>
  <c r="BR18" i="10" s="1"/>
  <c r="C449" i="3" s="1"/>
  <c r="AA23" i="10"/>
  <c r="AA9" i="10" s="1"/>
  <c r="AC23" i="10"/>
  <c r="AC9" i="10" s="1"/>
  <c r="I184" i="3"/>
  <c r="Z23" i="10"/>
  <c r="AB23" i="10"/>
  <c r="AB9" i="10" s="1"/>
  <c r="I190" i="3"/>
  <c r="Z29" i="10"/>
  <c r="AB29" i="10"/>
  <c r="AB15" i="10" s="1"/>
  <c r="AA29" i="10"/>
  <c r="AA15" i="10" s="1"/>
  <c r="AC29" i="10"/>
  <c r="AC15" i="10" s="1"/>
  <c r="BU29" i="10"/>
  <c r="V15" i="10"/>
  <c r="BU15" i="10" s="1"/>
  <c r="BU23" i="10"/>
  <c r="V9" i="10"/>
  <c r="BU9" i="10" s="1"/>
  <c r="Y42" i="10"/>
  <c r="P85" i="78"/>
  <c r="L20" i="73"/>
  <c r="L21" i="73" s="1"/>
  <c r="F15" i="73" s="1"/>
  <c r="E16" i="73" s="1"/>
  <c r="M19" i="73"/>
  <c r="O14" i="73"/>
  <c r="D15" i="73"/>
  <c r="K15" i="73"/>
  <c r="N15" i="73"/>
  <c r="O49" i="73"/>
  <c r="J16" i="73"/>
  <c r="D25" i="78" s="1"/>
  <c r="N78" i="77"/>
  <c r="P89" i="77"/>
  <c r="N48" i="72"/>
  <c r="D15" i="72"/>
  <c r="N15" i="72"/>
  <c r="S15" i="72" s="1"/>
  <c r="K15" i="72"/>
  <c r="S14" i="72"/>
  <c r="O14" i="72"/>
  <c r="J16" i="70"/>
  <c r="D25" i="76" s="1"/>
  <c r="D7" i="76" s="1"/>
  <c r="D15" i="70"/>
  <c r="N15" i="70"/>
  <c r="S15" i="70" s="1"/>
  <c r="K15" i="70"/>
  <c r="S14" i="70"/>
  <c r="N19" i="70"/>
  <c r="N20" i="70" s="1"/>
  <c r="N21" i="70" s="1"/>
  <c r="M20" i="70"/>
  <c r="M21" i="70" s="1"/>
  <c r="F16" i="70" s="1"/>
  <c r="O14" i="70"/>
  <c r="O85" i="75"/>
  <c r="O84" i="75"/>
  <c r="O83" i="75"/>
  <c r="D15" i="74"/>
  <c r="K15" i="74"/>
  <c r="N15" i="74"/>
  <c r="S15" i="74" s="1"/>
  <c r="O14" i="74"/>
  <c r="M25" i="74"/>
  <c r="L26" i="74"/>
  <c r="L27" i="74" s="1"/>
  <c r="L20" i="74"/>
  <c r="L21" i="74" s="1"/>
  <c r="F15" i="74" s="1"/>
  <c r="M19" i="74"/>
  <c r="S264" i="11"/>
  <c r="S327" i="11" s="1"/>
  <c r="R268" i="11"/>
  <c r="R331" i="11"/>
  <c r="R267" i="11"/>
  <c r="R330" i="11" s="1"/>
  <c r="K261" i="11"/>
  <c r="K324" i="11" s="1"/>
  <c r="M67" i="11"/>
  <c r="M130" i="11" s="1"/>
  <c r="O263" i="11"/>
  <c r="O326" i="11" s="1"/>
  <c r="N262" i="11"/>
  <c r="N325" i="11" s="1"/>
  <c r="P265" i="11"/>
  <c r="P328" i="11" s="1"/>
  <c r="W272" i="11"/>
  <c r="W335" i="11" s="1"/>
  <c r="Y274" i="11"/>
  <c r="Y337" i="11" s="1"/>
  <c r="K13" i="6"/>
  <c r="M42" i="9"/>
  <c r="Y41" i="10"/>
  <c r="Y17" i="10"/>
  <c r="Z14" i="10"/>
  <c r="BV14" i="10" s="1"/>
  <c r="BV28" i="10"/>
  <c r="BR26" i="5"/>
  <c r="R41" i="10"/>
  <c r="R17" i="10"/>
  <c r="BT8" i="10"/>
  <c r="J321" i="11"/>
  <c r="I47" i="9" s="1"/>
  <c r="H25" i="5" s="1"/>
  <c r="H11" i="7" s="1"/>
  <c r="W41" i="10"/>
  <c r="W17" i="10"/>
  <c r="T43" i="10"/>
  <c r="T18" i="10" s="1"/>
  <c r="S18" i="5" s="1"/>
  <c r="AC24" i="10"/>
  <c r="AC10" i="10" s="1"/>
  <c r="AB24" i="10"/>
  <c r="AB10" i="10" s="1"/>
  <c r="Z24" i="10"/>
  <c r="I185" i="3"/>
  <c r="AA24" i="10"/>
  <c r="AA10" i="10" s="1"/>
  <c r="L21" i="6"/>
  <c r="AE28" i="10"/>
  <c r="AE14" i="10" s="1"/>
  <c r="AF28" i="10"/>
  <c r="AF14" i="10" s="1"/>
  <c r="AG28" i="10"/>
  <c r="AG14" i="10" s="1"/>
  <c r="AD28" i="10"/>
  <c r="J189" i="3"/>
  <c r="Z13" i="10"/>
  <c r="BV13" i="10" s="1"/>
  <c r="BV27" i="10"/>
  <c r="BU26" i="10"/>
  <c r="V12" i="10"/>
  <c r="BU12" i="10" s="1"/>
  <c r="AA275" i="11"/>
  <c r="AA338" i="11" s="1"/>
  <c r="AA361" i="11" s="1"/>
  <c r="AP295" i="11"/>
  <c r="J188" i="3"/>
  <c r="AE27" i="10"/>
  <c r="AE13" i="10" s="1"/>
  <c r="AG27" i="10"/>
  <c r="AG13" i="10" s="1"/>
  <c r="AF27" i="10"/>
  <c r="AF13" i="10" s="1"/>
  <c r="AD27" i="10"/>
  <c r="T269" i="11"/>
  <c r="T332" i="11" s="1"/>
  <c r="X41" i="10"/>
  <c r="X17" i="10"/>
  <c r="V271" i="11"/>
  <c r="V334" i="11"/>
  <c r="L12" i="7"/>
  <c r="BT12" i="7" s="1"/>
  <c r="BU24" i="10"/>
  <c r="V10" i="10"/>
  <c r="I187" i="3"/>
  <c r="AA26" i="10"/>
  <c r="AA12" i="10" s="1"/>
  <c r="AC26" i="10"/>
  <c r="AC12" i="10" s="1"/>
  <c r="Z26" i="10"/>
  <c r="AB26" i="10"/>
  <c r="AB12" i="10" s="1"/>
  <c r="AQ296" i="11"/>
  <c r="AA276" i="11"/>
  <c r="AA339" i="11" s="1"/>
  <c r="K260" i="11"/>
  <c r="K323" i="11" s="1"/>
  <c r="K379" i="11"/>
  <c r="L356" i="11"/>
  <c r="P50" i="10"/>
  <c r="L377" i="11"/>
  <c r="M354" i="11"/>
  <c r="AD25" i="10"/>
  <c r="AF25" i="10"/>
  <c r="AF11" i="10" s="1"/>
  <c r="J186" i="3"/>
  <c r="AE25" i="10"/>
  <c r="AE11" i="10" s="1"/>
  <c r="AG25" i="10"/>
  <c r="AG11" i="10" s="1"/>
  <c r="M351" i="11"/>
  <c r="L374" i="11"/>
  <c r="O365" i="11"/>
  <c r="P342" i="11"/>
  <c r="M359" i="11"/>
  <c r="L382" i="11"/>
  <c r="M364" i="11"/>
  <c r="N341" i="11"/>
  <c r="Z22" i="10"/>
  <c r="AB22" i="10"/>
  <c r="AB8" i="10" s="1"/>
  <c r="I183" i="3"/>
  <c r="AA22" i="10"/>
  <c r="AA8" i="10" s="1"/>
  <c r="AC22" i="10"/>
  <c r="AC8" i="10" s="1"/>
  <c r="T270" i="11"/>
  <c r="T333" i="11" s="1"/>
  <c r="P18" i="10"/>
  <c r="O18" i="5" s="1"/>
  <c r="X273" i="11"/>
  <c r="X336" i="11" s="1"/>
  <c r="I367" i="11"/>
  <c r="L371" i="11"/>
  <c r="M348" i="11"/>
  <c r="O350" i="11"/>
  <c r="N373" i="11"/>
  <c r="BV25" i="10"/>
  <c r="Z11" i="10"/>
  <c r="BV11" i="10" s="1"/>
  <c r="X42" i="10"/>
  <c r="BS17" i="10"/>
  <c r="M349" i="11"/>
  <c r="L372" i="11"/>
  <c r="J50" i="10"/>
  <c r="BR47" i="10"/>
  <c r="BR50" i="10" s="1"/>
  <c r="G11" i="7"/>
  <c r="M378" i="11"/>
  <c r="N355" i="11"/>
  <c r="Q266" i="11"/>
  <c r="Q329" i="11" s="1"/>
  <c r="I370" i="11"/>
  <c r="J347" i="11"/>
  <c r="BS41" i="10"/>
  <c r="N43" i="10"/>
  <c r="N49" i="10" s="1"/>
  <c r="BS49" i="10" s="1"/>
  <c r="N47" i="10"/>
  <c r="V8" i="10"/>
  <c r="BU22" i="10"/>
  <c r="N357" i="11"/>
  <c r="M380" i="11"/>
  <c r="O360" i="11"/>
  <c r="N383" i="11"/>
  <c r="M26" i="5"/>
  <c r="Q358" i="11"/>
  <c r="P381" i="11"/>
  <c r="N48" i="10"/>
  <c r="BS48" i="10" s="1"/>
  <c r="BS42" i="10"/>
  <c r="BT10" i="10"/>
  <c r="R42" i="10"/>
  <c r="BT42" i="10" s="1"/>
  <c r="BT48" i="10" s="1"/>
  <c r="J346" i="11"/>
  <c r="L59" i="66"/>
  <c r="K20" i="65"/>
  <c r="K21" i="65" s="1"/>
  <c r="L19" i="65"/>
  <c r="J7" i="56"/>
  <c r="K7" i="56"/>
  <c r="J15" i="65"/>
  <c r="I16" i="65"/>
  <c r="L8" i="5"/>
  <c r="L10" i="6" s="1"/>
  <c r="BR10" i="6" s="1"/>
  <c r="F53" i="21"/>
  <c r="F87" i="21" s="1"/>
  <c r="AH24" i="21" s="1"/>
  <c r="G18" i="3"/>
  <c r="G52" i="3" s="1"/>
  <c r="D264" i="21"/>
  <c r="X26" i="21" s="1"/>
  <c r="W7" i="56"/>
  <c r="F174" i="21"/>
  <c r="V25" i="21" s="1"/>
  <c r="V30" i="21" s="1"/>
  <c r="X7" i="5" s="1"/>
  <c r="E264" i="21"/>
  <c r="Y26" i="21" s="1"/>
  <c r="S13" i="65"/>
  <c r="O13" i="65"/>
  <c r="E354" i="21"/>
  <c r="AC27" i="21" s="1"/>
  <c r="S8" i="5"/>
  <c r="S10" i="6" s="1"/>
  <c r="T8" i="5"/>
  <c r="T10" i="6" s="1"/>
  <c r="BT10" i="6" s="1"/>
  <c r="E53" i="21"/>
  <c r="E87" i="21" s="1"/>
  <c r="AG24" i="21" s="1"/>
  <c r="F18" i="3"/>
  <c r="F52" i="3" s="1"/>
  <c r="D174" i="21"/>
  <c r="T25" i="21" s="1"/>
  <c r="T30" i="21" s="1"/>
  <c r="V7" i="5" s="1"/>
  <c r="U7" i="56"/>
  <c r="F264" i="21"/>
  <c r="Z26" i="21" s="1"/>
  <c r="E174" i="21"/>
  <c r="U25" i="21" s="1"/>
  <c r="U30" i="21" s="1"/>
  <c r="W7" i="5" s="1"/>
  <c r="V7" i="56"/>
  <c r="N8" i="5"/>
  <c r="N10" i="6" s="1"/>
  <c r="F354" i="21"/>
  <c r="AD27" i="21" s="1"/>
  <c r="E447" i="21"/>
  <c r="K8" i="5"/>
  <c r="K10" i="6" s="1"/>
  <c r="N59" i="66"/>
  <c r="D354" i="21"/>
  <c r="AB27" i="21" s="1"/>
  <c r="D447" i="21"/>
  <c r="J8" i="5"/>
  <c r="J10" i="6" s="1"/>
  <c r="D53" i="21"/>
  <c r="D87" i="21" s="1"/>
  <c r="AF24" i="21" s="1"/>
  <c r="E18" i="3"/>
  <c r="E52" i="3" s="1"/>
  <c r="O8" i="5"/>
  <c r="O10" i="6" s="1"/>
  <c r="F447" i="21"/>
  <c r="N14" i="65"/>
  <c r="D14" i="65"/>
  <c r="K14" i="65"/>
  <c r="D23" i="66" l="1"/>
  <c r="E29" i="66"/>
  <c r="G14" i="6"/>
  <c r="G15" i="6" s="1"/>
  <c r="G538" i="21"/>
  <c r="AK46" i="57"/>
  <c r="K16" i="72"/>
  <c r="D25" i="77" s="1"/>
  <c r="D7" i="77" s="1"/>
  <c r="L375" i="11"/>
  <c r="M352" i="11"/>
  <c r="P345" i="11"/>
  <c r="O368" i="11"/>
  <c r="M353" i="11"/>
  <c r="L376" i="11"/>
  <c r="F23" i="57"/>
  <c r="E5" i="76"/>
  <c r="F35" i="76"/>
  <c r="P73" i="66"/>
  <c r="M363" i="11"/>
  <c r="N340" i="11"/>
  <c r="P343" i="11"/>
  <c r="O366" i="11"/>
  <c r="E31" i="78"/>
  <c r="E7" i="78" s="1"/>
  <c r="D7" i="78"/>
  <c r="G429" i="21"/>
  <c r="G339" i="21"/>
  <c r="G252" i="21"/>
  <c r="G162" i="21"/>
  <c r="D37" i="3"/>
  <c r="H36" i="3"/>
  <c r="N18" i="10"/>
  <c r="M18" i="5" s="1"/>
  <c r="BS18" i="5" s="1"/>
  <c r="W43" i="10"/>
  <c r="W18" i="10" s="1"/>
  <c r="V18" i="5" s="1"/>
  <c r="K321" i="11"/>
  <c r="J47" i="9" s="1"/>
  <c r="I25" i="5" s="1"/>
  <c r="I11" i="7" s="1"/>
  <c r="D16" i="72"/>
  <c r="F35" i="78"/>
  <c r="F5" i="78" s="1"/>
  <c r="D24" i="77"/>
  <c r="E29" i="77"/>
  <c r="D5" i="77"/>
  <c r="N16" i="70"/>
  <c r="S16" i="70" s="1"/>
  <c r="D24" i="76" s="1"/>
  <c r="D6" i="76" s="1"/>
  <c r="E31" i="76"/>
  <c r="E7" i="76" s="1"/>
  <c r="H47" i="75"/>
  <c r="H5" i="75" s="1"/>
  <c r="AC42" i="10"/>
  <c r="AD29" i="10"/>
  <c r="AG29" i="10"/>
  <c r="AG15" i="10" s="1"/>
  <c r="AF29" i="10"/>
  <c r="AF15" i="10" s="1"/>
  <c r="J190" i="3"/>
  <c r="AE29" i="10"/>
  <c r="AE15" i="10" s="1"/>
  <c r="Y43" i="10"/>
  <c r="Y18" i="10" s="1"/>
  <c r="X18" i="5" s="1"/>
  <c r="BV23" i="10"/>
  <c r="Z9" i="10"/>
  <c r="BV9" i="10" s="1"/>
  <c r="J184" i="3"/>
  <c r="AF23" i="10"/>
  <c r="AF9" i="10" s="1"/>
  <c r="AE23" i="10"/>
  <c r="AE9" i="10" s="1"/>
  <c r="AD23" i="10"/>
  <c r="AG23" i="10"/>
  <c r="AG9" i="10" s="1"/>
  <c r="BV29" i="10"/>
  <c r="Z15" i="10"/>
  <c r="BV15" i="10" s="1"/>
  <c r="Q91" i="78"/>
  <c r="S15" i="73"/>
  <c r="O15" i="73"/>
  <c r="K16" i="73"/>
  <c r="D16" i="73"/>
  <c r="N16" i="73"/>
  <c r="P50" i="73"/>
  <c r="M20" i="73"/>
  <c r="M21" i="73" s="1"/>
  <c r="F16" i="73" s="1"/>
  <c r="N19" i="73"/>
  <c r="N20" i="73" s="1"/>
  <c r="N21" i="73" s="1"/>
  <c r="Q95" i="77"/>
  <c r="O84" i="77"/>
  <c r="O16" i="72"/>
  <c r="O15" i="72"/>
  <c r="O49" i="72"/>
  <c r="C41" i="72"/>
  <c r="K16" i="70"/>
  <c r="D16" i="70"/>
  <c r="O15" i="70"/>
  <c r="P89" i="75"/>
  <c r="P90" i="75"/>
  <c r="P91" i="75"/>
  <c r="O15" i="74"/>
  <c r="E16" i="74"/>
  <c r="J16" i="74"/>
  <c r="D25" i="75" s="1"/>
  <c r="D7" i="75" s="1"/>
  <c r="M20" i="74"/>
  <c r="M21" i="74" s="1"/>
  <c r="F16" i="74" s="1"/>
  <c r="N19" i="74"/>
  <c r="N20" i="74" s="1"/>
  <c r="N21" i="74" s="1"/>
  <c r="M26" i="74"/>
  <c r="M27" i="74" s="1"/>
  <c r="N25" i="74"/>
  <c r="N26" i="74" s="1"/>
  <c r="N27" i="74" s="1"/>
  <c r="U270" i="11"/>
  <c r="U333" i="11" s="1"/>
  <c r="L261" i="11"/>
  <c r="L324" i="11" s="1"/>
  <c r="X272" i="11"/>
  <c r="X335" i="11" s="1"/>
  <c r="R266" i="11"/>
  <c r="R329" i="11" s="1"/>
  <c r="O262" i="11"/>
  <c r="O325" i="11" s="1"/>
  <c r="AB276" i="11"/>
  <c r="AB339" i="11" s="1"/>
  <c r="AR296" i="11"/>
  <c r="AA362" i="11"/>
  <c r="P263" i="11"/>
  <c r="P326" i="11" s="1"/>
  <c r="Z10" i="10"/>
  <c r="BV24" i="10"/>
  <c r="Z274" i="11"/>
  <c r="Z337" i="11" s="1"/>
  <c r="AN294" i="11"/>
  <c r="AB42" i="10"/>
  <c r="P360" i="11"/>
  <c r="O383" i="11"/>
  <c r="V41" i="10"/>
  <c r="BU8" i="10"/>
  <c r="V17" i="10"/>
  <c r="N50" i="10"/>
  <c r="BS47" i="10"/>
  <c r="BS50" i="10" s="1"/>
  <c r="M371" i="11"/>
  <c r="N348" i="11"/>
  <c r="AB41" i="10"/>
  <c r="AB17" i="10"/>
  <c r="BV26" i="10"/>
  <c r="Z12" i="10"/>
  <c r="BV12" i="10" s="1"/>
  <c r="AD14" i="10"/>
  <c r="BW14" i="10" s="1"/>
  <c r="BW28" i="10"/>
  <c r="BV22" i="10"/>
  <c r="Z8" i="10"/>
  <c r="K186" i="3"/>
  <c r="AH25" i="10"/>
  <c r="AJ25" i="10"/>
  <c r="AJ11" i="10" s="1"/>
  <c r="AK25" i="10"/>
  <c r="AK11" i="10" s="1"/>
  <c r="AI25" i="10"/>
  <c r="AI11" i="10" s="1"/>
  <c r="BU10" i="10"/>
  <c r="V42" i="10"/>
  <c r="BU42" i="10" s="1"/>
  <c r="BU48" i="10" s="1"/>
  <c r="X43" i="10"/>
  <c r="X18" i="10" s="1"/>
  <c r="W18" i="5" s="1"/>
  <c r="E18" i="9"/>
  <c r="N42" i="9"/>
  <c r="L13" i="6"/>
  <c r="AQ295" i="11"/>
  <c r="AB275" i="11"/>
  <c r="AB338" i="11" s="1"/>
  <c r="J344" i="11"/>
  <c r="AF22" i="10"/>
  <c r="AF8" i="10" s="1"/>
  <c r="AD22" i="10"/>
  <c r="J183" i="3"/>
  <c r="AG22" i="10"/>
  <c r="AG8" i="10" s="1"/>
  <c r="AE22" i="10"/>
  <c r="AE8" i="10" s="1"/>
  <c r="L260" i="11"/>
  <c r="L323" i="11"/>
  <c r="AD13" i="10"/>
  <c r="BW13" i="10" s="1"/>
  <c r="BW27" i="10"/>
  <c r="BR21" i="6"/>
  <c r="M21" i="6"/>
  <c r="Y273" i="11"/>
  <c r="Y336" i="11" s="1"/>
  <c r="S268" i="11"/>
  <c r="S331" i="11" s="1"/>
  <c r="N380" i="11"/>
  <c r="O357" i="11"/>
  <c r="M382" i="11"/>
  <c r="N359" i="11"/>
  <c r="M374" i="11"/>
  <c r="N351" i="11"/>
  <c r="AD11" i="10"/>
  <c r="BW11" i="10" s="1"/>
  <c r="BW25" i="10"/>
  <c r="M356" i="11"/>
  <c r="L379" i="11"/>
  <c r="AF26" i="10"/>
  <c r="AF12" i="10" s="1"/>
  <c r="AD26" i="10"/>
  <c r="J187" i="3"/>
  <c r="AE26" i="10"/>
  <c r="AE12" i="10" s="1"/>
  <c r="AG26" i="10"/>
  <c r="AG12" i="10" s="1"/>
  <c r="AJ27" i="10"/>
  <c r="AJ13" i="10" s="1"/>
  <c r="AH27" i="10"/>
  <c r="AI27" i="10"/>
  <c r="AI13" i="10" s="1"/>
  <c r="K188" i="3"/>
  <c r="AK27" i="10"/>
  <c r="AK13" i="10" s="1"/>
  <c r="N364" i="11"/>
  <c r="O341" i="11"/>
  <c r="AK28" i="10"/>
  <c r="AK14" i="10" s="1"/>
  <c r="AI28" i="10"/>
  <c r="AI14" i="10" s="1"/>
  <c r="K189" i="3"/>
  <c r="AJ28" i="10"/>
  <c r="AJ14" i="10" s="1"/>
  <c r="AH28" i="10"/>
  <c r="BS43" i="10"/>
  <c r="BS18" i="10" s="1"/>
  <c r="C450" i="3" s="1"/>
  <c r="N378" i="11"/>
  <c r="O355" i="11"/>
  <c r="BT17" i="10"/>
  <c r="N67" i="11"/>
  <c r="N130" i="11" s="1"/>
  <c r="J369" i="11"/>
  <c r="K346" i="11"/>
  <c r="M12" i="7"/>
  <c r="N26" i="5"/>
  <c r="BQ25" i="5"/>
  <c r="P365" i="11"/>
  <c r="Q342" i="11"/>
  <c r="M377" i="11"/>
  <c r="N354" i="11"/>
  <c r="AA42" i="10"/>
  <c r="R43" i="10"/>
  <c r="R18" i="10" s="1"/>
  <c r="Q18" i="5" s="1"/>
  <c r="BT18" i="5" s="1"/>
  <c r="BT41" i="10"/>
  <c r="Q265" i="11"/>
  <c r="Q328" i="11" s="1"/>
  <c r="T264" i="11"/>
  <c r="T327" i="11" s="1"/>
  <c r="AA41" i="10"/>
  <c r="AA17" i="10"/>
  <c r="U269" i="11"/>
  <c r="U332" i="11" s="1"/>
  <c r="S267" i="11"/>
  <c r="S330" i="11" s="1"/>
  <c r="R358" i="11"/>
  <c r="Q381" i="11"/>
  <c r="K347" i="11"/>
  <c r="J370" i="11"/>
  <c r="O373" i="11"/>
  <c r="P350" i="11"/>
  <c r="W271" i="11"/>
  <c r="W334" i="11" s="1"/>
  <c r="BS11" i="7"/>
  <c r="M372" i="11"/>
  <c r="N349" i="11"/>
  <c r="AC41" i="10"/>
  <c r="AC17" i="10"/>
  <c r="AD24" i="10"/>
  <c r="AE24" i="10"/>
  <c r="AE10" i="10" s="1"/>
  <c r="AF24" i="10"/>
  <c r="AF10" i="10" s="1"/>
  <c r="J185" i="3"/>
  <c r="AG24" i="10"/>
  <c r="AG10" i="10" s="1"/>
  <c r="E13" i="2"/>
  <c r="X12" i="7"/>
  <c r="J16" i="65"/>
  <c r="M65" i="66"/>
  <c r="L20" i="65"/>
  <c r="L21" i="65" s="1"/>
  <c r="M19" i="65"/>
  <c r="Q79" i="66"/>
  <c r="F175" i="21"/>
  <c r="Z25" i="21" s="1"/>
  <c r="Z30" i="21" s="1"/>
  <c r="AB7" i="5" s="1"/>
  <c r="AA7" i="56"/>
  <c r="E448" i="21"/>
  <c r="X8" i="5"/>
  <c r="X10" i="6" s="1"/>
  <c r="BU10" i="6" s="1"/>
  <c r="S14" i="65"/>
  <c r="O14" i="65"/>
  <c r="Z7" i="56"/>
  <c r="E175" i="21"/>
  <c r="Y25" i="21" s="1"/>
  <c r="Y30" i="21" s="1"/>
  <c r="AA7" i="5" s="1"/>
  <c r="D175" i="21"/>
  <c r="X25" i="21" s="1"/>
  <c r="X30" i="21" s="1"/>
  <c r="Z7" i="5" s="1"/>
  <c r="Y7" i="56"/>
  <c r="W8" i="5"/>
  <c r="W10" i="6" s="1"/>
  <c r="G19" i="3"/>
  <c r="G53" i="3" s="1"/>
  <c r="F54" i="21"/>
  <c r="F88" i="21" s="1"/>
  <c r="AL24" i="21" s="1"/>
  <c r="E355" i="21"/>
  <c r="AG27" i="21" s="1"/>
  <c r="V8" i="5"/>
  <c r="V10" i="6" s="1"/>
  <c r="F448" i="21"/>
  <c r="F355" i="21"/>
  <c r="AH27" i="21" s="1"/>
  <c r="E265" i="21"/>
  <c r="AC26" i="21" s="1"/>
  <c r="D265" i="21"/>
  <c r="AB26" i="21" s="1"/>
  <c r="D448" i="21"/>
  <c r="F265" i="21"/>
  <c r="AD26" i="21" s="1"/>
  <c r="O65" i="66"/>
  <c r="E19" i="3"/>
  <c r="E53" i="3" s="1"/>
  <c r="D54" i="21"/>
  <c r="D88" i="21" s="1"/>
  <c r="AJ24" i="21" s="1"/>
  <c r="D355" i="21"/>
  <c r="AF27" i="21" s="1"/>
  <c r="E54" i="21"/>
  <c r="E88" i="21" s="1"/>
  <c r="AK24" i="21" s="1"/>
  <c r="F19" i="3"/>
  <c r="F53" i="3" s="1"/>
  <c r="K15" i="65"/>
  <c r="N15" i="65"/>
  <c r="S15" i="65" s="1"/>
  <c r="D15" i="65"/>
  <c r="K16" i="65" l="1"/>
  <c r="D25" i="66"/>
  <c r="E31" i="66" s="1"/>
  <c r="G539" i="21"/>
  <c r="AO46" i="57"/>
  <c r="E31" i="77"/>
  <c r="F37" i="77" s="1"/>
  <c r="F37" i="78"/>
  <c r="F7" i="78" s="1"/>
  <c r="D16" i="65"/>
  <c r="C235" i="21"/>
  <c r="C227" i="21"/>
  <c r="C234" i="21"/>
  <c r="C226" i="21"/>
  <c r="C233" i="21"/>
  <c r="C225" i="21"/>
  <c r="C232" i="21"/>
  <c r="C239" i="21"/>
  <c r="G239" i="21" s="1"/>
  <c r="C231" i="21"/>
  <c r="C265" i="21" s="1"/>
  <c r="AA26" i="21" s="1"/>
  <c r="I6" i="21" s="1"/>
  <c r="C238" i="21"/>
  <c r="G238" i="21" s="1"/>
  <c r="C230" i="21"/>
  <c r="C237" i="21"/>
  <c r="C229" i="21"/>
  <c r="C236" i="21"/>
  <c r="C228" i="21"/>
  <c r="F24" i="57"/>
  <c r="Q343" i="11"/>
  <c r="P366" i="11"/>
  <c r="O340" i="11"/>
  <c r="N363" i="11"/>
  <c r="F5" i="76"/>
  <c r="G41" i="76"/>
  <c r="P368" i="11"/>
  <c r="Q345" i="11"/>
  <c r="N353" i="11"/>
  <c r="M376" i="11"/>
  <c r="M375" i="11"/>
  <c r="N352" i="11"/>
  <c r="C44" i="70"/>
  <c r="C59" i="70" s="1"/>
  <c r="G430" i="21"/>
  <c r="G340" i="21"/>
  <c r="G253" i="21"/>
  <c r="G163" i="21"/>
  <c r="D38" i="3"/>
  <c r="H37" i="3"/>
  <c r="N21" i="6"/>
  <c r="AC43" i="10"/>
  <c r="AC18" i="10" s="1"/>
  <c r="AB18" i="5" s="1"/>
  <c r="L321" i="11"/>
  <c r="K47" i="9" s="1"/>
  <c r="J25" i="5" s="1"/>
  <c r="J11" i="7" s="1"/>
  <c r="G41" i="78"/>
  <c r="G5" i="78" s="1"/>
  <c r="F35" i="77"/>
  <c r="E5" i="77"/>
  <c r="D6" i="77"/>
  <c r="E30" i="77"/>
  <c r="O16" i="70"/>
  <c r="E7" i="77"/>
  <c r="F37" i="76"/>
  <c r="F7" i="76" s="1"/>
  <c r="E30" i="76"/>
  <c r="E6" i="76" s="1"/>
  <c r="E30" i="81"/>
  <c r="F7" i="82" s="1"/>
  <c r="F17" i="82" s="1"/>
  <c r="I53" i="75"/>
  <c r="I5" i="75" s="1"/>
  <c r="D7" i="66"/>
  <c r="E31" i="75"/>
  <c r="E7" i="75" s="1"/>
  <c r="AB43" i="10"/>
  <c r="AB18" i="10" s="1"/>
  <c r="AA18" i="5" s="1"/>
  <c r="AG42" i="10"/>
  <c r="BW23" i="10"/>
  <c r="AD9" i="10"/>
  <c r="BW9" i="10" s="1"/>
  <c r="K190" i="3"/>
  <c r="AK29" i="10"/>
  <c r="AK15" i="10" s="1"/>
  <c r="AJ29" i="10"/>
  <c r="AJ15" i="10" s="1"/>
  <c r="AI29" i="10"/>
  <c r="AI15" i="10" s="1"/>
  <c r="AH29" i="10"/>
  <c r="AE42" i="10"/>
  <c r="AA43" i="10"/>
  <c r="AA18" i="10" s="1"/>
  <c r="Z18" i="5" s="1"/>
  <c r="AK23" i="10"/>
  <c r="AK9" i="10" s="1"/>
  <c r="AJ23" i="10"/>
  <c r="AJ9" i="10" s="1"/>
  <c r="AH23" i="10"/>
  <c r="K184" i="3"/>
  <c r="AI23" i="10"/>
  <c r="AI9" i="10" s="1"/>
  <c r="AD15" i="10"/>
  <c r="BW15" i="10" s="1"/>
  <c r="BW29" i="10"/>
  <c r="R97" i="78"/>
  <c r="Q51" i="73"/>
  <c r="S16" i="73"/>
  <c r="O16" i="73"/>
  <c r="R101" i="77"/>
  <c r="P90" i="77"/>
  <c r="D42" i="72"/>
  <c r="C56" i="72"/>
  <c r="C40" i="72"/>
  <c r="C7" i="67" s="1"/>
  <c r="P50" i="72"/>
  <c r="Q97" i="75"/>
  <c r="Q96" i="75"/>
  <c r="Q95" i="75"/>
  <c r="K16" i="74"/>
  <c r="N16" i="74"/>
  <c r="D16" i="74"/>
  <c r="Q263" i="11"/>
  <c r="Q326" i="11"/>
  <c r="T267" i="11"/>
  <c r="T330" i="11" s="1"/>
  <c r="AC275" i="11"/>
  <c r="AC338" i="11"/>
  <c r="AR295" i="11"/>
  <c r="AB361" i="11"/>
  <c r="T268" i="11"/>
  <c r="T331" i="11" s="1"/>
  <c r="M261" i="11"/>
  <c r="M324" i="11"/>
  <c r="U264" i="11"/>
  <c r="U327" i="11" s="1"/>
  <c r="AM293" i="11"/>
  <c r="Z273" i="11"/>
  <c r="Z336" i="11" s="1"/>
  <c r="AS296" i="11"/>
  <c r="AC276" i="11"/>
  <c r="AC339" i="11" s="1"/>
  <c r="X271" i="11"/>
  <c r="X334" i="11" s="1"/>
  <c r="O67" i="11"/>
  <c r="O130" i="11" s="1"/>
  <c r="Q365" i="11"/>
  <c r="R342" i="11"/>
  <c r="BU41" i="10"/>
  <c r="V43" i="10"/>
  <c r="V18" i="10" s="1"/>
  <c r="U18" i="5" s="1"/>
  <c r="BU18" i="5" s="1"/>
  <c r="S266" i="11"/>
  <c r="S329" i="11" s="1"/>
  <c r="AH13" i="10"/>
  <c r="BX13" i="10" s="1"/>
  <c r="BX27" i="10"/>
  <c r="BT43" i="10"/>
  <c r="BT49" i="10" s="1"/>
  <c r="BT47" i="10"/>
  <c r="BT50" i="10" s="1"/>
  <c r="BR13" i="6"/>
  <c r="BX25" i="10"/>
  <c r="AH11" i="10"/>
  <c r="BX11" i="10" s="1"/>
  <c r="P355" i="11"/>
  <c r="O378" i="11"/>
  <c r="O380" i="11"/>
  <c r="P357" i="11"/>
  <c r="AG41" i="10"/>
  <c r="AG17" i="10"/>
  <c r="O42" i="9"/>
  <c r="M13" i="6"/>
  <c r="AO25" i="10"/>
  <c r="AO11" i="10" s="1"/>
  <c r="AL25" i="10"/>
  <c r="L186" i="3"/>
  <c r="AM25" i="10"/>
  <c r="AM11" i="10" s="1"/>
  <c r="AN25" i="10"/>
  <c r="AN11" i="10" s="1"/>
  <c r="N372" i="11"/>
  <c r="O349" i="11"/>
  <c r="Q350" i="11"/>
  <c r="P373" i="11"/>
  <c r="K183" i="3"/>
  <c r="AI22" i="10"/>
  <c r="AI8" i="10" s="1"/>
  <c r="AJ22" i="10"/>
  <c r="AJ8" i="10" s="1"/>
  <c r="AK22" i="10"/>
  <c r="AK8" i="10" s="1"/>
  <c r="AH22" i="10"/>
  <c r="E35" i="81"/>
  <c r="F29" i="57" s="1"/>
  <c r="AO28" i="10"/>
  <c r="AO14" i="10" s="1"/>
  <c r="AM28" i="10"/>
  <c r="AM14" i="10" s="1"/>
  <c r="AN28" i="10"/>
  <c r="AN14" i="10" s="1"/>
  <c r="AL28" i="10"/>
  <c r="L189" i="3"/>
  <c r="BV10" i="10"/>
  <c r="Z42" i="10"/>
  <c r="BV42" i="10" s="1"/>
  <c r="R381" i="11"/>
  <c r="S358" i="11"/>
  <c r="L346" i="11"/>
  <c r="K369" i="11"/>
  <c r="N371" i="11"/>
  <c r="O348" i="11"/>
  <c r="AB362" i="11"/>
  <c r="M379" i="11"/>
  <c r="N356" i="11"/>
  <c r="AE41" i="10"/>
  <c r="AE17" i="10"/>
  <c r="P383" i="11"/>
  <c r="Q360" i="11"/>
  <c r="Y272" i="11"/>
  <c r="Y335" i="11" s="1"/>
  <c r="P341" i="11"/>
  <c r="O364" i="11"/>
  <c r="AK24" i="10"/>
  <c r="AK10" i="10" s="1"/>
  <c r="AI24" i="10"/>
  <c r="AI10" i="10" s="1"/>
  <c r="AH24" i="10"/>
  <c r="AJ24" i="10"/>
  <c r="AJ10" i="10" s="1"/>
  <c r="K185" i="3"/>
  <c r="N377" i="11"/>
  <c r="O354" i="11"/>
  <c r="N12" i="7"/>
  <c r="O26" i="5"/>
  <c r="E21" i="81"/>
  <c r="F16" i="57" s="1"/>
  <c r="O351" i="11"/>
  <c r="N374" i="11"/>
  <c r="BW22" i="10"/>
  <c r="AD8" i="10"/>
  <c r="Z17" i="10"/>
  <c r="BV8" i="10"/>
  <c r="Z41" i="10"/>
  <c r="BW24" i="10"/>
  <c r="AD10" i="10"/>
  <c r="V269" i="11"/>
  <c r="V332" i="11" s="1"/>
  <c r="AF42" i="10"/>
  <c r="R265" i="11"/>
  <c r="R328" i="11" s="1"/>
  <c r="AH14" i="10"/>
  <c r="BX14" i="10" s="1"/>
  <c r="BX28" i="10"/>
  <c r="K187" i="3"/>
  <c r="AJ26" i="10"/>
  <c r="AJ12" i="10" s="1"/>
  <c r="AK26" i="10"/>
  <c r="AK12" i="10" s="1"/>
  <c r="AI26" i="10"/>
  <c r="AI12" i="10" s="1"/>
  <c r="AH26" i="10"/>
  <c r="M260" i="11"/>
  <c r="M321" i="11" s="1"/>
  <c r="L47" i="9" s="1"/>
  <c r="K25" i="5" s="1"/>
  <c r="AF41" i="10"/>
  <c r="AF17" i="10"/>
  <c r="AO294" i="11"/>
  <c r="AA274" i="11"/>
  <c r="AA337" i="11" s="1"/>
  <c r="P262" i="11"/>
  <c r="P325" i="11" s="1"/>
  <c r="V270" i="11"/>
  <c r="V333" i="11" s="1"/>
  <c r="N16" i="65"/>
  <c r="O16" i="65" s="1"/>
  <c r="L347" i="11"/>
  <c r="K370" i="11"/>
  <c r="W11" i="7"/>
  <c r="D12" i="2"/>
  <c r="L188" i="3"/>
  <c r="AN27" i="10"/>
  <c r="AN13" i="10" s="1"/>
  <c r="AL27" i="10"/>
  <c r="AO27" i="10"/>
  <c r="AO13" i="10" s="1"/>
  <c r="AM27" i="10"/>
  <c r="AM13" i="10" s="1"/>
  <c r="BW26" i="10"/>
  <c r="AD12" i="10"/>
  <c r="BW12" i="10" s="1"/>
  <c r="O359" i="11"/>
  <c r="N382" i="11"/>
  <c r="J367" i="11"/>
  <c r="K344" i="11"/>
  <c r="J384" i="11"/>
  <c r="I43" i="9" s="1"/>
  <c r="BU17" i="10"/>
  <c r="N71" i="66"/>
  <c r="M20" i="65"/>
  <c r="M21" i="65" s="1"/>
  <c r="N19" i="65"/>
  <c r="N20" i="65" s="1"/>
  <c r="N21" i="65" s="1"/>
  <c r="R85" i="66"/>
  <c r="D356" i="21"/>
  <c r="AJ27" i="21" s="1"/>
  <c r="D449" i="21"/>
  <c r="AA8" i="5"/>
  <c r="AA10" i="6" s="1"/>
  <c r="F176" i="21"/>
  <c r="AD25" i="21" s="1"/>
  <c r="AD30" i="21" s="1"/>
  <c r="AF7" i="5" s="1"/>
  <c r="AE7" i="56"/>
  <c r="P71" i="66"/>
  <c r="F266" i="21"/>
  <c r="AH26" i="21" s="1"/>
  <c r="F449" i="21"/>
  <c r="E266" i="21"/>
  <c r="AG26" i="21" s="1"/>
  <c r="E356" i="21"/>
  <c r="AK27" i="21" s="1"/>
  <c r="AD7" i="56"/>
  <c r="E176" i="21"/>
  <c r="AC25" i="21" s="1"/>
  <c r="AC30" i="21" s="1"/>
  <c r="AE7" i="5" s="1"/>
  <c r="D266" i="21"/>
  <c r="AF26" i="21" s="1"/>
  <c r="F356" i="21"/>
  <c r="AL27" i="21" s="1"/>
  <c r="E449" i="21"/>
  <c r="G20" i="3"/>
  <c r="G54" i="3" s="1"/>
  <c r="F55" i="21"/>
  <c r="F89" i="21" s="1"/>
  <c r="AP24" i="21" s="1"/>
  <c r="F20" i="3"/>
  <c r="F54" i="3" s="1"/>
  <c r="E55" i="21"/>
  <c r="E89" i="21" s="1"/>
  <c r="AO24" i="21" s="1"/>
  <c r="D176" i="21"/>
  <c r="AB25" i="21" s="1"/>
  <c r="AB30" i="21" s="1"/>
  <c r="AD7" i="5" s="1"/>
  <c r="AC7" i="56"/>
  <c r="E20" i="3"/>
  <c r="E54" i="3" s="1"/>
  <c r="D55" i="21"/>
  <c r="D89" i="21" s="1"/>
  <c r="AN24" i="21" s="1"/>
  <c r="AB8" i="5"/>
  <c r="AB10" i="6" s="1"/>
  <c r="BV10" i="6" s="1"/>
  <c r="O15" i="65"/>
  <c r="Z8" i="5"/>
  <c r="Z10" i="6" s="1"/>
  <c r="G43" i="78" l="1"/>
  <c r="G7" i="78" s="1"/>
  <c r="AC361" i="11"/>
  <c r="G231" i="21"/>
  <c r="G540" i="21"/>
  <c r="AS46" i="57"/>
  <c r="E7" i="66"/>
  <c r="F16" i="81" s="1"/>
  <c r="G5" i="82" s="1"/>
  <c r="D45" i="70"/>
  <c r="D43" i="70" s="1"/>
  <c r="D6" i="67" s="1"/>
  <c r="O363" i="11"/>
  <c r="P340" i="11"/>
  <c r="C259" i="21"/>
  <c r="C26" i="21" s="1"/>
  <c r="C6" i="21" s="1"/>
  <c r="G225" i="21"/>
  <c r="N376" i="11"/>
  <c r="O353" i="11"/>
  <c r="G229" i="21"/>
  <c r="C263" i="21"/>
  <c r="S26" i="21" s="1"/>
  <c r="G6" i="21" s="1"/>
  <c r="Q368" i="11"/>
  <c r="R345" i="11"/>
  <c r="G226" i="21"/>
  <c r="C260" i="21"/>
  <c r="G26" i="21" s="1"/>
  <c r="D6" i="21" s="1"/>
  <c r="R343" i="11"/>
  <c r="Q366" i="11"/>
  <c r="C264" i="21"/>
  <c r="W26" i="21" s="1"/>
  <c r="H6" i="21" s="1"/>
  <c r="G230" i="21"/>
  <c r="G228" i="21"/>
  <c r="C262" i="21"/>
  <c r="O26" i="21" s="1"/>
  <c r="G5" i="76"/>
  <c r="H47" i="76"/>
  <c r="G227" i="21"/>
  <c r="C261" i="21"/>
  <c r="K26" i="21" s="1"/>
  <c r="N375" i="11"/>
  <c r="O352" i="11"/>
  <c r="I25" i="57"/>
  <c r="J24" i="57"/>
  <c r="C43" i="70"/>
  <c r="C6" i="67" s="1"/>
  <c r="F30" i="57"/>
  <c r="C146" i="21"/>
  <c r="C138" i="21"/>
  <c r="C145" i="21"/>
  <c r="C137" i="21"/>
  <c r="C144" i="21"/>
  <c r="C136" i="21"/>
  <c r="C143" i="21"/>
  <c r="C150" i="21"/>
  <c r="C142" i="21"/>
  <c r="C176" i="21" s="1"/>
  <c r="AA25" i="21" s="1"/>
  <c r="I5" i="21" s="1"/>
  <c r="C149" i="21"/>
  <c r="C141" i="21"/>
  <c r="C148" i="21"/>
  <c r="C140" i="21"/>
  <c r="C147" i="21"/>
  <c r="C139" i="21"/>
  <c r="F17" i="57"/>
  <c r="J17" i="57" s="1"/>
  <c r="G431" i="21"/>
  <c r="G341" i="21"/>
  <c r="G254" i="21"/>
  <c r="G164" i="21"/>
  <c r="D39" i="3"/>
  <c r="H38" i="3"/>
  <c r="BT18" i="10"/>
  <c r="C451" i="3" s="1"/>
  <c r="O21" i="6"/>
  <c r="AC362" i="11"/>
  <c r="S16" i="65"/>
  <c r="C41" i="73"/>
  <c r="C40" i="73" s="1"/>
  <c r="C8" i="67" s="1"/>
  <c r="D24" i="78"/>
  <c r="D6" i="78" s="1"/>
  <c r="H47" i="78"/>
  <c r="H5" i="78" s="1"/>
  <c r="H49" i="78"/>
  <c r="H7" i="78" s="1"/>
  <c r="E6" i="77"/>
  <c r="F36" i="77"/>
  <c r="F5" i="77"/>
  <c r="G41" i="77"/>
  <c r="F36" i="76"/>
  <c r="F6" i="76" s="1"/>
  <c r="G43" i="77"/>
  <c r="F7" i="77"/>
  <c r="G43" i="76"/>
  <c r="G7" i="76" s="1"/>
  <c r="J59" i="75"/>
  <c r="F37" i="75"/>
  <c r="F7" i="75" s="1"/>
  <c r="AE43" i="10"/>
  <c r="AE18" i="10" s="1"/>
  <c r="AD18" i="5" s="1"/>
  <c r="AK42" i="10"/>
  <c r="AI42" i="10"/>
  <c r="AG43" i="10"/>
  <c r="AG18" i="10" s="1"/>
  <c r="AF18" i="5" s="1"/>
  <c r="AL23" i="10"/>
  <c r="AN23" i="10"/>
  <c r="AN9" i="10" s="1"/>
  <c r="AO23" i="10"/>
  <c r="AO9" i="10" s="1"/>
  <c r="AM23" i="10"/>
  <c r="AM9" i="10" s="1"/>
  <c r="L184" i="3"/>
  <c r="AH9" i="10"/>
  <c r="BX9" i="10" s="1"/>
  <c r="BX23" i="10"/>
  <c r="AN29" i="10"/>
  <c r="AN15" i="10" s="1"/>
  <c r="AL29" i="10"/>
  <c r="AO29" i="10"/>
  <c r="AO15" i="10" s="1"/>
  <c r="AM29" i="10"/>
  <c r="AM15" i="10" s="1"/>
  <c r="L190" i="3"/>
  <c r="AJ42" i="10"/>
  <c r="BX29" i="10"/>
  <c r="AH15" i="10"/>
  <c r="BX15" i="10" s="1"/>
  <c r="Q96" i="77"/>
  <c r="Q51" i="72"/>
  <c r="E43" i="72"/>
  <c r="D56" i="72"/>
  <c r="D40" i="72"/>
  <c r="D7" i="67" s="1"/>
  <c r="E29" i="81"/>
  <c r="R101" i="75"/>
  <c r="R102" i="75"/>
  <c r="R103" i="75"/>
  <c r="S16" i="74"/>
  <c r="D24" i="75" s="1"/>
  <c r="D6" i="75" s="1"/>
  <c r="O16" i="74"/>
  <c r="W269" i="11"/>
  <c r="W332" i="11" s="1"/>
  <c r="Z272" i="11"/>
  <c r="Z335" i="11" s="1"/>
  <c r="AL292" i="11"/>
  <c r="V264" i="11"/>
  <c r="V327" i="11" s="1"/>
  <c r="U267" i="11"/>
  <c r="U330" i="11" s="1"/>
  <c r="U268" i="11"/>
  <c r="U331" i="11" s="1"/>
  <c r="T266" i="11"/>
  <c r="T329" i="11" s="1"/>
  <c r="Y271" i="11"/>
  <c r="Y334" i="11" s="1"/>
  <c r="W270" i="11"/>
  <c r="W333" i="11" s="1"/>
  <c r="Q262" i="11"/>
  <c r="Q325" i="11" s="1"/>
  <c r="L183" i="3"/>
  <c r="AL22" i="10"/>
  <c r="AO22" i="10"/>
  <c r="AO8" i="10" s="1"/>
  <c r="AM22" i="10"/>
  <c r="AM8" i="10" s="1"/>
  <c r="AN22" i="10"/>
  <c r="AN8" i="10" s="1"/>
  <c r="P67" i="11"/>
  <c r="P130" i="11" s="1"/>
  <c r="AH10" i="10"/>
  <c r="BX24" i="10"/>
  <c r="P348" i="11"/>
  <c r="O371" i="11"/>
  <c r="P349" i="11"/>
  <c r="O372" i="11"/>
  <c r="AN293" i="11"/>
  <c r="AA273" i="11"/>
  <c r="AA336" i="11" s="1"/>
  <c r="AF43" i="10"/>
  <c r="AF18" i="10" s="1"/>
  <c r="AE18" i="5" s="1"/>
  <c r="AL14" i="10"/>
  <c r="BY14" i="10" s="1"/>
  <c r="BY28" i="10"/>
  <c r="S342" i="11"/>
  <c r="R365" i="11"/>
  <c r="D19" i="9"/>
  <c r="D20" i="9" s="1"/>
  <c r="H14" i="6"/>
  <c r="I44" i="9"/>
  <c r="M347" i="11"/>
  <c r="L370" i="11"/>
  <c r="M323" i="11"/>
  <c r="BV17" i="10"/>
  <c r="P351" i="11"/>
  <c r="O374" i="11"/>
  <c r="Q341" i="11"/>
  <c r="P364" i="11"/>
  <c r="AK17" i="10"/>
  <c r="AK41" i="10"/>
  <c r="F28" i="81"/>
  <c r="J22" i="57" s="1"/>
  <c r="O356" i="11"/>
  <c r="N379" i="11"/>
  <c r="BY27" i="10"/>
  <c r="AL13" i="10"/>
  <c r="BY13" i="10" s="1"/>
  <c r="AT296" i="11"/>
  <c r="AD276" i="11"/>
  <c r="AD339" i="11" s="1"/>
  <c r="K367" i="11"/>
  <c r="L344" i="11"/>
  <c r="K384" i="11"/>
  <c r="J43" i="9" s="1"/>
  <c r="AS27" i="10"/>
  <c r="AP27" i="10"/>
  <c r="AR27" i="10"/>
  <c r="M188" i="3"/>
  <c r="AQ27" i="10"/>
  <c r="K11" i="7"/>
  <c r="S265" i="11"/>
  <c r="S328" i="11"/>
  <c r="L369" i="11"/>
  <c r="AJ17" i="10"/>
  <c r="AJ41" i="10"/>
  <c r="AP25" i="10"/>
  <c r="M186" i="3"/>
  <c r="AS25" i="10"/>
  <c r="AR25" i="10"/>
  <c r="AQ25" i="10"/>
  <c r="R263" i="11"/>
  <c r="R326" i="11" s="1"/>
  <c r="Q373" i="11"/>
  <c r="R350" i="11"/>
  <c r="Q383" i="11"/>
  <c r="R360" i="11"/>
  <c r="BU47" i="10"/>
  <c r="BU50" i="10" s="1"/>
  <c r="BU43" i="10"/>
  <c r="BU49" i="10" s="1"/>
  <c r="AS28" i="10"/>
  <c r="AR28" i="10"/>
  <c r="AP28" i="10"/>
  <c r="M189" i="3"/>
  <c r="AQ28" i="10"/>
  <c r="AD275" i="11"/>
  <c r="AD338" i="11" s="1"/>
  <c r="AS295" i="11"/>
  <c r="AB274" i="11"/>
  <c r="AB337" i="11" s="1"/>
  <c r="AP294" i="11"/>
  <c r="BX26" i="10"/>
  <c r="AH12" i="10"/>
  <c r="BX12" i="10" s="1"/>
  <c r="E23" i="81"/>
  <c r="F6" i="82" s="1"/>
  <c r="F16" i="82" s="1"/>
  <c r="P42" i="9"/>
  <c r="N13" i="6"/>
  <c r="Q357" i="11"/>
  <c r="P380" i="11"/>
  <c r="E42" i="81"/>
  <c r="BW10" i="10"/>
  <c r="AD42" i="10"/>
  <c r="BW42" i="10" s="1"/>
  <c r="Z43" i="10"/>
  <c r="Z18" i="10" s="1"/>
  <c r="Y18" i="5" s="1"/>
  <c r="BV18" i="5" s="1"/>
  <c r="BV41" i="10"/>
  <c r="BV43" i="10" s="1"/>
  <c r="O12" i="7"/>
  <c r="P26" i="5"/>
  <c r="BS26" i="5" s="1"/>
  <c r="O377" i="11"/>
  <c r="P354" i="11"/>
  <c r="G28" i="81"/>
  <c r="N22" i="57" s="1"/>
  <c r="N23" i="57" s="1"/>
  <c r="BX22" i="10"/>
  <c r="AH8" i="10"/>
  <c r="N261" i="11"/>
  <c r="N324" i="11" s="1"/>
  <c r="O382" i="11"/>
  <c r="P359" i="11"/>
  <c r="L187" i="3"/>
  <c r="AM26" i="10"/>
  <c r="AM12" i="10" s="1"/>
  <c r="AL26" i="10"/>
  <c r="AO26" i="10"/>
  <c r="AO12" i="10" s="1"/>
  <c r="AN26" i="10"/>
  <c r="AN12" i="10" s="1"/>
  <c r="BW8" i="10"/>
  <c r="AD41" i="10"/>
  <c r="AD17" i="10"/>
  <c r="L185" i="3"/>
  <c r="AN24" i="10"/>
  <c r="AN10" i="10" s="1"/>
  <c r="AO24" i="10"/>
  <c r="AO10" i="10" s="1"/>
  <c r="AL24" i="10"/>
  <c r="AM24" i="10"/>
  <c r="AM10" i="10" s="1"/>
  <c r="S381" i="11"/>
  <c r="T358" i="11"/>
  <c r="AI17" i="10"/>
  <c r="AI41" i="10"/>
  <c r="AL11" i="10"/>
  <c r="BY11" i="10" s="1"/>
  <c r="BY25" i="10"/>
  <c r="Q355" i="11"/>
  <c r="P378" i="11"/>
  <c r="E16" i="81"/>
  <c r="O77" i="66"/>
  <c r="F450" i="21"/>
  <c r="AE8" i="5"/>
  <c r="AE10" i="6" s="1"/>
  <c r="D267" i="21"/>
  <c r="AJ26" i="21" s="1"/>
  <c r="E450" i="21"/>
  <c r="AG7" i="56"/>
  <c r="D177" i="21"/>
  <c r="AF25" i="21" s="1"/>
  <c r="AF30" i="21" s="1"/>
  <c r="AH7" i="5" s="1"/>
  <c r="G232" i="21"/>
  <c r="C266" i="21"/>
  <c r="AE26" i="21" s="1"/>
  <c r="J6" i="21" s="1"/>
  <c r="E267" i="21"/>
  <c r="AK26" i="21" s="1"/>
  <c r="AH7" i="56"/>
  <c r="E177" i="21"/>
  <c r="AG25" i="21" s="1"/>
  <c r="AG30" i="21" s="1"/>
  <c r="AI7" i="5" s="1"/>
  <c r="D450" i="21"/>
  <c r="F357" i="21"/>
  <c r="AP27" i="21" s="1"/>
  <c r="G265" i="21"/>
  <c r="F177" i="21"/>
  <c r="AH25" i="21" s="1"/>
  <c r="AH30" i="21" s="1"/>
  <c r="AJ7" i="5" s="1"/>
  <c r="AI7" i="56"/>
  <c r="D56" i="21"/>
  <c r="D90" i="21" s="1"/>
  <c r="AR24" i="21" s="1"/>
  <c r="E21" i="3"/>
  <c r="E55" i="3" s="1"/>
  <c r="E357" i="21"/>
  <c r="AO27" i="21" s="1"/>
  <c r="G21" i="3"/>
  <c r="G55" i="3" s="1"/>
  <c r="F56" i="21"/>
  <c r="F90" i="21" s="1"/>
  <c r="AT24" i="21" s="1"/>
  <c r="D357" i="21"/>
  <c r="AN27" i="21" s="1"/>
  <c r="Q77" i="66"/>
  <c r="AD8" i="5"/>
  <c r="AD10" i="6" s="1"/>
  <c r="F267" i="21"/>
  <c r="AL26" i="21" s="1"/>
  <c r="E56" i="21"/>
  <c r="E90" i="21" s="1"/>
  <c r="AS24" i="21" s="1"/>
  <c r="F21" i="3"/>
  <c r="F55" i="3" s="1"/>
  <c r="AF8" i="5"/>
  <c r="AF10" i="6" s="1"/>
  <c r="BW10" i="6" s="1"/>
  <c r="C45" i="65" l="1"/>
  <c r="D46" i="65" s="1"/>
  <c r="D24" i="66"/>
  <c r="E30" i="66" s="1"/>
  <c r="D59" i="70"/>
  <c r="F37" i="66"/>
  <c r="F7" i="66" s="1"/>
  <c r="G16" i="81" s="1"/>
  <c r="H5" i="82" s="1"/>
  <c r="F6" i="21"/>
  <c r="E6" i="21"/>
  <c r="E46" i="70"/>
  <c r="E43" i="70" s="1"/>
  <c r="E6" i="67" s="1"/>
  <c r="G541" i="21"/>
  <c r="AW46" i="57"/>
  <c r="G142" i="21"/>
  <c r="G176" i="21" s="1"/>
  <c r="D6" i="66"/>
  <c r="D42" i="73"/>
  <c r="D56" i="73" s="1"/>
  <c r="H5" i="76"/>
  <c r="I53" i="76"/>
  <c r="N24" i="57"/>
  <c r="M25" i="57"/>
  <c r="S343" i="11"/>
  <c r="R366" i="11"/>
  <c r="G260" i="21"/>
  <c r="O375" i="11"/>
  <c r="P352" i="11"/>
  <c r="G262" i="21"/>
  <c r="G259" i="21"/>
  <c r="G264" i="21"/>
  <c r="O376" i="11"/>
  <c r="P353" i="11"/>
  <c r="R368" i="11"/>
  <c r="S345" i="11"/>
  <c r="P363" i="11"/>
  <c r="Q340" i="11"/>
  <c r="J23" i="57"/>
  <c r="G261" i="21"/>
  <c r="G263" i="21"/>
  <c r="C56" i="73"/>
  <c r="C290" i="21"/>
  <c r="C282" i="21"/>
  <c r="G282" i="21" s="1"/>
  <c r="C279" i="21"/>
  <c r="G279" i="21" s="1"/>
  <c r="C278" i="21"/>
  <c r="G278" i="21" s="1"/>
  <c r="C289" i="21"/>
  <c r="C281" i="21"/>
  <c r="G281" i="21" s="1"/>
  <c r="C288" i="21"/>
  <c r="G288" i="21" s="1"/>
  <c r="C280" i="21"/>
  <c r="G280" i="21" s="1"/>
  <c r="C287" i="21"/>
  <c r="G287" i="21" s="1"/>
  <c r="C286" i="21"/>
  <c r="G286" i="21" s="1"/>
  <c r="C285" i="21"/>
  <c r="G285" i="21" s="1"/>
  <c r="C277" i="21"/>
  <c r="G277" i="21" s="1"/>
  <c r="C284" i="21"/>
  <c r="G284" i="21" s="1"/>
  <c r="C276" i="21"/>
  <c r="C283" i="21"/>
  <c r="G283" i="21" s="1"/>
  <c r="F36" i="57"/>
  <c r="C324" i="21"/>
  <c r="G324" i="21" s="1"/>
  <c r="C316" i="21"/>
  <c r="C323" i="21"/>
  <c r="G323" i="21" s="1"/>
  <c r="C315" i="21"/>
  <c r="C322" i="21"/>
  <c r="C314" i="21"/>
  <c r="C321" i="21"/>
  <c r="C328" i="21"/>
  <c r="G328" i="21" s="1"/>
  <c r="C320" i="21"/>
  <c r="C327" i="21"/>
  <c r="G327" i="21" s="1"/>
  <c r="C319" i="21"/>
  <c r="C326" i="21"/>
  <c r="G326" i="21" s="1"/>
  <c r="C318" i="21"/>
  <c r="C325" i="21"/>
  <c r="G325" i="21" s="1"/>
  <c r="C317" i="21"/>
  <c r="F31" i="57"/>
  <c r="G150" i="21"/>
  <c r="C173" i="21"/>
  <c r="O25" i="21" s="1"/>
  <c r="G139" i="21"/>
  <c r="G136" i="21"/>
  <c r="C170" i="21"/>
  <c r="C25" i="21" s="1"/>
  <c r="C5" i="21" s="1"/>
  <c r="C174" i="21"/>
  <c r="S25" i="21" s="1"/>
  <c r="G5" i="21" s="1"/>
  <c r="G140" i="21"/>
  <c r="C171" i="21"/>
  <c r="G25" i="21" s="1"/>
  <c r="G137" i="21"/>
  <c r="C175" i="21"/>
  <c r="W25" i="21" s="1"/>
  <c r="G141" i="21"/>
  <c r="G175" i="21" s="1"/>
  <c r="G149" i="21"/>
  <c r="C172" i="21"/>
  <c r="K25" i="21" s="1"/>
  <c r="G138" i="21"/>
  <c r="I18" i="57"/>
  <c r="G432" i="21"/>
  <c r="G342" i="21"/>
  <c r="G255" i="21"/>
  <c r="C272" i="21"/>
  <c r="BC26" i="21" s="1"/>
  <c r="G165" i="21"/>
  <c r="D40" i="3"/>
  <c r="H39" i="3"/>
  <c r="BV18" i="10"/>
  <c r="C453" i="3" s="1"/>
  <c r="P21" i="6"/>
  <c r="AK43" i="10"/>
  <c r="AK18" i="10" s="1"/>
  <c r="AJ18" i="5" s="1"/>
  <c r="AI8" i="5"/>
  <c r="AI10" i="6" s="1"/>
  <c r="K65" i="75"/>
  <c r="K5" i="75" s="1"/>
  <c r="J5" i="75"/>
  <c r="I53" i="78"/>
  <c r="I5" i="78" s="1"/>
  <c r="E30" i="78"/>
  <c r="E6" i="78" s="1"/>
  <c r="I55" i="78"/>
  <c r="I7" i="78" s="1"/>
  <c r="H47" i="77"/>
  <c r="G5" i="77"/>
  <c r="F6" i="77"/>
  <c r="G42" i="77"/>
  <c r="H49" i="76"/>
  <c r="H7" i="76" s="1"/>
  <c r="H49" i="77"/>
  <c r="G7" i="77"/>
  <c r="G42" i="76"/>
  <c r="G6" i="76" s="1"/>
  <c r="C45" i="74"/>
  <c r="C60" i="74" s="1"/>
  <c r="G43" i="75"/>
  <c r="G7" i="75" s="1"/>
  <c r="AI43" i="10"/>
  <c r="AI18" i="10" s="1"/>
  <c r="AH18" i="5" s="1"/>
  <c r="AO42" i="10"/>
  <c r="AM42" i="10"/>
  <c r="AR23" i="10"/>
  <c r="AS23" i="10"/>
  <c r="M184" i="3"/>
  <c r="AP23" i="10"/>
  <c r="AQ23" i="10"/>
  <c r="M190" i="3"/>
  <c r="AQ29" i="10"/>
  <c r="AR29" i="10"/>
  <c r="AS29" i="10"/>
  <c r="AP29" i="10"/>
  <c r="AL15" i="10"/>
  <c r="BY15" i="10" s="1"/>
  <c r="BY29" i="10"/>
  <c r="BY23" i="10"/>
  <c r="AL9" i="10"/>
  <c r="BY9" i="10" s="1"/>
  <c r="AJ43" i="10"/>
  <c r="AJ18" i="10" s="1"/>
  <c r="AI18" i="5" s="1"/>
  <c r="R102" i="77"/>
  <c r="F44" i="72"/>
  <c r="E40" i="72"/>
  <c r="E7" i="67" s="1"/>
  <c r="E56" i="72"/>
  <c r="H8" i="68"/>
  <c r="E8" i="68"/>
  <c r="F8" i="68"/>
  <c r="G8" i="68"/>
  <c r="S263" i="11"/>
  <c r="S326" i="11"/>
  <c r="AT295" i="11"/>
  <c r="AE275" i="11"/>
  <c r="AE338" i="11" s="1"/>
  <c r="AD361" i="11"/>
  <c r="AC274" i="11"/>
  <c r="AC337" i="11" s="1"/>
  <c r="AQ294" i="11"/>
  <c r="V268" i="11"/>
  <c r="V331" i="11" s="1"/>
  <c r="AU296" i="11"/>
  <c r="AE276" i="11"/>
  <c r="AE339" i="11" s="1"/>
  <c r="AD362" i="11"/>
  <c r="R262" i="11"/>
  <c r="R325" i="11" s="1"/>
  <c r="V267" i="11"/>
  <c r="V330" i="11" s="1"/>
  <c r="Q67" i="11"/>
  <c r="Q130" i="11" s="1"/>
  <c r="W264" i="11"/>
  <c r="W327" i="11" s="1"/>
  <c r="F29" i="81"/>
  <c r="L8" i="68"/>
  <c r="I8" i="68"/>
  <c r="K8" i="68"/>
  <c r="J8" i="68"/>
  <c r="U266" i="11"/>
  <c r="U329" i="11" s="1"/>
  <c r="T265" i="11"/>
  <c r="T328" i="11" s="1"/>
  <c r="AN41" i="10"/>
  <c r="AN17" i="10"/>
  <c r="I14" i="6"/>
  <c r="I15" i="6" s="1"/>
  <c r="J44" i="9"/>
  <c r="R355" i="11"/>
  <c r="Q378" i="11"/>
  <c r="AN42" i="10"/>
  <c r="AU28" i="10"/>
  <c r="AW28" i="10"/>
  <c r="AW14" i="10" s="1"/>
  <c r="AV28" i="10"/>
  <c r="AV14" i="10" s="1"/>
  <c r="N189" i="3"/>
  <c r="AT28" i="10"/>
  <c r="CA28" i="10" s="1"/>
  <c r="L367" i="11"/>
  <c r="M344" i="11"/>
  <c r="L384" i="11"/>
  <c r="K43" i="9" s="1"/>
  <c r="O379" i="11"/>
  <c r="P356" i="11"/>
  <c r="G21" i="81"/>
  <c r="N15" i="57" s="1"/>
  <c r="AO41" i="10"/>
  <c r="AO17" i="10"/>
  <c r="X270" i="11"/>
  <c r="X333" i="11" s="1"/>
  <c r="AS24" i="10"/>
  <c r="AQ24" i="10"/>
  <c r="AR24" i="10"/>
  <c r="M185" i="3"/>
  <c r="AP24" i="10"/>
  <c r="BY26" i="10"/>
  <c r="AL12" i="10"/>
  <c r="BY12" i="10" s="1"/>
  <c r="AP14" i="10"/>
  <c r="BZ28" i="10"/>
  <c r="AQ11" i="10"/>
  <c r="BU18" i="10"/>
  <c r="C452" i="3" s="1"/>
  <c r="AL8" i="10"/>
  <c r="BY22" i="10"/>
  <c r="BZ25" i="10"/>
  <c r="AP11" i="10"/>
  <c r="E47" i="65"/>
  <c r="D44" i="65"/>
  <c r="D60" i="65"/>
  <c r="D4" i="67" s="1"/>
  <c r="P382" i="11"/>
  <c r="Q359" i="11"/>
  <c r="F35" i="81"/>
  <c r="J29" i="57" s="1"/>
  <c r="AM41" i="10"/>
  <c r="AM17" i="10"/>
  <c r="X269" i="11"/>
  <c r="X332" i="11" s="1"/>
  <c r="G35" i="81"/>
  <c r="N29" i="57" s="1"/>
  <c r="N30" i="57" s="1"/>
  <c r="O261" i="11"/>
  <c r="O324" i="11" s="1"/>
  <c r="P377" i="11"/>
  <c r="Q354" i="11"/>
  <c r="H28" i="81"/>
  <c r="R22" i="57" s="1"/>
  <c r="R23" i="57" s="1"/>
  <c r="N260" i="11"/>
  <c r="N321" i="11" s="1"/>
  <c r="M47" i="9" s="1"/>
  <c r="L25" i="5" s="1"/>
  <c r="AS22" i="10"/>
  <c r="AQ22" i="10"/>
  <c r="M183" i="3"/>
  <c r="AP22" i="10"/>
  <c r="AR22" i="10"/>
  <c r="Z271" i="11"/>
  <c r="Z334" i="11" s="1"/>
  <c r="AK291" i="11"/>
  <c r="U358" i="11"/>
  <c r="T381" i="11"/>
  <c r="AD43" i="10"/>
  <c r="AD18" i="10" s="1"/>
  <c r="AC18" i="5" s="1"/>
  <c r="BW18" i="5" s="1"/>
  <c r="BW41" i="10"/>
  <c r="BW43" i="10" s="1"/>
  <c r="AQ26" i="10"/>
  <c r="AS26" i="10"/>
  <c r="AR26" i="10"/>
  <c r="M187" i="3"/>
  <c r="AP26" i="10"/>
  <c r="P12" i="7"/>
  <c r="BU12" i="7" s="1"/>
  <c r="Q26" i="5"/>
  <c r="Q21" i="6" s="1"/>
  <c r="F21" i="81"/>
  <c r="J15" i="57" s="1"/>
  <c r="J16" i="57" s="1"/>
  <c r="AS14" i="10"/>
  <c r="F30" i="81"/>
  <c r="G7" i="82" s="1"/>
  <c r="G17" i="82" s="1"/>
  <c r="AS11" i="10"/>
  <c r="M346" i="11"/>
  <c r="AU27" i="10"/>
  <c r="AV27" i="10"/>
  <c r="AV13" i="10" s="1"/>
  <c r="N188" i="3"/>
  <c r="AT27" i="10"/>
  <c r="CA27" i="10" s="1"/>
  <c r="AW27" i="10"/>
  <c r="AW13" i="10" s="1"/>
  <c r="AP13" i="10"/>
  <c r="BZ27" i="10"/>
  <c r="T342" i="11"/>
  <c r="S365" i="11"/>
  <c r="P371" i="11"/>
  <c r="Q348" i="11"/>
  <c r="AA272" i="11"/>
  <c r="AA335" i="11" s="1"/>
  <c r="AM292" i="11"/>
  <c r="BY24" i="10"/>
  <c r="AL10" i="10"/>
  <c r="F13" i="2"/>
  <c r="BT26" i="5"/>
  <c r="BU26" i="5" s="1"/>
  <c r="Q42" i="9"/>
  <c r="O13" i="6"/>
  <c r="R383" i="11"/>
  <c r="S360" i="11"/>
  <c r="AS13" i="10"/>
  <c r="AQ14" i="10"/>
  <c r="S350" i="11"/>
  <c r="R373" i="11"/>
  <c r="P372" i="11"/>
  <c r="Q349" i="11"/>
  <c r="BX10" i="10"/>
  <c r="AH42" i="10"/>
  <c r="BX42" i="10" s="1"/>
  <c r="AR14" i="10"/>
  <c r="AR11" i="10"/>
  <c r="AQ13" i="10"/>
  <c r="BS21" i="6"/>
  <c r="Q364" i="11"/>
  <c r="R341" i="11"/>
  <c r="BQ14" i="6"/>
  <c r="BQ15" i="6" s="1"/>
  <c r="H15" i="6"/>
  <c r="AB273" i="11"/>
  <c r="AB336" i="11" s="1"/>
  <c r="AO293" i="11"/>
  <c r="BW17" i="10"/>
  <c r="BX8" i="10"/>
  <c r="AH41" i="10"/>
  <c r="AH17" i="10"/>
  <c r="Q380" i="11"/>
  <c r="R357" i="11"/>
  <c r="N186" i="3"/>
  <c r="AV25" i="10"/>
  <c r="AV11" i="10" s="1"/>
  <c r="AT25" i="10"/>
  <c r="CA25" i="10" s="1"/>
  <c r="AW25" i="10"/>
  <c r="AW11" i="10" s="1"/>
  <c r="AU25" i="10"/>
  <c r="AR13" i="10"/>
  <c r="G30" i="81"/>
  <c r="H7" i="82" s="1"/>
  <c r="H17" i="82" s="1"/>
  <c r="Q351" i="11"/>
  <c r="P374" i="11"/>
  <c r="N347" i="11"/>
  <c r="M370" i="11"/>
  <c r="C44" i="65"/>
  <c r="C60" i="65"/>
  <c r="C4" i="67" s="1"/>
  <c r="G43" i="66"/>
  <c r="G7" i="66" s="1"/>
  <c r="F5" i="82"/>
  <c r="P83" i="66"/>
  <c r="F452" i="21"/>
  <c r="G233" i="21"/>
  <c r="C267" i="21"/>
  <c r="AI26" i="21" s="1"/>
  <c r="K6" i="21" s="1"/>
  <c r="D268" i="21"/>
  <c r="AN26" i="21" s="1"/>
  <c r="D451" i="21"/>
  <c r="E451" i="21"/>
  <c r="AH8" i="5"/>
  <c r="AH10" i="6" s="1"/>
  <c r="D57" i="21"/>
  <c r="D91" i="21" s="1"/>
  <c r="AV24" i="21" s="1"/>
  <c r="E22" i="3"/>
  <c r="E56" i="3" s="1"/>
  <c r="AJ8" i="5"/>
  <c r="AJ10" i="6" s="1"/>
  <c r="BX10" i="6" s="1"/>
  <c r="G266" i="21"/>
  <c r="AL7" i="56"/>
  <c r="E178" i="21"/>
  <c r="AK25" i="21" s="1"/>
  <c r="AK30" i="21" s="1"/>
  <c r="AM7" i="5" s="1"/>
  <c r="D358" i="21"/>
  <c r="AR27" i="21" s="1"/>
  <c r="F268" i="21"/>
  <c r="AP26" i="21" s="1"/>
  <c r="R83" i="66"/>
  <c r="E358" i="21"/>
  <c r="AS27" i="21" s="1"/>
  <c r="E452" i="21"/>
  <c r="E268" i="21"/>
  <c r="AO26" i="21" s="1"/>
  <c r="AM7" i="56"/>
  <c r="F178" i="21"/>
  <c r="AL25" i="21" s="1"/>
  <c r="AL30" i="21" s="1"/>
  <c r="AN7" i="5" s="1"/>
  <c r="E57" i="21"/>
  <c r="E91" i="21" s="1"/>
  <c r="AW24" i="21" s="1"/>
  <c r="F22" i="3"/>
  <c r="F56" i="3" s="1"/>
  <c r="F451" i="21"/>
  <c r="D178" i="21"/>
  <c r="AJ25" i="21" s="1"/>
  <c r="AJ30" i="21" s="1"/>
  <c r="AL7" i="5" s="1"/>
  <c r="AK7" i="56"/>
  <c r="C177" i="21"/>
  <c r="AE25" i="21" s="1"/>
  <c r="G143" i="21"/>
  <c r="G177" i="21" s="1"/>
  <c r="D452" i="21"/>
  <c r="F358" i="21"/>
  <c r="AT27" i="21" s="1"/>
  <c r="F57" i="21"/>
  <c r="F91" i="21" s="1"/>
  <c r="AX24" i="21" s="1"/>
  <c r="G22" i="3"/>
  <c r="G56" i="3" s="1"/>
  <c r="V14" i="29"/>
  <c r="E59" i="70" l="1"/>
  <c r="F47" i="70"/>
  <c r="G48" i="70" s="1"/>
  <c r="CB27" i="10"/>
  <c r="D5" i="21"/>
  <c r="E5" i="21"/>
  <c r="F5" i="21"/>
  <c r="J5" i="21"/>
  <c r="H5" i="21"/>
  <c r="D40" i="73"/>
  <c r="D8" i="67" s="1"/>
  <c r="E43" i="73"/>
  <c r="E40" i="73" s="1"/>
  <c r="E8" i="67" s="1"/>
  <c r="BA46" i="57"/>
  <c r="C357" i="21"/>
  <c r="E6" i="66"/>
  <c r="Q353" i="11"/>
  <c r="P376" i="11"/>
  <c r="R340" i="11"/>
  <c r="Q363" i="11"/>
  <c r="S368" i="11"/>
  <c r="T345" i="11"/>
  <c r="R24" i="57"/>
  <c r="Q25" i="57"/>
  <c r="Q352" i="11"/>
  <c r="P375" i="11"/>
  <c r="AE362" i="11"/>
  <c r="I5" i="76"/>
  <c r="J59" i="76"/>
  <c r="T343" i="11"/>
  <c r="S366" i="11"/>
  <c r="G276" i="21"/>
  <c r="C293" i="21"/>
  <c r="C34" i="21" s="1"/>
  <c r="C14" i="21" s="1"/>
  <c r="G289" i="21"/>
  <c r="C306" i="21"/>
  <c r="BC34" i="21" s="1"/>
  <c r="G290" i="21"/>
  <c r="C307" i="21"/>
  <c r="BG34" i="21" s="1"/>
  <c r="F37" i="57"/>
  <c r="G317" i="21"/>
  <c r="C351" i="21"/>
  <c r="O27" i="21" s="1"/>
  <c r="G321" i="21"/>
  <c r="C355" i="21"/>
  <c r="AE27" i="21" s="1"/>
  <c r="J7" i="21" s="1"/>
  <c r="G314" i="21"/>
  <c r="C348" i="21"/>
  <c r="C27" i="21" s="1"/>
  <c r="C7" i="21" s="1"/>
  <c r="G318" i="21"/>
  <c r="C352" i="21"/>
  <c r="S27" i="21" s="1"/>
  <c r="G7" i="21" s="1"/>
  <c r="G322" i="21"/>
  <c r="C356" i="21"/>
  <c r="AI27" i="21" s="1"/>
  <c r="K7" i="21" s="1"/>
  <c r="J30" i="57"/>
  <c r="G315" i="21"/>
  <c r="C349" i="21"/>
  <c r="G27" i="21" s="1"/>
  <c r="D7" i="21" s="1"/>
  <c r="G319" i="21"/>
  <c r="C353" i="21"/>
  <c r="W27" i="21" s="1"/>
  <c r="H7" i="21" s="1"/>
  <c r="G316" i="21"/>
  <c r="C350" i="21"/>
  <c r="K27" i="21" s="1"/>
  <c r="I32" i="57"/>
  <c r="J31" i="57"/>
  <c r="G320" i="21"/>
  <c r="C354" i="21"/>
  <c r="AA27" i="21" s="1"/>
  <c r="I7" i="21" s="1"/>
  <c r="G170" i="21"/>
  <c r="N17" i="57"/>
  <c r="M18" i="57"/>
  <c r="G171" i="21"/>
  <c r="G173" i="21"/>
  <c r="N16" i="57"/>
  <c r="G172" i="21"/>
  <c r="G174" i="21"/>
  <c r="G433" i="21"/>
  <c r="G343" i="21"/>
  <c r="G272" i="21"/>
  <c r="G256" i="21"/>
  <c r="C273" i="21"/>
  <c r="BG26" i="21" s="1"/>
  <c r="G166" i="21"/>
  <c r="G183" i="21" s="1"/>
  <c r="C183" i="21"/>
  <c r="BC25" i="21" s="1"/>
  <c r="D41" i="3"/>
  <c r="H40" i="3"/>
  <c r="BW18" i="10"/>
  <c r="C454" i="3" s="1"/>
  <c r="M384" i="11"/>
  <c r="L43" i="9" s="1"/>
  <c r="K14" i="6" s="1"/>
  <c r="K15" i="6" s="1"/>
  <c r="BX17" i="10"/>
  <c r="L71" i="75"/>
  <c r="L5" i="75" s="1"/>
  <c r="D46" i="74"/>
  <c r="E47" i="74" s="1"/>
  <c r="C44" i="74"/>
  <c r="C5" i="67" s="1"/>
  <c r="C9" i="67" s="1"/>
  <c r="H6" i="43" s="1"/>
  <c r="F36" i="78"/>
  <c r="F6" i="78" s="1"/>
  <c r="J61" i="78"/>
  <c r="J59" i="78"/>
  <c r="H48" i="77"/>
  <c r="G6" i="77"/>
  <c r="I53" i="77"/>
  <c r="J5" i="77" s="1"/>
  <c r="H5" i="77"/>
  <c r="H48" i="76"/>
  <c r="H6" i="76" s="1"/>
  <c r="I55" i="77"/>
  <c r="J7" i="77" s="1"/>
  <c r="H7" i="77"/>
  <c r="I55" i="76"/>
  <c r="I7" i="76" s="1"/>
  <c r="E30" i="75"/>
  <c r="E6" i="75" s="1"/>
  <c r="H49" i="75"/>
  <c r="H7" i="75" s="1"/>
  <c r="AO43" i="10"/>
  <c r="AO18" i="10" s="1"/>
  <c r="AN18" i="5" s="1"/>
  <c r="AM43" i="10"/>
  <c r="AM18" i="10" s="1"/>
  <c r="AL18" i="5" s="1"/>
  <c r="AN43" i="10"/>
  <c r="AN18" i="10" s="1"/>
  <c r="AM18" i="5" s="1"/>
  <c r="AQ15" i="10"/>
  <c r="AW29" i="10"/>
  <c r="AW15" i="10" s="1"/>
  <c r="AT29" i="10"/>
  <c r="N190" i="3"/>
  <c r="AU29" i="10"/>
  <c r="AV29" i="10"/>
  <c r="AV15" i="10" s="1"/>
  <c r="CB28" i="10"/>
  <c r="BZ23" i="10"/>
  <c r="AP9" i="10"/>
  <c r="CC27" i="10"/>
  <c r="AW23" i="10"/>
  <c r="AW9" i="10" s="1"/>
  <c r="AT23" i="10"/>
  <c r="CA23" i="10" s="1"/>
  <c r="N184" i="3"/>
  <c r="AU23" i="10"/>
  <c r="AV23" i="10"/>
  <c r="AV9" i="10" s="1"/>
  <c r="AP15" i="10"/>
  <c r="BZ29" i="10"/>
  <c r="AS9" i="10"/>
  <c r="AR15" i="10"/>
  <c r="BZ13" i="10"/>
  <c r="AQ9" i="10"/>
  <c r="AS15" i="10"/>
  <c r="AR9" i="10"/>
  <c r="G45" i="72"/>
  <c r="F56" i="72"/>
  <c r="F40" i="72"/>
  <c r="F7" i="67" s="1"/>
  <c r="F43" i="70"/>
  <c r="F6" i="67" s="1"/>
  <c r="AL291" i="11"/>
  <c r="AA271" i="11"/>
  <c r="AA334" i="11" s="1"/>
  <c r="S262" i="11"/>
  <c r="S325" i="11" s="1"/>
  <c r="AF275" i="11"/>
  <c r="AF338" i="11" s="1"/>
  <c r="AU295" i="11"/>
  <c r="U265" i="11"/>
  <c r="U328" i="11" s="1"/>
  <c r="AC273" i="11"/>
  <c r="AC336" i="11" s="1"/>
  <c r="AP293" i="11"/>
  <c r="V266" i="11"/>
  <c r="V329" i="11" s="1"/>
  <c r="W268" i="11"/>
  <c r="W331" i="11" s="1"/>
  <c r="G42" i="81"/>
  <c r="AD274" i="11"/>
  <c r="AD337" i="11" s="1"/>
  <c r="AR294" i="11"/>
  <c r="AS12" i="10"/>
  <c r="AS10" i="10"/>
  <c r="Q356" i="11"/>
  <c r="P379" i="11"/>
  <c r="E36" i="81"/>
  <c r="F9" i="68"/>
  <c r="E9" i="68"/>
  <c r="H9" i="68"/>
  <c r="G9" i="68"/>
  <c r="AQ12" i="10"/>
  <c r="R67" i="11"/>
  <c r="R130" i="11" s="1"/>
  <c r="AF276" i="11"/>
  <c r="AF339" i="11" s="1"/>
  <c r="AV296" i="11"/>
  <c r="AY25" i="10"/>
  <c r="AY11" i="10" s="1"/>
  <c r="BA25" i="10"/>
  <c r="BA11" i="10" s="1"/>
  <c r="AX25" i="10"/>
  <c r="AX11" i="10" s="1"/>
  <c r="AZ25" i="10"/>
  <c r="AZ11" i="10" s="1"/>
  <c r="O186" i="3"/>
  <c r="AH43" i="10"/>
  <c r="AH18" i="10" s="1"/>
  <c r="AG18" i="5" s="1"/>
  <c r="BX18" i="5" s="1"/>
  <c r="BX41" i="10"/>
  <c r="BX43" i="10" s="1"/>
  <c r="F18" i="9"/>
  <c r="P13" i="6"/>
  <c r="R42" i="9"/>
  <c r="AA12" i="7"/>
  <c r="H13" i="2"/>
  <c r="BW12" i="7"/>
  <c r="BY10" i="10"/>
  <c r="AL42" i="10"/>
  <c r="BY42" i="10" s="1"/>
  <c r="T365" i="11"/>
  <c r="U342" i="11"/>
  <c r="AX27" i="10"/>
  <c r="AX13" i="10" s="1"/>
  <c r="O188" i="3"/>
  <c r="AY27" i="10"/>
  <c r="AY13" i="10" s="1"/>
  <c r="AZ27" i="10"/>
  <c r="AZ13" i="10" s="1"/>
  <c r="BA27" i="10"/>
  <c r="BA13" i="10" s="1"/>
  <c r="AR8" i="10"/>
  <c r="N323" i="11"/>
  <c r="R359" i="11"/>
  <c r="Q382" i="11"/>
  <c r="BY8" i="10"/>
  <c r="AL17" i="10"/>
  <c r="AL41" i="10"/>
  <c r="J14" i="6"/>
  <c r="J15" i="6" s="1"/>
  <c r="K44" i="9"/>
  <c r="O347" i="11"/>
  <c r="N370" i="11"/>
  <c r="S357" i="11"/>
  <c r="R380" i="11"/>
  <c r="T350" i="11"/>
  <c r="S373" i="11"/>
  <c r="R348" i="11"/>
  <c r="Q371" i="11"/>
  <c r="Y270" i="11"/>
  <c r="Y333" i="11" s="1"/>
  <c r="AT11" i="10"/>
  <c r="CD25" i="10"/>
  <c r="AU14" i="10"/>
  <c r="R351" i="11"/>
  <c r="Q374" i="11"/>
  <c r="AT13" i="10"/>
  <c r="CA13" i="10" s="1"/>
  <c r="CD27" i="10"/>
  <c r="L11" i="7"/>
  <c r="BT11" i="7" s="1"/>
  <c r="BR25" i="5"/>
  <c r="Y269" i="11"/>
  <c r="Y332" i="11" s="1"/>
  <c r="AE361" i="11"/>
  <c r="CB25" i="10"/>
  <c r="BV26" i="5"/>
  <c r="Z12" i="7"/>
  <c r="G13" i="2"/>
  <c r="BV12" i="7"/>
  <c r="Q12" i="7"/>
  <c r="R26" i="5"/>
  <c r="S26" i="5" s="1"/>
  <c r="T26" i="5" s="1"/>
  <c r="U26" i="5" s="1"/>
  <c r="AP8" i="10"/>
  <c r="BZ22" i="10"/>
  <c r="R354" i="11"/>
  <c r="Q377" i="11"/>
  <c r="G23" i="81"/>
  <c r="H6" i="82" s="1"/>
  <c r="H16" i="82" s="1"/>
  <c r="BZ11" i="10"/>
  <c r="M367" i="11"/>
  <c r="N344" i="11"/>
  <c r="S355" i="11"/>
  <c r="R378" i="11"/>
  <c r="AV22" i="10"/>
  <c r="AV8" i="10" s="1"/>
  <c r="AU22" i="10"/>
  <c r="N183" i="3"/>
  <c r="AW22" i="10"/>
  <c r="AW8" i="10" s="1"/>
  <c r="AT22" i="10"/>
  <c r="E37" i="81"/>
  <c r="W267" i="11"/>
  <c r="W330" i="11" s="1"/>
  <c r="R364" i="11"/>
  <c r="S341" i="11"/>
  <c r="AB272" i="11"/>
  <c r="AB335" i="11" s="1"/>
  <c r="AN292" i="11"/>
  <c r="F23" i="81"/>
  <c r="M369" i="11"/>
  <c r="AP12" i="10"/>
  <c r="BZ26" i="10"/>
  <c r="U381" i="11"/>
  <c r="V358" i="11"/>
  <c r="AQ8" i="10"/>
  <c r="P261" i="11"/>
  <c r="P324" i="11" s="1"/>
  <c r="AT24" i="10"/>
  <c r="CA24" i="10" s="1"/>
  <c r="AU24" i="10"/>
  <c r="AV24" i="10"/>
  <c r="AV10" i="10" s="1"/>
  <c r="N185" i="3"/>
  <c r="AW24" i="10"/>
  <c r="AW10" i="10" s="1"/>
  <c r="AY28" i="10"/>
  <c r="AY14" i="10" s="1"/>
  <c r="BA28" i="10"/>
  <c r="BA14" i="10" s="1"/>
  <c r="AX28" i="10"/>
  <c r="AX14" i="10" s="1"/>
  <c r="O189" i="3"/>
  <c r="AZ28" i="10"/>
  <c r="AZ14" i="10" s="1"/>
  <c r="H21" i="81"/>
  <c r="R15" i="57" s="1"/>
  <c r="R16" i="57" s="1"/>
  <c r="T263" i="11"/>
  <c r="T326" i="11" s="1"/>
  <c r="AR12" i="10"/>
  <c r="AQ10" i="10"/>
  <c r="H35" i="81"/>
  <c r="R29" i="57" s="1"/>
  <c r="R30" i="57" s="1"/>
  <c r="X264" i="11"/>
  <c r="X327" i="11" s="1"/>
  <c r="Q372" i="11"/>
  <c r="R349" i="11"/>
  <c r="AU13" i="10"/>
  <c r="BZ24" i="10"/>
  <c r="AP10" i="10"/>
  <c r="CD28" i="10"/>
  <c r="AT14" i="10"/>
  <c r="AU11" i="10"/>
  <c r="T360" i="11"/>
  <c r="S383" i="11"/>
  <c r="CC25" i="10"/>
  <c r="CC28" i="10"/>
  <c r="N187" i="3"/>
  <c r="AT26" i="10"/>
  <c r="AU26" i="10"/>
  <c r="AV26" i="10"/>
  <c r="AV12" i="10" s="1"/>
  <c r="AW26" i="10"/>
  <c r="AW12" i="10" s="1"/>
  <c r="AS8" i="10"/>
  <c r="F42" i="81"/>
  <c r="F48" i="65"/>
  <c r="E60" i="65"/>
  <c r="E4" i="67" s="1"/>
  <c r="E44" i="65"/>
  <c r="BZ14" i="10"/>
  <c r="AR10" i="10"/>
  <c r="H49" i="66"/>
  <c r="H7" i="66" s="1"/>
  <c r="H16" i="81"/>
  <c r="I5" i="82" s="1"/>
  <c r="G15" i="82"/>
  <c r="F15" i="82"/>
  <c r="E6" i="68"/>
  <c r="E15" i="81"/>
  <c r="H6" i="68"/>
  <c r="G6" i="68"/>
  <c r="F6" i="68"/>
  <c r="Q89" i="66"/>
  <c r="AM8" i="5"/>
  <c r="AM10" i="6" s="1"/>
  <c r="E269" i="21"/>
  <c r="AS26" i="21" s="1"/>
  <c r="G23" i="3"/>
  <c r="G57" i="3" s="1"/>
  <c r="F58" i="21"/>
  <c r="F92" i="21" s="1"/>
  <c r="BB24" i="21" s="1"/>
  <c r="E179" i="21"/>
  <c r="AO25" i="21" s="1"/>
  <c r="AO30" i="21" s="1"/>
  <c r="AQ7" i="5" s="1"/>
  <c r="AP7" i="56"/>
  <c r="C268" i="21"/>
  <c r="AM26" i="21" s="1"/>
  <c r="L6" i="21" s="1"/>
  <c r="G234" i="21"/>
  <c r="F179" i="21"/>
  <c r="AP25" i="21" s="1"/>
  <c r="AP30" i="21" s="1"/>
  <c r="AR7" i="5" s="1"/>
  <c r="AQ7" i="56"/>
  <c r="E359" i="21"/>
  <c r="AW27" i="21" s="1"/>
  <c r="G267" i="21"/>
  <c r="D269" i="21"/>
  <c r="AR26" i="21" s="1"/>
  <c r="F23" i="3"/>
  <c r="F57" i="3" s="1"/>
  <c r="E58" i="21"/>
  <c r="E92" i="21" s="1"/>
  <c r="BA24" i="21" s="1"/>
  <c r="F359" i="21"/>
  <c r="AX27" i="21" s="1"/>
  <c r="D58" i="21"/>
  <c r="D92" i="21" s="1"/>
  <c r="AZ24" i="21" s="1"/>
  <c r="E23" i="3"/>
  <c r="E57" i="3" s="1"/>
  <c r="G144" i="21"/>
  <c r="G178" i="21" s="1"/>
  <c r="C178" i="21"/>
  <c r="AI25" i="21" s="1"/>
  <c r="K5" i="21" s="1"/>
  <c r="D359" i="21"/>
  <c r="AV27" i="21" s="1"/>
  <c r="C358" i="21"/>
  <c r="AQ27" i="21" s="1"/>
  <c r="AO7" i="56"/>
  <c r="D179" i="21"/>
  <c r="AN25" i="21" s="1"/>
  <c r="AN30" i="21" s="1"/>
  <c r="AP7" i="5" s="1"/>
  <c r="AL8" i="5"/>
  <c r="AL10" i="6" s="1"/>
  <c r="F269" i="21"/>
  <c r="AT26" i="21" s="1"/>
  <c r="AN8" i="5"/>
  <c r="AN10" i="6" s="1"/>
  <c r="BY10" i="6" s="1"/>
  <c r="AH14" i="29"/>
  <c r="F4" i="29"/>
  <c r="P14" i="29"/>
  <c r="D375" i="3" s="1"/>
  <c r="AC14" i="29"/>
  <c r="Z5" i="56" s="1"/>
  <c r="W14" i="29"/>
  <c r="C377" i="3" s="1"/>
  <c r="AF14" i="29"/>
  <c r="BL14" i="29"/>
  <c r="O14" i="29"/>
  <c r="X14" i="29"/>
  <c r="AS14" i="29"/>
  <c r="K14" i="29"/>
  <c r="AB14" i="29"/>
  <c r="BB14" i="29"/>
  <c r="BE14" i="29"/>
  <c r="BG14" i="29"/>
  <c r="BJ14" i="29"/>
  <c r="BK14" i="29"/>
  <c r="BM14" i="29"/>
  <c r="BN14" i="29"/>
  <c r="AY14" i="29"/>
  <c r="BF14" i="29"/>
  <c r="BD14" i="29"/>
  <c r="AZ14" i="29"/>
  <c r="BH14" i="29"/>
  <c r="BI14" i="29"/>
  <c r="BA14" i="29"/>
  <c r="BC14" i="29"/>
  <c r="AV14" i="29"/>
  <c r="D383" i="3" s="1"/>
  <c r="AV46" i="11" s="1"/>
  <c r="AG14" i="29"/>
  <c r="AI14" i="29"/>
  <c r="AX14" i="29"/>
  <c r="F383" i="3" s="1"/>
  <c r="AX48" i="11" s="1"/>
  <c r="AE14" i="29"/>
  <c r="L14" i="29"/>
  <c r="AU14" i="29"/>
  <c r="C383" i="3" s="1"/>
  <c r="Z14" i="29"/>
  <c r="AM14" i="29"/>
  <c r="J14" i="29"/>
  <c r="AD14" i="29"/>
  <c r="AW14" i="29"/>
  <c r="E383" i="3" s="1"/>
  <c r="AW47" i="11" s="1"/>
  <c r="AP14" i="29"/>
  <c r="H14" i="29"/>
  <c r="I14" i="29"/>
  <c r="AO14" i="29"/>
  <c r="AR14" i="29"/>
  <c r="M14" i="29"/>
  <c r="R14" i="29"/>
  <c r="Y14" i="29"/>
  <c r="AA14" i="29"/>
  <c r="AN14" i="29"/>
  <c r="G14" i="29"/>
  <c r="AK14" i="29"/>
  <c r="AL14" i="29"/>
  <c r="AJ14" i="29"/>
  <c r="AT14" i="29"/>
  <c r="T14" i="29"/>
  <c r="N14" i="29"/>
  <c r="AQ14" i="29"/>
  <c r="U14" i="29"/>
  <c r="S14" i="29"/>
  <c r="Q14" i="29"/>
  <c r="T5" i="56"/>
  <c r="S5" i="56"/>
  <c r="F376" i="3"/>
  <c r="F44" i="73" l="1"/>
  <c r="F56" i="73" s="1"/>
  <c r="F59" i="70"/>
  <c r="E56" i="73"/>
  <c r="G357" i="21"/>
  <c r="AM27" i="21"/>
  <c r="L7" i="21" s="1"/>
  <c r="E7" i="21"/>
  <c r="F7" i="21"/>
  <c r="P7" i="21"/>
  <c r="M7" i="21"/>
  <c r="O7" i="21"/>
  <c r="N7" i="21"/>
  <c r="BE46" i="57"/>
  <c r="E16" i="29"/>
  <c r="F19" i="43" s="1"/>
  <c r="F36" i="66"/>
  <c r="F6" i="66" s="1"/>
  <c r="M77" i="75"/>
  <c r="M5" i="75" s="1"/>
  <c r="V24" i="57"/>
  <c r="U25" i="57"/>
  <c r="T366" i="11"/>
  <c r="U343" i="11"/>
  <c r="U345" i="11"/>
  <c r="T368" i="11"/>
  <c r="Q375" i="11"/>
  <c r="R352" i="11"/>
  <c r="L44" i="9"/>
  <c r="R95" i="66"/>
  <c r="R363" i="11"/>
  <c r="S340" i="11"/>
  <c r="K65" i="76"/>
  <c r="J5" i="76"/>
  <c r="R353" i="11"/>
  <c r="Q376" i="11"/>
  <c r="G307" i="21"/>
  <c r="G306" i="21"/>
  <c r="G293" i="21"/>
  <c r="D44" i="74"/>
  <c r="D5" i="67" s="1"/>
  <c r="D60" i="74"/>
  <c r="J36" i="57"/>
  <c r="N36" i="57"/>
  <c r="N37" i="57" s="1"/>
  <c r="K65" i="78"/>
  <c r="K5" i="78" s="1"/>
  <c r="J5" i="78"/>
  <c r="K67" i="78"/>
  <c r="K7" i="78" s="1"/>
  <c r="J7" i="78"/>
  <c r="C412" i="21"/>
  <c r="C404" i="21"/>
  <c r="C410" i="21"/>
  <c r="C409" i="21"/>
  <c r="C411" i="21"/>
  <c r="C418" i="21"/>
  <c r="G418" i="21" s="1"/>
  <c r="C417" i="21"/>
  <c r="C416" i="21"/>
  <c r="C408" i="21"/>
  <c r="C414" i="21"/>
  <c r="C405" i="21"/>
  <c r="C415" i="21"/>
  <c r="C407" i="21"/>
  <c r="C406" i="21"/>
  <c r="C413" i="21"/>
  <c r="F38" i="57"/>
  <c r="G348" i="21"/>
  <c r="G350" i="21"/>
  <c r="G355" i="21"/>
  <c r="G356" i="21"/>
  <c r="G353" i="21"/>
  <c r="C375" i="21"/>
  <c r="G375" i="21" s="1"/>
  <c r="C367" i="21"/>
  <c r="C374" i="21"/>
  <c r="G374" i="21" s="1"/>
  <c r="C366" i="21"/>
  <c r="C373" i="21"/>
  <c r="G373" i="21" s="1"/>
  <c r="C365" i="21"/>
  <c r="G365" i="21" s="1"/>
  <c r="C372" i="21"/>
  <c r="G372" i="21" s="1"/>
  <c r="C379" i="21"/>
  <c r="G379" i="21" s="1"/>
  <c r="C371" i="21"/>
  <c r="G371" i="21" s="1"/>
  <c r="C378" i="21"/>
  <c r="G378" i="21" s="1"/>
  <c r="C370" i="21"/>
  <c r="G370" i="21" s="1"/>
  <c r="C377" i="21"/>
  <c r="G377" i="21" s="1"/>
  <c r="C369" i="21"/>
  <c r="C376" i="21"/>
  <c r="G376" i="21" s="1"/>
  <c r="C368" i="21"/>
  <c r="G354" i="21"/>
  <c r="G352" i="21"/>
  <c r="G351" i="21"/>
  <c r="G349" i="21"/>
  <c r="N31" i="57"/>
  <c r="M32" i="57"/>
  <c r="R17" i="57"/>
  <c r="Q18" i="57"/>
  <c r="G434" i="21"/>
  <c r="G345" i="21"/>
  <c r="G344" i="21"/>
  <c r="G273" i="21"/>
  <c r="G167" i="21"/>
  <c r="G184" i="21" s="1"/>
  <c r="C184" i="21"/>
  <c r="BG25" i="21" s="1"/>
  <c r="D42" i="3"/>
  <c r="H42" i="3" s="1"/>
  <c r="H41" i="3"/>
  <c r="BX18" i="10"/>
  <c r="C455" i="3" s="1"/>
  <c r="R21" i="6"/>
  <c r="S21" i="6" s="1"/>
  <c r="T21" i="6" s="1"/>
  <c r="BT21" i="6" s="1"/>
  <c r="CB29" i="10"/>
  <c r="CB24" i="10"/>
  <c r="G42" i="78"/>
  <c r="G6" i="78" s="1"/>
  <c r="J59" i="77"/>
  <c r="K65" i="77" s="1"/>
  <c r="I5" i="77"/>
  <c r="I54" i="77"/>
  <c r="J6" i="77" s="1"/>
  <c r="H6" i="77"/>
  <c r="I54" i="76"/>
  <c r="I6" i="76" s="1"/>
  <c r="J61" i="76"/>
  <c r="J61" i="77"/>
  <c r="K67" i="77" s="1"/>
  <c r="I7" i="77"/>
  <c r="F36" i="75"/>
  <c r="F6" i="75" s="1"/>
  <c r="F7" i="68"/>
  <c r="H7" i="68"/>
  <c r="G7" i="68"/>
  <c r="E22" i="81"/>
  <c r="E7" i="68"/>
  <c r="I55" i="75"/>
  <c r="I7" i="75" s="1"/>
  <c r="CC14" i="10"/>
  <c r="CE27" i="10"/>
  <c r="CC13" i="10"/>
  <c r="AW42" i="10"/>
  <c r="CE14" i="10"/>
  <c r="O184" i="3"/>
  <c r="BA23" i="10"/>
  <c r="BA9" i="10" s="1"/>
  <c r="AY23" i="10"/>
  <c r="AY9" i="10" s="1"/>
  <c r="AX23" i="10"/>
  <c r="AX9" i="10" s="1"/>
  <c r="AZ23" i="10"/>
  <c r="AZ9" i="10" s="1"/>
  <c r="BY17" i="10"/>
  <c r="CD23" i="10"/>
  <c r="AT9" i="10"/>
  <c r="CA14" i="10"/>
  <c r="CC24" i="10"/>
  <c r="CB23" i="10"/>
  <c r="CC23" i="10"/>
  <c r="AT15" i="10"/>
  <c r="CD29" i="10"/>
  <c r="CC29" i="10"/>
  <c r="CC26" i="10"/>
  <c r="AU9" i="10"/>
  <c r="AU15" i="10"/>
  <c r="AZ29" i="10"/>
  <c r="AZ15" i="10" s="1"/>
  <c r="O190" i="3"/>
  <c r="AX29" i="10"/>
  <c r="AX15" i="10" s="1"/>
  <c r="AY29" i="10"/>
  <c r="AY15" i="10" s="1"/>
  <c r="BA29" i="10"/>
  <c r="BA15" i="10" s="1"/>
  <c r="BZ9" i="10"/>
  <c r="CA29" i="10"/>
  <c r="CE11" i="10"/>
  <c r="BZ15" i="10"/>
  <c r="G45" i="73"/>
  <c r="H46" i="72"/>
  <c r="G40" i="72"/>
  <c r="G7" i="67" s="1"/>
  <c r="G56" i="72"/>
  <c r="H49" i="70"/>
  <c r="G43" i="70"/>
  <c r="G6" i="67" s="1"/>
  <c r="G59" i="70"/>
  <c r="E60" i="74"/>
  <c r="E44" i="74"/>
  <c r="E5" i="67" s="1"/>
  <c r="F48" i="74"/>
  <c r="AC272" i="11"/>
  <c r="AC335" i="11" s="1"/>
  <c r="AO292" i="11"/>
  <c r="AG275" i="11"/>
  <c r="AG338" i="11" s="1"/>
  <c r="AV295" i="11"/>
  <c r="C12" i="67"/>
  <c r="AJ290" i="11"/>
  <c r="Z270" i="11"/>
  <c r="Z333" i="11" s="1"/>
  <c r="AQ293" i="11"/>
  <c r="AD273" i="11"/>
  <c r="AD336" i="11" s="1"/>
  <c r="V265" i="11"/>
  <c r="V328" i="11" s="1"/>
  <c r="X267" i="11"/>
  <c r="X330" i="11" s="1"/>
  <c r="AM291" i="11"/>
  <c r="AB271" i="11"/>
  <c r="AB334" i="11" s="1"/>
  <c r="Z269" i="11"/>
  <c r="Z332" i="11" s="1"/>
  <c r="AI289" i="11"/>
  <c r="T262" i="11"/>
  <c r="T325" i="11" s="1"/>
  <c r="U263" i="11"/>
  <c r="U326" i="11" s="1"/>
  <c r="AG276" i="11"/>
  <c r="AG339" i="11" s="1"/>
  <c r="AW296" i="11"/>
  <c r="AF362" i="11"/>
  <c r="AE274" i="11"/>
  <c r="AE337" i="11" s="1"/>
  <c r="AS294" i="11"/>
  <c r="X268" i="11"/>
  <c r="X331" i="11" s="1"/>
  <c r="H30" i="81"/>
  <c r="I7" i="82" s="1"/>
  <c r="I17" i="82" s="1"/>
  <c r="AB12" i="7"/>
  <c r="BX12" i="7"/>
  <c r="I13" i="2"/>
  <c r="BW26" i="5"/>
  <c r="BX26" i="5" s="1"/>
  <c r="AR42" i="10"/>
  <c r="T383" i="11"/>
  <c r="U360" i="11"/>
  <c r="AU8" i="10"/>
  <c r="CD11" i="10"/>
  <c r="U350" i="11"/>
  <c r="T373" i="11"/>
  <c r="V342" i="11"/>
  <c r="U365" i="11"/>
  <c r="Q13" i="6"/>
  <c r="S42" i="9"/>
  <c r="AS42" i="10"/>
  <c r="R372" i="11"/>
  <c r="S349" i="11"/>
  <c r="AP41" i="10"/>
  <c r="AP17" i="10"/>
  <c r="BZ8" i="10"/>
  <c r="CB22" i="10"/>
  <c r="W266" i="11"/>
  <c r="W329" i="11" s="1"/>
  <c r="AY26" i="10"/>
  <c r="AY12" i="10" s="1"/>
  <c r="O187" i="3"/>
  <c r="AZ26" i="10"/>
  <c r="AZ12" i="10" s="1"/>
  <c r="AX26" i="10"/>
  <c r="AX12" i="10" s="1"/>
  <c r="BA26" i="10"/>
  <c r="BA12" i="10" s="1"/>
  <c r="CD14" i="10"/>
  <c r="BB28" i="10"/>
  <c r="BB14" i="10" s="1"/>
  <c r="P189" i="3"/>
  <c r="BE28" i="10"/>
  <c r="BE14" i="10" s="1"/>
  <c r="BC28" i="10"/>
  <c r="BC14" i="10" s="1"/>
  <c r="BD28" i="10"/>
  <c r="BD14" i="10" s="1"/>
  <c r="AZ24" i="10"/>
  <c r="AZ10" i="10" s="1"/>
  <c r="AX24" i="10"/>
  <c r="AX10" i="10" s="1"/>
  <c r="BA24" i="10"/>
  <c r="BA10" i="10" s="1"/>
  <c r="AY24" i="10"/>
  <c r="AY10" i="10" s="1"/>
  <c r="O185" i="3"/>
  <c r="I21" i="81"/>
  <c r="V15" i="57" s="1"/>
  <c r="V16" i="57" s="1"/>
  <c r="U12" i="7"/>
  <c r="V26" i="5"/>
  <c r="W26" i="5" s="1"/>
  <c r="X26" i="5" s="1"/>
  <c r="Y26" i="5" s="1"/>
  <c r="R374" i="11"/>
  <c r="S351" i="11"/>
  <c r="S380" i="11"/>
  <c r="T357" i="11"/>
  <c r="BY41" i="10"/>
  <c r="BY43" i="10" s="1"/>
  <c r="AL43" i="10"/>
  <c r="AL18" i="10" s="1"/>
  <c r="AK18" i="5" s="1"/>
  <c r="BY18" i="5" s="1"/>
  <c r="AR41" i="10"/>
  <c r="AR17" i="10"/>
  <c r="G18" i="9"/>
  <c r="R377" i="11"/>
  <c r="S354" i="11"/>
  <c r="W358" i="11"/>
  <c r="V381" i="11"/>
  <c r="O260" i="11"/>
  <c r="O321" i="11" s="1"/>
  <c r="N47" i="9" s="1"/>
  <c r="M25" i="5" s="1"/>
  <c r="O323" i="11"/>
  <c r="CD26" i="10"/>
  <c r="AT12" i="10"/>
  <c r="CE25" i="10"/>
  <c r="AQ42" i="10"/>
  <c r="S364" i="11"/>
  <c r="T341" i="11"/>
  <c r="AV41" i="10"/>
  <c r="AV17" i="10"/>
  <c r="BS13" i="6"/>
  <c r="G37" i="81"/>
  <c r="CA11" i="10"/>
  <c r="U21" i="6"/>
  <c r="AV42" i="10"/>
  <c r="BZ12" i="10"/>
  <c r="CB13" i="10"/>
  <c r="N367" i="11"/>
  <c r="E12" i="2"/>
  <c r="X11" i="7"/>
  <c r="CE28" i="10"/>
  <c r="J28" i="81"/>
  <c r="Z22" i="57" s="1"/>
  <c r="Z23" i="57" s="1"/>
  <c r="AZ22" i="10"/>
  <c r="AZ8" i="10" s="1"/>
  <c r="O183" i="3"/>
  <c r="AY22" i="10"/>
  <c r="AY8" i="10" s="1"/>
  <c r="AX22" i="10"/>
  <c r="AX8" i="10" s="1"/>
  <c r="BA22" i="10"/>
  <c r="BA8" i="10" s="1"/>
  <c r="S359" i="11"/>
  <c r="R382" i="11"/>
  <c r="G6" i="82"/>
  <c r="I28" i="81"/>
  <c r="V22" i="57" s="1"/>
  <c r="AS41" i="10"/>
  <c r="AS17" i="10"/>
  <c r="Q261" i="11"/>
  <c r="Q324" i="11" s="1"/>
  <c r="F8" i="82"/>
  <c r="T355" i="11"/>
  <c r="S378" i="11"/>
  <c r="AF361" i="11"/>
  <c r="P347" i="11"/>
  <c r="O370" i="11"/>
  <c r="CC22" i="10"/>
  <c r="M8" i="68"/>
  <c r="O8" i="68"/>
  <c r="P8" i="68"/>
  <c r="G29" i="81"/>
  <c r="N8" i="68"/>
  <c r="AT10" i="10"/>
  <c r="CA10" i="10" s="1"/>
  <c r="CD24" i="10"/>
  <c r="CD22" i="10"/>
  <c r="AT8" i="10"/>
  <c r="CA8" i="10" s="1"/>
  <c r="CA26" i="10"/>
  <c r="CC11" i="10"/>
  <c r="AQ41" i="10"/>
  <c r="AQ17" i="10"/>
  <c r="S67" i="11"/>
  <c r="S130" i="11" s="1"/>
  <c r="AU12" i="10"/>
  <c r="CE13" i="10"/>
  <c r="BZ10" i="10"/>
  <c r="AP42" i="10"/>
  <c r="Y264" i="11"/>
  <c r="Y327" i="11" s="1"/>
  <c r="AU10" i="10"/>
  <c r="G49" i="65"/>
  <c r="F44" i="65"/>
  <c r="F60" i="65"/>
  <c r="F4" i="67" s="1"/>
  <c r="CB26" i="10"/>
  <c r="CA22" i="10"/>
  <c r="N346" i="11"/>
  <c r="AW41" i="10"/>
  <c r="AW17" i="10"/>
  <c r="CB11" i="10"/>
  <c r="CD13" i="10"/>
  <c r="R371" i="11"/>
  <c r="S348" i="11"/>
  <c r="BB27" i="10"/>
  <c r="BB13" i="10" s="1"/>
  <c r="BC27" i="10"/>
  <c r="BC13" i="10" s="1"/>
  <c r="P188" i="3"/>
  <c r="BD27" i="10"/>
  <c r="BD13" i="10" s="1"/>
  <c r="BE27" i="10"/>
  <c r="BE13" i="10" s="1"/>
  <c r="BD25" i="10"/>
  <c r="BD11" i="10" s="1"/>
  <c r="BB25" i="10"/>
  <c r="BB11" i="10" s="1"/>
  <c r="BE25" i="10"/>
  <c r="BE11" i="10" s="1"/>
  <c r="P186" i="3"/>
  <c r="BC25" i="10"/>
  <c r="BC11" i="10" s="1"/>
  <c r="Q379" i="11"/>
  <c r="R356" i="11"/>
  <c r="I30" i="81"/>
  <c r="J7" i="82" s="1"/>
  <c r="J17" i="82" s="1"/>
  <c r="CB14" i="10"/>
  <c r="I55" i="66"/>
  <c r="I7" i="66" s="1"/>
  <c r="K6" i="68"/>
  <c r="F15" i="81"/>
  <c r="I6" i="68"/>
  <c r="J6" i="68"/>
  <c r="L6" i="68"/>
  <c r="H15" i="82"/>
  <c r="F59" i="21"/>
  <c r="F93" i="21" s="1"/>
  <c r="BF24" i="21" s="1"/>
  <c r="G24" i="3"/>
  <c r="G58" i="3" s="1"/>
  <c r="C179" i="21"/>
  <c r="AM25" i="21" s="1"/>
  <c r="G145" i="21"/>
  <c r="G179" i="21" s="1"/>
  <c r="F271" i="21"/>
  <c r="BB26" i="21" s="1"/>
  <c r="F180" i="21"/>
  <c r="AT25" i="21" s="1"/>
  <c r="AT30" i="21" s="1"/>
  <c r="AV7" i="5" s="1"/>
  <c r="F360" i="21"/>
  <c r="BB27" i="21" s="1"/>
  <c r="G358" i="21"/>
  <c r="D360" i="21"/>
  <c r="AZ27" i="21" s="1"/>
  <c r="D270" i="21"/>
  <c r="AV26" i="21" s="1"/>
  <c r="D60" i="21"/>
  <c r="D94" i="21" s="1"/>
  <c r="BH24" i="21" s="1"/>
  <c r="E25" i="3"/>
  <c r="E59" i="3" s="1"/>
  <c r="D180" i="21"/>
  <c r="AR25" i="21" s="1"/>
  <c r="AR30" i="21" s="1"/>
  <c r="AT7" i="5" s="1"/>
  <c r="E270" i="21"/>
  <c r="AW26" i="21" s="1"/>
  <c r="E60" i="21"/>
  <c r="E94" i="21" s="1"/>
  <c r="BI24" i="21" s="1"/>
  <c r="F25" i="3"/>
  <c r="F59" i="3" s="1"/>
  <c r="G25" i="3"/>
  <c r="G59" i="3" s="1"/>
  <c r="F60" i="21"/>
  <c r="F94" i="21" s="1"/>
  <c r="BJ24" i="21" s="1"/>
  <c r="E59" i="21"/>
  <c r="E93" i="21" s="1"/>
  <c r="BE24" i="21" s="1"/>
  <c r="F24" i="3"/>
  <c r="F58" i="3" s="1"/>
  <c r="C359" i="21"/>
  <c r="AU27" i="21" s="1"/>
  <c r="Q7" i="21" s="1"/>
  <c r="D59" i="21"/>
  <c r="D93" i="21" s="1"/>
  <c r="BD24" i="21" s="1"/>
  <c r="E24" i="3"/>
  <c r="E58" i="3" s="1"/>
  <c r="D271" i="21"/>
  <c r="AZ26" i="21" s="1"/>
  <c r="C269" i="21"/>
  <c r="AQ26" i="21" s="1"/>
  <c r="G235" i="21"/>
  <c r="E360" i="21"/>
  <c r="BA27" i="21" s="1"/>
  <c r="F270" i="21"/>
  <c r="AX26" i="21" s="1"/>
  <c r="E271" i="21"/>
  <c r="BA26" i="21" s="1"/>
  <c r="G268" i="21"/>
  <c r="E180" i="21"/>
  <c r="AS25" i="21" s="1"/>
  <c r="AS30" i="21" s="1"/>
  <c r="AU7" i="5" s="1"/>
  <c r="M5" i="56"/>
  <c r="AC5" i="56"/>
  <c r="D379" i="3"/>
  <c r="Y5" i="56"/>
  <c r="D378" i="3"/>
  <c r="H5" i="56"/>
  <c r="C374" i="3"/>
  <c r="E378" i="3"/>
  <c r="AB33" i="9" s="1"/>
  <c r="AP5" i="56"/>
  <c r="E382" i="3"/>
  <c r="L5" i="56"/>
  <c r="C375" i="3"/>
  <c r="U5" i="56"/>
  <c r="D377" i="3"/>
  <c r="AE5" i="56"/>
  <c r="F379" i="3"/>
  <c r="R5" i="56"/>
  <c r="E376" i="3"/>
  <c r="AN5" i="56"/>
  <c r="C382" i="3"/>
  <c r="E5" i="56"/>
  <c r="D373" i="3"/>
  <c r="O33" i="9"/>
  <c r="P14" i="11"/>
  <c r="K5" i="56"/>
  <c r="F374" i="3"/>
  <c r="X5" i="56"/>
  <c r="C378" i="3"/>
  <c r="AM5" i="56"/>
  <c r="F381" i="3"/>
  <c r="AB5" i="56"/>
  <c r="C379" i="3"/>
  <c r="Q5" i="56"/>
  <c r="D376" i="3"/>
  <c r="V5" i="56"/>
  <c r="E377" i="3"/>
  <c r="V33" i="9"/>
  <c r="W21" i="11"/>
  <c r="F5" i="56"/>
  <c r="E373" i="3"/>
  <c r="O5" i="56"/>
  <c r="F375" i="3"/>
  <c r="AG5" i="56"/>
  <c r="D380" i="3"/>
  <c r="J5" i="56"/>
  <c r="E374" i="3"/>
  <c r="G5" i="56"/>
  <c r="F373" i="3"/>
  <c r="AD5" i="56"/>
  <c r="E379" i="3"/>
  <c r="F14" i="29"/>
  <c r="D5" i="56"/>
  <c r="C373" i="3"/>
  <c r="AK5" i="56"/>
  <c r="D381" i="3"/>
  <c r="AA5" i="56"/>
  <c r="F378" i="3"/>
  <c r="N5" i="56"/>
  <c r="E375" i="3"/>
  <c r="AI5" i="56"/>
  <c r="F380" i="3"/>
  <c r="AO5" i="56"/>
  <c r="D382" i="3"/>
  <c r="C381" i="3"/>
  <c r="AJ5" i="56"/>
  <c r="AU45" i="11"/>
  <c r="C361" i="3"/>
  <c r="I5" i="56"/>
  <c r="D374" i="3"/>
  <c r="AQ5" i="56"/>
  <c r="F382" i="3"/>
  <c r="AF5" i="56"/>
  <c r="C380" i="3"/>
  <c r="U33" i="9"/>
  <c r="V20" i="11"/>
  <c r="P5" i="56"/>
  <c r="C376" i="3"/>
  <c r="AH5" i="56"/>
  <c r="E380" i="3"/>
  <c r="AL5" i="56"/>
  <c r="E381" i="3"/>
  <c r="W5" i="56"/>
  <c r="F377" i="3"/>
  <c r="F40" i="73" l="1"/>
  <c r="F8" i="67" s="1"/>
  <c r="L73" i="78"/>
  <c r="L7" i="78" s="1"/>
  <c r="P6" i="21"/>
  <c r="N6" i="21"/>
  <c r="O6" i="21"/>
  <c r="M6" i="21"/>
  <c r="L5" i="21"/>
  <c r="G19" i="43"/>
  <c r="BI46" i="57"/>
  <c r="BM46" i="57"/>
  <c r="G42" i="66"/>
  <c r="G6" i="66" s="1"/>
  <c r="N83" i="75"/>
  <c r="N5" i="75" s="1"/>
  <c r="S353" i="11"/>
  <c r="R376" i="11"/>
  <c r="U366" i="11"/>
  <c r="V343" i="11"/>
  <c r="K5" i="76"/>
  <c r="L71" i="76"/>
  <c r="V345" i="11"/>
  <c r="U368" i="11"/>
  <c r="V23" i="57"/>
  <c r="T340" i="11"/>
  <c r="S363" i="11"/>
  <c r="Z24" i="57"/>
  <c r="Y25" i="57"/>
  <c r="S352" i="11"/>
  <c r="R375" i="11"/>
  <c r="F20" i="43"/>
  <c r="W39" i="43" s="1"/>
  <c r="C5" i="56"/>
  <c r="E15" i="56" s="1"/>
  <c r="K67" i="76"/>
  <c r="K7" i="76" s="1"/>
  <c r="J7" i="76"/>
  <c r="I39" i="57"/>
  <c r="J38" i="57"/>
  <c r="G417" i="21"/>
  <c r="C451" i="21"/>
  <c r="BC28" i="21" s="1"/>
  <c r="C440" i="21"/>
  <c r="K28" i="21" s="1"/>
  <c r="G406" i="21"/>
  <c r="G415" i="21"/>
  <c r="C449" i="21"/>
  <c r="AU28" i="21" s="1"/>
  <c r="Q8" i="21" s="1"/>
  <c r="C443" i="21"/>
  <c r="W28" i="21" s="1"/>
  <c r="H8" i="21" s="1"/>
  <c r="G409" i="21"/>
  <c r="C450" i="21"/>
  <c r="AY28" i="21" s="1"/>
  <c r="G416" i="21"/>
  <c r="G413" i="21"/>
  <c r="C447" i="21"/>
  <c r="AM28" i="21" s="1"/>
  <c r="L8" i="21" s="1"/>
  <c r="G407" i="21"/>
  <c r="C441" i="21"/>
  <c r="O28" i="21" s="1"/>
  <c r="G411" i="21"/>
  <c r="C445" i="21"/>
  <c r="AE28" i="21" s="1"/>
  <c r="J8" i="21" s="1"/>
  <c r="G405" i="21"/>
  <c r="C439" i="21"/>
  <c r="G28" i="21" s="1"/>
  <c r="C444" i="21"/>
  <c r="AA28" i="21" s="1"/>
  <c r="I8" i="21" s="1"/>
  <c r="G410" i="21"/>
  <c r="C448" i="21"/>
  <c r="AQ28" i="21" s="1"/>
  <c r="G414" i="21"/>
  <c r="G404" i="21"/>
  <c r="C438" i="21"/>
  <c r="C28" i="21" s="1"/>
  <c r="J37" i="57"/>
  <c r="L71" i="78"/>
  <c r="L5" i="78" s="1"/>
  <c r="G408" i="21"/>
  <c r="C442" i="21"/>
  <c r="S28" i="21" s="1"/>
  <c r="G8" i="21" s="1"/>
  <c r="C446" i="21"/>
  <c r="AI28" i="21" s="1"/>
  <c r="K8" i="21" s="1"/>
  <c r="G412" i="21"/>
  <c r="R31" i="57"/>
  <c r="Q32" i="57"/>
  <c r="G368" i="21"/>
  <c r="C386" i="21"/>
  <c r="O35" i="21" s="1"/>
  <c r="F15" i="21" s="1"/>
  <c r="G369" i="21"/>
  <c r="C387" i="21"/>
  <c r="S35" i="21" s="1"/>
  <c r="G15" i="21" s="1"/>
  <c r="G366" i="21"/>
  <c r="C384" i="21"/>
  <c r="G35" i="21" s="1"/>
  <c r="D15" i="21" s="1"/>
  <c r="G367" i="21"/>
  <c r="C385" i="21"/>
  <c r="K35" i="21" s="1"/>
  <c r="E15" i="21" s="1"/>
  <c r="C201" i="21"/>
  <c r="C193" i="21"/>
  <c r="G193" i="21" s="1"/>
  <c r="C200" i="21"/>
  <c r="C192" i="21"/>
  <c r="G192" i="21" s="1"/>
  <c r="C199" i="21"/>
  <c r="G199" i="21" s="1"/>
  <c r="C191" i="21"/>
  <c r="G191" i="21" s="1"/>
  <c r="C198" i="21"/>
  <c r="G198" i="21" s="1"/>
  <c r="C190" i="21"/>
  <c r="G190" i="21" s="1"/>
  <c r="C197" i="21"/>
  <c r="G197" i="21" s="1"/>
  <c r="C189" i="21"/>
  <c r="G189" i="21" s="1"/>
  <c r="C196" i="21"/>
  <c r="G196" i="21" s="1"/>
  <c r="C188" i="21"/>
  <c r="C195" i="21"/>
  <c r="G195" i="21" s="1"/>
  <c r="C187" i="21"/>
  <c r="C194" i="21"/>
  <c r="G194" i="21" s="1"/>
  <c r="V17" i="57"/>
  <c r="U18" i="57"/>
  <c r="G435" i="21"/>
  <c r="C452" i="21"/>
  <c r="BG28" i="21" s="1"/>
  <c r="BY18" i="10"/>
  <c r="C456" i="3" s="1"/>
  <c r="AG361" i="11"/>
  <c r="CD15" i="10"/>
  <c r="O344" i="11"/>
  <c r="O367" i="11" s="1"/>
  <c r="CE29" i="10"/>
  <c r="AR8" i="5"/>
  <c r="AR10" i="6" s="1"/>
  <c r="BZ10" i="6" s="1"/>
  <c r="AQ8" i="5"/>
  <c r="AQ10" i="6" s="1"/>
  <c r="AT8" i="5"/>
  <c r="AT10" i="6" s="1"/>
  <c r="CB10" i="6" s="1"/>
  <c r="H48" i="78"/>
  <c r="H6" i="78" s="1"/>
  <c r="M79" i="78"/>
  <c r="M7" i="78" s="1"/>
  <c r="J60" i="77"/>
  <c r="K66" i="77" s="1"/>
  <c r="I6" i="77"/>
  <c r="L71" i="77"/>
  <c r="K5" i="77"/>
  <c r="L73" i="77"/>
  <c r="K7" i="77"/>
  <c r="J60" i="76"/>
  <c r="I7" i="68"/>
  <c r="J7" i="68"/>
  <c r="F22" i="81"/>
  <c r="L7" i="68"/>
  <c r="K7" i="68"/>
  <c r="O89" i="75"/>
  <c r="O5" i="75" s="1"/>
  <c r="G42" i="75"/>
  <c r="G6" i="75" s="1"/>
  <c r="G22" i="81"/>
  <c r="J61" i="75"/>
  <c r="AW43" i="10"/>
  <c r="AW18" i="10" s="1"/>
  <c r="AV18" i="5" s="1"/>
  <c r="CE15" i="10"/>
  <c r="CC12" i="10"/>
  <c r="AZ42" i="10"/>
  <c r="CE23" i="10"/>
  <c r="BD23" i="10"/>
  <c r="BD9" i="10" s="1"/>
  <c r="P184" i="3"/>
  <c r="BE23" i="10"/>
  <c r="BE9" i="10" s="1"/>
  <c r="BC23" i="10"/>
  <c r="BC9" i="10" s="1"/>
  <c r="BB23" i="10"/>
  <c r="BB9" i="10" s="1"/>
  <c r="AY42" i="10"/>
  <c r="CD9" i="10"/>
  <c r="CC9" i="10"/>
  <c r="CA9" i="10"/>
  <c r="CB15" i="10"/>
  <c r="CC15" i="10"/>
  <c r="CE9" i="10"/>
  <c r="CD12" i="10"/>
  <c r="CA15" i="10"/>
  <c r="AX42" i="10"/>
  <c r="P190" i="3"/>
  <c r="BD29" i="10"/>
  <c r="BD15" i="10" s="1"/>
  <c r="BE29" i="10"/>
  <c r="BE15" i="10" s="1"/>
  <c r="BC29" i="10"/>
  <c r="BC15" i="10" s="1"/>
  <c r="BB29" i="10"/>
  <c r="BB15" i="10" s="1"/>
  <c r="CB9" i="10"/>
  <c r="H46" i="73"/>
  <c r="G40" i="73"/>
  <c r="G8" i="67" s="1"/>
  <c r="G56" i="73"/>
  <c r="I47" i="72"/>
  <c r="H56" i="72"/>
  <c r="H40" i="72"/>
  <c r="H7" i="67" s="1"/>
  <c r="I50" i="70"/>
  <c r="H59" i="70"/>
  <c r="H43" i="70"/>
  <c r="H6" i="67" s="1"/>
  <c r="F44" i="74"/>
  <c r="F5" i="67" s="1"/>
  <c r="G49" i="74"/>
  <c r="F60" i="74"/>
  <c r="Y268" i="11"/>
  <c r="Y331" i="11" s="1"/>
  <c r="V263" i="11"/>
  <c r="V326" i="11" s="1"/>
  <c r="Y267" i="11"/>
  <c r="Y330" i="11" s="1"/>
  <c r="AK290" i="11"/>
  <c r="AA270" i="11"/>
  <c r="AA333" i="11" s="1"/>
  <c r="R261" i="11"/>
  <c r="R324" i="11" s="1"/>
  <c r="BZ12" i="7"/>
  <c r="K13" i="2"/>
  <c r="AD12" i="7"/>
  <c r="H42" i="81"/>
  <c r="BD22" i="10"/>
  <c r="BD8" i="10" s="1"/>
  <c r="P183" i="3"/>
  <c r="BB22" i="10"/>
  <c r="BB8" i="10" s="1"/>
  <c r="BE22" i="10"/>
  <c r="BE8" i="10" s="1"/>
  <c r="BC22" i="10"/>
  <c r="BC8" i="10" s="1"/>
  <c r="W381" i="11"/>
  <c r="X358" i="11"/>
  <c r="U262" i="11"/>
  <c r="U325" i="11" s="1"/>
  <c r="S356" i="11"/>
  <c r="R379" i="11"/>
  <c r="O346" i="11"/>
  <c r="N369" i="11"/>
  <c r="CE10" i="10"/>
  <c r="AU42" i="10"/>
  <c r="K28" i="81"/>
  <c r="AD22" i="57" s="1"/>
  <c r="AD23" i="57" s="1"/>
  <c r="CD8" i="10"/>
  <c r="AT41" i="10"/>
  <c r="CA41" i="10" s="1"/>
  <c r="AT17" i="10"/>
  <c r="U355" i="11"/>
  <c r="T378" i="11"/>
  <c r="AZ41" i="10"/>
  <c r="AZ17" i="10"/>
  <c r="M7" i="68"/>
  <c r="H18" i="9"/>
  <c r="BD26" i="10"/>
  <c r="BD12" i="10" s="1"/>
  <c r="BE26" i="10"/>
  <c r="BE12" i="10" s="1"/>
  <c r="BB26" i="10"/>
  <c r="BB12" i="10" s="1"/>
  <c r="BC26" i="10"/>
  <c r="BC12" i="10" s="1"/>
  <c r="P187" i="3"/>
  <c r="S372" i="11"/>
  <c r="T349" i="11"/>
  <c r="CE22" i="10"/>
  <c r="AW295" i="11"/>
  <c r="AH275" i="11"/>
  <c r="AH338" i="11" s="1"/>
  <c r="H50" i="65"/>
  <c r="G44" i="65"/>
  <c r="G60" i="65"/>
  <c r="G4" i="67" s="1"/>
  <c r="CB12" i="10"/>
  <c r="AS43" i="10"/>
  <c r="AS18" i="10" s="1"/>
  <c r="AR18" i="5" s="1"/>
  <c r="T351" i="11"/>
  <c r="S374" i="11"/>
  <c r="BZ17" i="10"/>
  <c r="W342" i="11"/>
  <c r="V365" i="11"/>
  <c r="U383" i="11"/>
  <c r="V360" i="11"/>
  <c r="AG362" i="11"/>
  <c r="Q347" i="11"/>
  <c r="P370" i="11"/>
  <c r="V350" i="11"/>
  <c r="U373" i="11"/>
  <c r="AE273" i="11"/>
  <c r="AE336" i="11" s="1"/>
  <c r="AR293" i="11"/>
  <c r="S371" i="11"/>
  <c r="T348" i="11"/>
  <c r="D9" i="67"/>
  <c r="L6" i="43" s="1"/>
  <c r="AQ43" i="10"/>
  <c r="AQ18" i="10" s="1"/>
  <c r="AP18" i="5" s="1"/>
  <c r="AY17" i="10"/>
  <c r="AY41" i="10"/>
  <c r="I9" i="68"/>
  <c r="L9" i="68"/>
  <c r="K9" i="68"/>
  <c r="J9" i="68"/>
  <c r="F36" i="81"/>
  <c r="T42" i="9"/>
  <c r="R13" i="6"/>
  <c r="AT294" i="11"/>
  <c r="AF274" i="11"/>
  <c r="AF337" i="11" s="1"/>
  <c r="CE24" i="10"/>
  <c r="T67" i="11"/>
  <c r="T130" i="11" s="1"/>
  <c r="G16" i="82"/>
  <c r="T380" i="11"/>
  <c r="U357" i="11"/>
  <c r="I23" i="81"/>
  <c r="J6" i="82" s="1"/>
  <c r="J16" i="82" s="1"/>
  <c r="CE8" i="10"/>
  <c r="AU17" i="10"/>
  <c r="AU41" i="10"/>
  <c r="AV43" i="10"/>
  <c r="AV18" i="10" s="1"/>
  <c r="AU18" i="5" s="1"/>
  <c r="P260" i="11"/>
  <c r="P321" i="11" s="1"/>
  <c r="P185" i="3"/>
  <c r="BE24" i="10"/>
  <c r="BE10" i="10" s="1"/>
  <c r="BD24" i="10"/>
  <c r="BD10" i="10" s="1"/>
  <c r="BC24" i="10"/>
  <c r="BC10" i="10" s="1"/>
  <c r="BB24" i="10"/>
  <c r="BB10" i="10" s="1"/>
  <c r="BY26" i="5"/>
  <c r="BZ26" i="5" s="1"/>
  <c r="BZ42" i="10"/>
  <c r="CE26" i="10"/>
  <c r="CD10" i="10"/>
  <c r="AT42" i="10"/>
  <c r="CD42" i="10" s="1"/>
  <c r="CA12" i="10"/>
  <c r="S382" i="11"/>
  <c r="T359" i="11"/>
  <c r="V21" i="6"/>
  <c r="W21" i="6" s="1"/>
  <c r="X21" i="6" s="1"/>
  <c r="H8" i="82"/>
  <c r="U341" i="11"/>
  <c r="T364" i="11"/>
  <c r="N384" i="11"/>
  <c r="M43" i="9" s="1"/>
  <c r="F37" i="81"/>
  <c r="AR43" i="10"/>
  <c r="AR18" i="10" s="1"/>
  <c r="AQ18" i="5" s="1"/>
  <c r="BZ41" i="10"/>
  <c r="AP43" i="10"/>
  <c r="AP18" i="10" s="1"/>
  <c r="AO18" i="5" s="1"/>
  <c r="AX17" i="10"/>
  <c r="AX41" i="10"/>
  <c r="T354" i="11"/>
  <c r="S377" i="11"/>
  <c r="I35" i="81"/>
  <c r="V29" i="57" s="1"/>
  <c r="J13" i="2"/>
  <c r="BY12" i="7"/>
  <c r="AN291" i="11"/>
  <c r="AC271" i="11"/>
  <c r="AC334" i="11" s="1"/>
  <c r="Y12" i="7"/>
  <c r="Z26" i="5"/>
  <c r="AA26" i="5" s="1"/>
  <c r="AB26" i="5" s="1"/>
  <c r="AC26" i="5" s="1"/>
  <c r="J35" i="81"/>
  <c r="Z29" i="57" s="1"/>
  <c r="Z30" i="57" s="1"/>
  <c r="BG27" i="10"/>
  <c r="BG13" i="10" s="1"/>
  <c r="Q188" i="3"/>
  <c r="BI27" i="10"/>
  <c r="BI13" i="10" s="1"/>
  <c r="BH27" i="10"/>
  <c r="BH13" i="10" s="1"/>
  <c r="BF27" i="10"/>
  <c r="BF13" i="10" s="1"/>
  <c r="J30" i="81"/>
  <c r="K7" i="82" s="1"/>
  <c r="K17" i="82" s="1"/>
  <c r="AD284" i="11"/>
  <c r="Z264" i="11"/>
  <c r="Z327" i="11" s="1"/>
  <c r="S8" i="68"/>
  <c r="T8" i="68"/>
  <c r="Q8" i="68"/>
  <c r="H29" i="81"/>
  <c r="R8" i="68"/>
  <c r="F18" i="82"/>
  <c r="CC8" i="10"/>
  <c r="H23" i="81"/>
  <c r="CB8" i="10"/>
  <c r="BG28" i="10"/>
  <c r="BG14" i="10" s="1"/>
  <c r="Q189" i="3"/>
  <c r="BF28" i="10"/>
  <c r="BF14" i="10" s="1"/>
  <c r="BH28" i="10"/>
  <c r="BH14" i="10" s="1"/>
  <c r="BI28" i="10"/>
  <c r="BI14" i="10" s="1"/>
  <c r="X266" i="11"/>
  <c r="X329" i="11" s="1"/>
  <c r="H37" i="81"/>
  <c r="I8" i="82" s="1"/>
  <c r="I18" i="82" s="1"/>
  <c r="AA269" i="11"/>
  <c r="AA332" i="11" s="1"/>
  <c r="AJ289" i="11"/>
  <c r="W265" i="11"/>
  <c r="W328" i="11" s="1"/>
  <c r="Q186" i="3"/>
  <c r="BF25" i="10"/>
  <c r="BF11" i="10" s="1"/>
  <c r="BI25" i="10"/>
  <c r="BI11" i="10" s="1"/>
  <c r="BH25" i="10"/>
  <c r="BH11" i="10" s="1"/>
  <c r="BG25" i="10"/>
  <c r="BG11" i="10" s="1"/>
  <c r="CE12" i="10"/>
  <c r="BA41" i="10"/>
  <c r="BA17" i="10"/>
  <c r="M11" i="7"/>
  <c r="BA42" i="10"/>
  <c r="CC10" i="10"/>
  <c r="CB10" i="10"/>
  <c r="AX296" i="11"/>
  <c r="AH276" i="11"/>
  <c r="AH339" i="11" s="1"/>
  <c r="AD272" i="11"/>
  <c r="AD335" i="11" s="1"/>
  <c r="AP292" i="11"/>
  <c r="N6" i="68"/>
  <c r="M6" i="68"/>
  <c r="P6" i="68"/>
  <c r="O6" i="68"/>
  <c r="G15" i="81"/>
  <c r="I16" i="81"/>
  <c r="J5" i="82" s="1"/>
  <c r="J61" i="66"/>
  <c r="J16" i="81"/>
  <c r="K5" i="82" s="1"/>
  <c r="I15" i="82"/>
  <c r="C271" i="21"/>
  <c r="AY26" i="21" s="1"/>
  <c r="G237" i="21"/>
  <c r="AV8" i="5"/>
  <c r="AV10" i="6" s="1"/>
  <c r="CD10" i="6" s="1"/>
  <c r="D361" i="21"/>
  <c r="G236" i="21"/>
  <c r="C270" i="21"/>
  <c r="AU26" i="21" s="1"/>
  <c r="Q6" i="21" s="1"/>
  <c r="AU8" i="5"/>
  <c r="AU10" i="6" s="1"/>
  <c r="CC10" i="6" s="1"/>
  <c r="G359" i="21"/>
  <c r="C360" i="21"/>
  <c r="AY27" i="21" s="1"/>
  <c r="E362" i="21"/>
  <c r="F181" i="21"/>
  <c r="AX25" i="21" s="1"/>
  <c r="AX30" i="21" s="1"/>
  <c r="AZ7" i="5" s="1"/>
  <c r="F361" i="21"/>
  <c r="G269" i="21"/>
  <c r="F362" i="21"/>
  <c r="E181" i="21"/>
  <c r="AW25" i="21" s="1"/>
  <c r="AW30" i="21" s="1"/>
  <c r="AY7" i="5" s="1"/>
  <c r="D362" i="21"/>
  <c r="C180" i="21"/>
  <c r="AQ25" i="21" s="1"/>
  <c r="G146" i="21"/>
  <c r="E361" i="21"/>
  <c r="D181" i="21"/>
  <c r="AV25" i="21" s="1"/>
  <c r="AV30" i="21" s="1"/>
  <c r="AX7" i="5" s="1"/>
  <c r="C355" i="3"/>
  <c r="AG33" i="9"/>
  <c r="AH32" i="11"/>
  <c r="C353" i="3"/>
  <c r="K9" i="11"/>
  <c r="J33" i="9"/>
  <c r="W33" i="9"/>
  <c r="X22" i="11"/>
  <c r="AC27" i="11"/>
  <c r="AD90" i="11" s="1"/>
  <c r="O13" i="11"/>
  <c r="N33" i="9"/>
  <c r="AE33" i="9"/>
  <c r="AF30" i="11"/>
  <c r="AA33" i="9"/>
  <c r="AB26" i="11"/>
  <c r="AR33" i="9"/>
  <c r="AS43" i="11"/>
  <c r="T16" i="7"/>
  <c r="T18" i="7" s="1"/>
  <c r="U35" i="9"/>
  <c r="C358" i="3"/>
  <c r="AH33" i="9"/>
  <c r="AI33" i="11"/>
  <c r="Y33" i="9"/>
  <c r="Z24" i="11"/>
  <c r="AS33" i="9"/>
  <c r="AT44" i="11"/>
  <c r="AK33" i="9"/>
  <c r="AL36" i="11"/>
  <c r="AC33" i="9"/>
  <c r="AD28" i="11"/>
  <c r="AA16" i="7"/>
  <c r="AA18" i="7" s="1"/>
  <c r="AB35" i="9"/>
  <c r="H33" i="9"/>
  <c r="I7" i="11"/>
  <c r="G33" i="9"/>
  <c r="H6" i="11"/>
  <c r="I33" i="9"/>
  <c r="J8" i="11"/>
  <c r="S33" i="9"/>
  <c r="T18" i="11"/>
  <c r="C356" i="3"/>
  <c r="Z33" i="9"/>
  <c r="AA25" i="11"/>
  <c r="AN33" i="9"/>
  <c r="AO39" i="11"/>
  <c r="P33" i="9"/>
  <c r="Q15" i="11"/>
  <c r="AM33" i="9"/>
  <c r="AN38" i="11"/>
  <c r="W65" i="11"/>
  <c r="W84" i="11"/>
  <c r="W147" i="11" s="1"/>
  <c r="AP33" i="9"/>
  <c r="C360" i="3"/>
  <c r="AQ41" i="11"/>
  <c r="V65" i="11"/>
  <c r="V83" i="11"/>
  <c r="V146" i="11" s="1"/>
  <c r="K33" i="9"/>
  <c r="L10" i="11"/>
  <c r="C352" i="3"/>
  <c r="L33" i="9"/>
  <c r="M11" i="11"/>
  <c r="V35" i="9"/>
  <c r="U16" i="7"/>
  <c r="U18" i="7" s="1"/>
  <c r="M33" i="9"/>
  <c r="N12" i="11"/>
  <c r="F33" i="9"/>
  <c r="G5" i="11"/>
  <c r="C351" i="3"/>
  <c r="C359" i="3"/>
  <c r="AL33" i="9"/>
  <c r="AM37" i="11"/>
  <c r="AI33" i="9"/>
  <c r="AJ34" i="11"/>
  <c r="Q33" i="9"/>
  <c r="R16" i="11"/>
  <c r="AD33" i="9"/>
  <c r="AE29" i="11"/>
  <c r="C357" i="3"/>
  <c r="P65" i="11"/>
  <c r="P77" i="11"/>
  <c r="P140" i="11" s="1"/>
  <c r="Q77" i="11" s="1"/>
  <c r="AJ33" i="9"/>
  <c r="AK35" i="11"/>
  <c r="R33" i="9"/>
  <c r="C354" i="3"/>
  <c r="S17" i="11"/>
  <c r="AR42" i="11"/>
  <c r="AQ33" i="9"/>
  <c r="O35" i="9"/>
  <c r="N16" i="7"/>
  <c r="N18" i="7" s="1"/>
  <c r="T33" i="9"/>
  <c r="U19" i="11"/>
  <c r="AF33" i="9"/>
  <c r="AG31" i="11"/>
  <c r="X33" i="9"/>
  <c r="Y23" i="11"/>
  <c r="AO33" i="9"/>
  <c r="AP40" i="11"/>
  <c r="CE42" i="10" l="1"/>
  <c r="BD27" i="21"/>
  <c r="BD30" i="21" s="1"/>
  <c r="BF7" i="5" s="1"/>
  <c r="BF8" i="5" s="1"/>
  <c r="BF10" i="6" s="1"/>
  <c r="C8" i="21"/>
  <c r="BI27" i="21"/>
  <c r="BI30" i="21" s="1"/>
  <c r="BK7" i="5" s="1"/>
  <c r="BK8" i="5" s="1"/>
  <c r="BK10" i="6" s="1"/>
  <c r="P5" i="21"/>
  <c r="M5" i="21"/>
  <c r="N5" i="21"/>
  <c r="O5" i="21"/>
  <c r="P8" i="21"/>
  <c r="O8" i="21"/>
  <c r="N8" i="21"/>
  <c r="M8" i="21"/>
  <c r="BH27" i="21"/>
  <c r="BH30" i="21" s="1"/>
  <c r="BJ7" i="5" s="1"/>
  <c r="BJ8" i="5" s="1"/>
  <c r="BJ10" i="6" s="1"/>
  <c r="BJ27" i="21"/>
  <c r="BJ30" i="21" s="1"/>
  <c r="BL7" i="5" s="1"/>
  <c r="BL8" i="5" s="1"/>
  <c r="BL10" i="6" s="1"/>
  <c r="D8" i="21"/>
  <c r="BF27" i="21"/>
  <c r="BF30" i="21" s="1"/>
  <c r="BH7" i="5" s="1"/>
  <c r="BH8" i="5" s="1"/>
  <c r="BH10" i="6" s="1"/>
  <c r="BE27" i="21"/>
  <c r="BE30" i="21" s="1"/>
  <c r="BG7" i="5" s="1"/>
  <c r="BG8" i="5" s="1"/>
  <c r="BG10" i="6" s="1"/>
  <c r="F8" i="21"/>
  <c r="E8" i="21"/>
  <c r="AG36" i="43"/>
  <c r="BA36" i="43"/>
  <c r="BE36" i="43"/>
  <c r="AO36" i="43"/>
  <c r="W36" i="43"/>
  <c r="S6" i="56" s="1"/>
  <c r="S11" i="56" s="1"/>
  <c r="V36" i="43"/>
  <c r="AQ36" i="43"/>
  <c r="AM6" i="56" s="1"/>
  <c r="AM11" i="56" s="1"/>
  <c r="O36" i="43"/>
  <c r="K6" i="56" s="1"/>
  <c r="K11" i="56" s="1"/>
  <c r="BG36" i="43"/>
  <c r="BK36" i="43"/>
  <c r="BO36" i="43"/>
  <c r="AP36" i="43"/>
  <c r="BC36" i="43"/>
  <c r="BN36" i="43"/>
  <c r="AK36" i="43"/>
  <c r="BB36" i="43"/>
  <c r="K36" i="43"/>
  <c r="G6" i="56" s="1"/>
  <c r="G11" i="56" s="1"/>
  <c r="AY36" i="43"/>
  <c r="AX36" i="43"/>
  <c r="AA36" i="43"/>
  <c r="W6" i="56" s="1"/>
  <c r="W11" i="56" s="1"/>
  <c r="AI36" i="43"/>
  <c r="AE6" i="56" s="1"/>
  <c r="AE11" i="56" s="1"/>
  <c r="R36" i="43"/>
  <c r="AU36" i="43"/>
  <c r="AQ6" i="56" s="1"/>
  <c r="AQ11" i="56" s="1"/>
  <c r="AH36" i="43"/>
  <c r="AC36" i="43"/>
  <c r="AT36" i="43"/>
  <c r="Y36" i="43"/>
  <c r="I36" i="43"/>
  <c r="E6" i="56" s="1"/>
  <c r="E11" i="56" s="1"/>
  <c r="H48" i="66"/>
  <c r="H6" i="66" s="1"/>
  <c r="Z36" i="43"/>
  <c r="BF36" i="43"/>
  <c r="BM36" i="43"/>
  <c r="AM36" i="43"/>
  <c r="AI6" i="56" s="1"/>
  <c r="AI11" i="56" s="1"/>
  <c r="BJ36" i="43"/>
  <c r="U36" i="43"/>
  <c r="AD36" i="43"/>
  <c r="L36" i="43"/>
  <c r="H6" i="56" s="1"/>
  <c r="BI36" i="43"/>
  <c r="Q36" i="43"/>
  <c r="S36" i="43"/>
  <c r="O6" i="56" s="1"/>
  <c r="O11" i="56" s="1"/>
  <c r="AS36" i="43"/>
  <c r="J36" i="43"/>
  <c r="F6" i="56" s="1"/>
  <c r="F11" i="56" s="1"/>
  <c r="AW36" i="43"/>
  <c r="AE36" i="43"/>
  <c r="AA6" i="56" s="1"/>
  <c r="AA11" i="56" s="1"/>
  <c r="AL36" i="43"/>
  <c r="M36" i="43"/>
  <c r="I6" i="56" s="1"/>
  <c r="I11" i="56" s="1"/>
  <c r="N36" i="43"/>
  <c r="J6" i="56" s="1"/>
  <c r="J11" i="56" s="1"/>
  <c r="E47" i="57"/>
  <c r="BD39" i="43"/>
  <c r="D136" i="3" s="1"/>
  <c r="BJ39" i="43"/>
  <c r="F137" i="3" s="1"/>
  <c r="BG20" i="5" s="1"/>
  <c r="I39" i="43"/>
  <c r="E124" i="3" s="1"/>
  <c r="F20" i="5" s="1"/>
  <c r="Q39" i="43"/>
  <c r="E126" i="3" s="1"/>
  <c r="N20" i="5" s="1"/>
  <c r="Y39" i="43"/>
  <c r="E128" i="3" s="1"/>
  <c r="V20" i="5" s="1"/>
  <c r="V22" i="5" s="1"/>
  <c r="BL39" i="43"/>
  <c r="D138" i="3" s="1"/>
  <c r="AH39" i="43"/>
  <c r="F130" i="3" s="1"/>
  <c r="AE20" i="5" s="1"/>
  <c r="BB39" i="43"/>
  <c r="F135" i="3" s="1"/>
  <c r="AY20" i="5" s="1"/>
  <c r="R39" i="43"/>
  <c r="F126" i="3" s="1"/>
  <c r="O20" i="5" s="1"/>
  <c r="AE39" i="43"/>
  <c r="G129" i="3" s="1"/>
  <c r="AB20" i="5" s="1"/>
  <c r="AB22" i="5" s="1"/>
  <c r="H39" i="43"/>
  <c r="D124" i="3" s="1"/>
  <c r="AL39" i="43"/>
  <c r="F131" i="3" s="1"/>
  <c r="AI20" i="5" s="1"/>
  <c r="J39" i="43"/>
  <c r="F124" i="3" s="1"/>
  <c r="G20" i="5" s="1"/>
  <c r="AQ39" i="43"/>
  <c r="G132" i="3" s="1"/>
  <c r="AN20" i="5" s="1"/>
  <c r="AV39" i="43"/>
  <c r="D134" i="3" s="1"/>
  <c r="AS39" i="43"/>
  <c r="E133" i="3" s="1"/>
  <c r="AP20" i="5" s="1"/>
  <c r="AR39" i="43"/>
  <c r="D133" i="3" s="1"/>
  <c r="T39" i="43"/>
  <c r="D127" i="3" s="1"/>
  <c r="BN39" i="43"/>
  <c r="F138" i="3" s="1"/>
  <c r="BK20" i="5" s="1"/>
  <c r="S39" i="43"/>
  <c r="G126" i="3" s="1"/>
  <c r="P20" i="5" s="1"/>
  <c r="U39" i="43"/>
  <c r="E127" i="3" s="1"/>
  <c r="R20" i="5" s="1"/>
  <c r="BF39" i="43"/>
  <c r="F136" i="3" s="1"/>
  <c r="BC20" i="5" s="1"/>
  <c r="AF39" i="43"/>
  <c r="D130" i="3" s="1"/>
  <c r="BK39" i="43"/>
  <c r="G137" i="3" s="1"/>
  <c r="BH20" i="5" s="1"/>
  <c r="AJ39" i="43"/>
  <c r="D131" i="3" s="1"/>
  <c r="AP39" i="43"/>
  <c r="F132" i="3" s="1"/>
  <c r="AM20" i="5" s="1"/>
  <c r="AM22" i="5" s="1"/>
  <c r="AC39" i="43"/>
  <c r="E129" i="3" s="1"/>
  <c r="Z20" i="5" s="1"/>
  <c r="AT39" i="43"/>
  <c r="F133" i="3" s="1"/>
  <c r="AQ20" i="5" s="1"/>
  <c r="AU39" i="43"/>
  <c r="G133" i="3" s="1"/>
  <c r="AR20" i="5" s="1"/>
  <c r="AR22" i="5" s="1"/>
  <c r="V39" i="43"/>
  <c r="F127" i="3" s="1"/>
  <c r="S20" i="5" s="1"/>
  <c r="BH39" i="43"/>
  <c r="D137" i="3" s="1"/>
  <c r="X39" i="43"/>
  <c r="D128" i="3" s="1"/>
  <c r="P39" i="43"/>
  <c r="D126" i="3" s="1"/>
  <c r="AZ39" i="43"/>
  <c r="D135" i="3" s="1"/>
  <c r="L39" i="43"/>
  <c r="D125" i="3" s="1"/>
  <c r="AM39" i="43"/>
  <c r="G131" i="3" s="1"/>
  <c r="AJ20" i="5" s="1"/>
  <c r="AG39" i="43"/>
  <c r="E130" i="3" s="1"/>
  <c r="AD20" i="5" s="1"/>
  <c r="AI39" i="43"/>
  <c r="G130" i="3" s="1"/>
  <c r="AF20" i="5" s="1"/>
  <c r="M77" i="78"/>
  <c r="M5" i="78" s="1"/>
  <c r="BO39" i="43"/>
  <c r="G138" i="3" s="1"/>
  <c r="BL20" i="5" s="1"/>
  <c r="Z39" i="43"/>
  <c r="F128" i="3" s="1"/>
  <c r="W20" i="5" s="1"/>
  <c r="W22" i="5" s="1"/>
  <c r="AN39" i="43"/>
  <c r="D132" i="3" s="1"/>
  <c r="BE39" i="43"/>
  <c r="E136" i="3" s="1"/>
  <c r="BB20" i="5" s="1"/>
  <c r="AD39" i="43"/>
  <c r="F129" i="3" s="1"/>
  <c r="AA20" i="5" s="1"/>
  <c r="L5" i="76"/>
  <c r="M77" i="76"/>
  <c r="AD24" i="57"/>
  <c r="AC25" i="57"/>
  <c r="T353" i="11"/>
  <c r="S376" i="11"/>
  <c r="BM39" i="43"/>
  <c r="E138" i="3" s="1"/>
  <c r="BJ20" i="5" s="1"/>
  <c r="BC39" i="43"/>
  <c r="G135" i="3" s="1"/>
  <c r="AZ20" i="5" s="1"/>
  <c r="AB39" i="43"/>
  <c r="D129" i="3" s="1"/>
  <c r="G20" i="43"/>
  <c r="K39" i="43"/>
  <c r="G124" i="3" s="1"/>
  <c r="H20" i="5" s="1"/>
  <c r="M39" i="43"/>
  <c r="E125" i="3" s="1"/>
  <c r="J20" i="5" s="1"/>
  <c r="BI39" i="43"/>
  <c r="E137" i="3" s="1"/>
  <c r="BF20" i="5" s="1"/>
  <c r="H36" i="43"/>
  <c r="D6" i="56" s="1"/>
  <c r="AW39" i="43"/>
  <c r="E134" i="3" s="1"/>
  <c r="AT20" i="5" s="1"/>
  <c r="AA39" i="43"/>
  <c r="G128" i="3" s="1"/>
  <c r="X20" i="5" s="1"/>
  <c r="P344" i="11"/>
  <c r="T363" i="11"/>
  <c r="U340" i="11"/>
  <c r="V368" i="11"/>
  <c r="W345" i="11"/>
  <c r="K67" i="66"/>
  <c r="K7" i="66" s="1"/>
  <c r="L16" i="81" s="1"/>
  <c r="M5" i="82" s="1"/>
  <c r="J7" i="66"/>
  <c r="K16" i="81" s="1"/>
  <c r="L5" i="82" s="1"/>
  <c r="L15" i="82" s="1"/>
  <c r="S375" i="11"/>
  <c r="T352" i="11"/>
  <c r="V366" i="11"/>
  <c r="W343" i="11"/>
  <c r="N39" i="43"/>
  <c r="F125" i="3" s="1"/>
  <c r="K20" i="5" s="1"/>
  <c r="BG39" i="43"/>
  <c r="G136" i="3" s="1"/>
  <c r="BD20" i="5" s="1"/>
  <c r="O39" i="43"/>
  <c r="G125" i="3" s="1"/>
  <c r="L20" i="5" s="1"/>
  <c r="AO39" i="43"/>
  <c r="E132" i="3" s="1"/>
  <c r="AL20" i="5" s="1"/>
  <c r="AY39" i="43"/>
  <c r="G134" i="3" s="1"/>
  <c r="AV20" i="5" s="1"/>
  <c r="AK39" i="43"/>
  <c r="E131" i="3" s="1"/>
  <c r="AH20" i="5" s="1"/>
  <c r="AH22" i="5" s="1"/>
  <c r="AX39" i="43"/>
  <c r="F134" i="3" s="1"/>
  <c r="AU20" i="5" s="1"/>
  <c r="BA39" i="43"/>
  <c r="E135" i="3" s="1"/>
  <c r="AX20" i="5" s="1"/>
  <c r="L73" i="76"/>
  <c r="L7" i="76" s="1"/>
  <c r="K66" i="76"/>
  <c r="K6" i="76" s="1"/>
  <c r="J6" i="76"/>
  <c r="G445" i="21"/>
  <c r="G448" i="21"/>
  <c r="G441" i="21"/>
  <c r="G451" i="21"/>
  <c r="G438" i="21"/>
  <c r="G442" i="21"/>
  <c r="G450" i="21"/>
  <c r="G446" i="21"/>
  <c r="G440" i="21"/>
  <c r="G449" i="21"/>
  <c r="N38" i="57"/>
  <c r="M39" i="57"/>
  <c r="G444" i="21"/>
  <c r="G443" i="21"/>
  <c r="R36" i="57"/>
  <c r="G439" i="21"/>
  <c r="G447" i="21"/>
  <c r="G387" i="21"/>
  <c r="G385" i="21"/>
  <c r="V31" i="57"/>
  <c r="U32" i="57"/>
  <c r="V30" i="57"/>
  <c r="G384" i="21"/>
  <c r="G386" i="21"/>
  <c r="G188" i="21"/>
  <c r="C205" i="21"/>
  <c r="G33" i="21" s="1"/>
  <c r="G200" i="21"/>
  <c r="C217" i="21"/>
  <c r="BC33" i="21" s="1"/>
  <c r="G201" i="21"/>
  <c r="C218" i="21"/>
  <c r="BG33" i="21" s="1"/>
  <c r="Z17" i="57"/>
  <c r="Y18" i="57"/>
  <c r="G187" i="21"/>
  <c r="C204" i="21"/>
  <c r="C33" i="21" s="1"/>
  <c r="C13" i="21" s="1"/>
  <c r="G452" i="21"/>
  <c r="AZ43" i="10"/>
  <c r="AZ18" i="10" s="1"/>
  <c r="AY18" i="5" s="1"/>
  <c r="CC42" i="10"/>
  <c r="CA17" i="10"/>
  <c r="O384" i="11"/>
  <c r="N43" i="9" s="1"/>
  <c r="M14" i="6" s="1"/>
  <c r="M15" i="6" s="1"/>
  <c r="CC41" i="10"/>
  <c r="AX43" i="10"/>
  <c r="AX18" i="10" s="1"/>
  <c r="AW18" i="5" s="1"/>
  <c r="CB41" i="10"/>
  <c r="AH362" i="11"/>
  <c r="AP8" i="5"/>
  <c r="AP10" i="6" s="1"/>
  <c r="K67" i="75"/>
  <c r="K7" i="75" s="1"/>
  <c r="J7" i="75"/>
  <c r="P7" i="68"/>
  <c r="O7" i="68"/>
  <c r="I54" i="78"/>
  <c r="I6" i="78" s="1"/>
  <c r="N85" i="78"/>
  <c r="N7" i="78" s="1"/>
  <c r="M77" i="77"/>
  <c r="L5" i="77"/>
  <c r="K6" i="77"/>
  <c r="L72" i="77"/>
  <c r="M79" i="77"/>
  <c r="L7" i="77"/>
  <c r="N7" i="68"/>
  <c r="P95" i="75"/>
  <c r="P5" i="75" s="1"/>
  <c r="H48" i="75"/>
  <c r="H6" i="75" s="1"/>
  <c r="S7" i="68"/>
  <c r="BC42" i="10"/>
  <c r="BE42" i="10"/>
  <c r="BD42" i="10"/>
  <c r="AY43" i="10"/>
  <c r="AY18" i="10" s="1"/>
  <c r="AX18" i="5" s="1"/>
  <c r="BF23" i="10"/>
  <c r="BF9" i="10" s="1"/>
  <c r="Q184" i="3"/>
  <c r="BI23" i="10"/>
  <c r="BI9" i="10" s="1"/>
  <c r="BH23" i="10"/>
  <c r="BH9" i="10" s="1"/>
  <c r="BG23" i="10"/>
  <c r="BG9" i="10" s="1"/>
  <c r="BH29" i="10"/>
  <c r="BH15" i="10" s="1"/>
  <c r="BF29" i="10"/>
  <c r="BF15" i="10" s="1"/>
  <c r="BG29" i="10"/>
  <c r="BG15" i="10" s="1"/>
  <c r="Q190" i="3"/>
  <c r="BI29" i="10"/>
  <c r="BI15" i="10" s="1"/>
  <c r="I47" i="73"/>
  <c r="H40" i="73"/>
  <c r="H8" i="67" s="1"/>
  <c r="H56" i="73"/>
  <c r="J48" i="72"/>
  <c r="I40" i="72"/>
  <c r="I7" i="67" s="1"/>
  <c r="I56" i="72"/>
  <c r="J51" i="70"/>
  <c r="I59" i="70"/>
  <c r="I43" i="70"/>
  <c r="I6" i="67" s="1"/>
  <c r="H50" i="74"/>
  <c r="G60" i="74"/>
  <c r="G44" i="74"/>
  <c r="G5" i="67" s="1"/>
  <c r="S261" i="11"/>
  <c r="S324" i="11" s="1"/>
  <c r="AE284" i="11"/>
  <c r="AA264" i="11"/>
  <c r="AA327" i="11" s="1"/>
  <c r="AG287" i="11"/>
  <c r="Z267" i="11"/>
  <c r="Z330" i="11" s="1"/>
  <c r="AO291" i="11"/>
  <c r="AD271" i="11"/>
  <c r="AD334" i="11" s="1"/>
  <c r="AF12" i="7"/>
  <c r="M13" i="2"/>
  <c r="CB12" i="7"/>
  <c r="CA26" i="5"/>
  <c r="AU294" i="11"/>
  <c r="AG274" i="11"/>
  <c r="AG337" i="11"/>
  <c r="W263" i="11"/>
  <c r="W326" i="11" s="1"/>
  <c r="AS293" i="11"/>
  <c r="AF273" i="11"/>
  <c r="AF336" i="11" s="1"/>
  <c r="BZ18" i="5"/>
  <c r="U67" i="11"/>
  <c r="U130" i="11" s="1"/>
  <c r="Z268" i="11"/>
  <c r="AH288" i="11"/>
  <c r="Z331" i="11"/>
  <c r="BJ28" i="10"/>
  <c r="BJ14" i="10" s="1"/>
  <c r="BM28" i="10"/>
  <c r="BM14" i="10" s="1"/>
  <c r="BL28" i="10"/>
  <c r="BL14" i="10" s="1"/>
  <c r="BK28" i="10"/>
  <c r="BK14" i="10" s="1"/>
  <c r="W365" i="11"/>
  <c r="X342" i="11"/>
  <c r="U8" i="68"/>
  <c r="V8" i="68"/>
  <c r="I29" i="81"/>
  <c r="X8" i="68"/>
  <c r="W8" i="68"/>
  <c r="L28" i="81"/>
  <c r="AH22" i="57" s="1"/>
  <c r="AH23" i="57" s="1"/>
  <c r="BC41" i="10"/>
  <c r="BC17" i="10"/>
  <c r="AB269" i="11"/>
  <c r="AB332" i="11" s="1"/>
  <c r="AK289" i="11"/>
  <c r="Y21" i="6"/>
  <c r="Z21" i="6" s="1"/>
  <c r="AA21" i="6" s="1"/>
  <c r="AB21" i="6" s="1"/>
  <c r="BU21" i="6"/>
  <c r="CB17" i="10"/>
  <c r="V357" i="11"/>
  <c r="U380" i="11"/>
  <c r="T372" i="11"/>
  <c r="U349" i="11"/>
  <c r="V262" i="11"/>
  <c r="V325" i="11" s="1"/>
  <c r="BB41" i="10"/>
  <c r="BB17" i="10"/>
  <c r="AE272" i="11"/>
  <c r="AE335" i="11" s="1"/>
  <c r="AQ292" i="11"/>
  <c r="J42" i="81"/>
  <c r="Z36" i="57" s="1"/>
  <c r="Z37" i="57" s="1"/>
  <c r="Y266" i="11"/>
  <c r="Y329" i="11" s="1"/>
  <c r="U354" i="11"/>
  <c r="T377" i="11"/>
  <c r="G8" i="82"/>
  <c r="BH24" i="10"/>
  <c r="BH10" i="10" s="1"/>
  <c r="BG24" i="10"/>
  <c r="BG10" i="10" s="1"/>
  <c r="BF24" i="10"/>
  <c r="BF10" i="10" s="1"/>
  <c r="Q185" i="3"/>
  <c r="BI24" i="10"/>
  <c r="BI10" i="10" s="1"/>
  <c r="D12" i="67"/>
  <c r="K30" i="81"/>
  <c r="L7" i="82" s="1"/>
  <c r="L17" i="82" s="1"/>
  <c r="AX295" i="11"/>
  <c r="AI275" i="11"/>
  <c r="AI338" i="11" s="1"/>
  <c r="Q183" i="3"/>
  <c r="BI22" i="10"/>
  <c r="BI8" i="10" s="1"/>
  <c r="BF22" i="10"/>
  <c r="BF8" i="10" s="1"/>
  <c r="BG22" i="10"/>
  <c r="BG8" i="10" s="1"/>
  <c r="BH22" i="10"/>
  <c r="BH8" i="10" s="1"/>
  <c r="E9" i="67"/>
  <c r="P6" i="43" s="1"/>
  <c r="P36" i="43" s="1"/>
  <c r="I6" i="82"/>
  <c r="BZ43" i="10"/>
  <c r="BZ18" i="10" s="1"/>
  <c r="C457" i="3" s="1"/>
  <c r="L14" i="6"/>
  <c r="E19" i="9"/>
  <c r="E20" i="9" s="1"/>
  <c r="M44" i="9"/>
  <c r="CE41" i="10"/>
  <c r="AU43" i="10"/>
  <c r="AU18" i="10" s="1"/>
  <c r="AT18" i="5" s="1"/>
  <c r="U348" i="11"/>
  <c r="T371" i="11"/>
  <c r="CA42" i="10"/>
  <c r="CA43" i="10" s="1"/>
  <c r="T374" i="11"/>
  <c r="U351" i="11"/>
  <c r="V355" i="11"/>
  <c r="U378" i="11"/>
  <c r="BD17" i="10"/>
  <c r="BD41" i="10"/>
  <c r="BI26" i="10"/>
  <c r="BI12" i="10" s="1"/>
  <c r="BF26" i="10"/>
  <c r="BF12" i="10" s="1"/>
  <c r="Q187" i="3"/>
  <c r="BH26" i="10"/>
  <c r="BH12" i="10" s="1"/>
  <c r="BG26" i="10"/>
  <c r="BG12" i="10" s="1"/>
  <c r="S379" i="11"/>
  <c r="T356" i="11"/>
  <c r="AC12" i="7"/>
  <c r="AD26" i="5"/>
  <c r="AE26" i="5" s="1"/>
  <c r="AF26" i="5" s="1"/>
  <c r="AG26" i="5" s="1"/>
  <c r="P367" i="11"/>
  <c r="BE41" i="10"/>
  <c r="BE17" i="10"/>
  <c r="J23" i="81"/>
  <c r="K6" i="82" s="1"/>
  <c r="K16" i="82" s="1"/>
  <c r="BA43" i="10"/>
  <c r="BA18" i="10" s="1"/>
  <c r="AZ18" i="5" s="1"/>
  <c r="BM25" i="10"/>
  <c r="BM11" i="10" s="1"/>
  <c r="BJ25" i="10"/>
  <c r="BJ11" i="10" s="1"/>
  <c r="BL25" i="10"/>
  <c r="BL11" i="10" s="1"/>
  <c r="BK25" i="10"/>
  <c r="BK11" i="10" s="1"/>
  <c r="O47" i="9"/>
  <c r="N25" i="5" s="1"/>
  <c r="S13" i="6"/>
  <c r="U42" i="9"/>
  <c r="AL290" i="11"/>
  <c r="AB270" i="11"/>
  <c r="AB333" i="11" s="1"/>
  <c r="BL27" i="10"/>
  <c r="BL13" i="10" s="1"/>
  <c r="BM27" i="10"/>
  <c r="BM13" i="10" s="1"/>
  <c r="BJ27" i="10"/>
  <c r="BJ13" i="10" s="1"/>
  <c r="BK27" i="10"/>
  <c r="BK13" i="10" s="1"/>
  <c r="U364" i="11"/>
  <c r="V341" i="11"/>
  <c r="P323" i="11"/>
  <c r="CE17" i="10"/>
  <c r="R347" i="11"/>
  <c r="Q370" i="11"/>
  <c r="I18" i="9"/>
  <c r="CD41" i="10"/>
  <c r="CD43" i="10" s="1"/>
  <c r="AT43" i="10"/>
  <c r="AT18" i="10" s="1"/>
  <c r="AS18" i="5" s="1"/>
  <c r="O369" i="11"/>
  <c r="X381" i="11"/>
  <c r="Y358" i="11"/>
  <c r="X265" i="11"/>
  <c r="X328" i="11" s="1"/>
  <c r="H18" i="82"/>
  <c r="J21" i="81"/>
  <c r="Z15" i="57" s="1"/>
  <c r="T382" i="11"/>
  <c r="U359" i="11"/>
  <c r="M9" i="68"/>
  <c r="P9" i="68"/>
  <c r="O9" i="68"/>
  <c r="N9" i="68"/>
  <c r="G36" i="81"/>
  <c r="W350" i="11"/>
  <c r="V373" i="11"/>
  <c r="V383" i="11"/>
  <c r="W360" i="11"/>
  <c r="H9" i="9"/>
  <c r="H11" i="9" s="1"/>
  <c r="AI276" i="11"/>
  <c r="AI339" i="11" s="1"/>
  <c r="AY296" i="11"/>
  <c r="CC17" i="10"/>
  <c r="CA12" i="7"/>
  <c r="AE12" i="7"/>
  <c r="L13" i="2"/>
  <c r="CB42" i="10"/>
  <c r="BB42" i="10"/>
  <c r="AH361" i="11"/>
  <c r="I51" i="65"/>
  <c r="H44" i="65"/>
  <c r="H60" i="65"/>
  <c r="H4" i="67" s="1"/>
  <c r="CD17" i="10"/>
  <c r="K21" i="81"/>
  <c r="AD15" i="57" s="1"/>
  <c r="AD16" i="57" s="1"/>
  <c r="Q6" i="68"/>
  <c r="H15" i="81"/>
  <c r="T6" i="68"/>
  <c r="R6" i="68"/>
  <c r="S6" i="68"/>
  <c r="C362" i="21"/>
  <c r="BG27" i="21" s="1"/>
  <c r="G270" i="21"/>
  <c r="C216" i="21"/>
  <c r="AY33" i="21" s="1"/>
  <c r="C182" i="21"/>
  <c r="AY25" i="21" s="1"/>
  <c r="G148" i="21"/>
  <c r="G182" i="21" s="1"/>
  <c r="AZ8" i="5"/>
  <c r="AZ10" i="6" s="1"/>
  <c r="C181" i="21"/>
  <c r="AU25" i="21" s="1"/>
  <c r="G147" i="21"/>
  <c r="G181" i="21" s="1"/>
  <c r="F182" i="21"/>
  <c r="BB25" i="21" s="1"/>
  <c r="BB30" i="21" s="1"/>
  <c r="BD7" i="5" s="1"/>
  <c r="F216" i="21"/>
  <c r="BB33" i="21" s="1"/>
  <c r="G180" i="21"/>
  <c r="D182" i="21"/>
  <c r="AZ25" i="21" s="1"/>
  <c r="AZ30" i="21" s="1"/>
  <c r="BB7" i="5" s="1"/>
  <c r="D216" i="21"/>
  <c r="AZ33" i="21" s="1"/>
  <c r="C361" i="21"/>
  <c r="BC27" i="21" s="1"/>
  <c r="AY8" i="5"/>
  <c r="AY10" i="6" s="1"/>
  <c r="AX8" i="5"/>
  <c r="AX10" i="6" s="1"/>
  <c r="G360" i="21"/>
  <c r="E182" i="21"/>
  <c r="BA25" i="21" s="1"/>
  <c r="BA30" i="21" s="1"/>
  <c r="BC7" i="5" s="1"/>
  <c r="E216" i="21"/>
  <c r="BA33" i="21" s="1"/>
  <c r="G271" i="21"/>
  <c r="BA90" i="11"/>
  <c r="AO90" i="11"/>
  <c r="AT90" i="11"/>
  <c r="AI90" i="11"/>
  <c r="BJ90" i="11"/>
  <c r="AT106" i="11"/>
  <c r="AZ106" i="11"/>
  <c r="AX106" i="11"/>
  <c r="BC106" i="11"/>
  <c r="BN106" i="11"/>
  <c r="BD106" i="11"/>
  <c r="BJ106" i="11"/>
  <c r="BG106" i="11"/>
  <c r="BK106" i="11"/>
  <c r="AS106" i="11"/>
  <c r="AS169" i="11" s="1"/>
  <c r="BM106" i="11"/>
  <c r="BE106" i="11"/>
  <c r="BI106" i="11"/>
  <c r="AY106" i="11"/>
  <c r="AS65" i="11"/>
  <c r="BF106" i="11"/>
  <c r="BH106" i="11"/>
  <c r="BB106" i="11"/>
  <c r="AU106" i="11"/>
  <c r="AV106" i="11"/>
  <c r="AW106" i="11"/>
  <c r="BA106" i="11"/>
  <c r="BL106" i="11"/>
  <c r="AG90" i="11"/>
  <c r="AX90" i="11"/>
  <c r="BB89" i="11"/>
  <c r="AT89" i="11"/>
  <c r="AO89" i="11"/>
  <c r="AL89" i="11"/>
  <c r="AW89" i="11"/>
  <c r="BI89" i="11"/>
  <c r="AH89" i="11"/>
  <c r="BF89" i="11"/>
  <c r="BM89" i="11"/>
  <c r="AM89" i="11"/>
  <c r="AS89" i="11"/>
  <c r="BK89" i="11"/>
  <c r="AD89" i="11"/>
  <c r="AV89" i="11"/>
  <c r="BA89" i="11"/>
  <c r="AU89" i="11"/>
  <c r="AX89" i="11"/>
  <c r="BJ89" i="11"/>
  <c r="AN89" i="11"/>
  <c r="AZ89" i="11"/>
  <c r="AP89" i="11"/>
  <c r="AC89" i="11"/>
  <c r="BG89" i="11"/>
  <c r="AY89" i="11"/>
  <c r="AJ89" i="11"/>
  <c r="AK89" i="11"/>
  <c r="X85" i="11"/>
  <c r="X148" i="11" s="1"/>
  <c r="Y85" i="11" s="1"/>
  <c r="BD89" i="11"/>
  <c r="X65" i="11"/>
  <c r="AI89" i="11"/>
  <c r="AQ89" i="11"/>
  <c r="BC89" i="11"/>
  <c r="AR89" i="11"/>
  <c r="AE89" i="11"/>
  <c r="AF89" i="11"/>
  <c r="BH89" i="11"/>
  <c r="BL89" i="11"/>
  <c r="BN89" i="11"/>
  <c r="BE89" i="11"/>
  <c r="AG89" i="11"/>
  <c r="AQ90" i="11"/>
  <c r="AB89" i="11"/>
  <c r="AB152" i="11" s="1"/>
  <c r="AB65" i="11"/>
  <c r="W35" i="9"/>
  <c r="V16" i="7"/>
  <c r="V18" i="7" s="1"/>
  <c r="BC90" i="11"/>
  <c r="AW90" i="11"/>
  <c r="BE90" i="11"/>
  <c r="AJ90" i="11"/>
  <c r="AA35" i="9"/>
  <c r="Z16" i="7"/>
  <c r="Z18" i="7" s="1"/>
  <c r="I16" i="7"/>
  <c r="I18" i="7" s="1"/>
  <c r="J35" i="9"/>
  <c r="AS90" i="11"/>
  <c r="AR35" i="9"/>
  <c r="AQ16" i="7"/>
  <c r="AQ18" i="7" s="1"/>
  <c r="BG90" i="11"/>
  <c r="BD90" i="11"/>
  <c r="BH90" i="11"/>
  <c r="AV90" i="11"/>
  <c r="AD16" i="7"/>
  <c r="AD18" i="7" s="1"/>
  <c r="AE35" i="9"/>
  <c r="AC65" i="11"/>
  <c r="BI90" i="11"/>
  <c r="BM90" i="11"/>
  <c r="AC90" i="11"/>
  <c r="AC153" i="11" s="1"/>
  <c r="AD153" i="11" s="1"/>
  <c r="AF90" i="11"/>
  <c r="AI93" i="11"/>
  <c r="AK93" i="11"/>
  <c r="AJ93" i="11"/>
  <c r="AF93" i="11"/>
  <c r="AF156" i="11" s="1"/>
  <c r="AG93" i="11"/>
  <c r="AF65" i="11"/>
  <c r="AH93" i="11"/>
  <c r="AL93" i="11"/>
  <c r="BL90" i="11"/>
  <c r="M16" i="7"/>
  <c r="M18" i="7" s="1"/>
  <c r="N35" i="9"/>
  <c r="AN95" i="11"/>
  <c r="AH65" i="11"/>
  <c r="AL95" i="11"/>
  <c r="AH95" i="11"/>
  <c r="AH158" i="11" s="1"/>
  <c r="AM95" i="11"/>
  <c r="AO95" i="11"/>
  <c r="AI95" i="11"/>
  <c r="AK95" i="11"/>
  <c r="AP95" i="11"/>
  <c r="AJ95" i="11"/>
  <c r="BF90" i="11"/>
  <c r="AK90" i="11"/>
  <c r="AN90" i="11"/>
  <c r="K65" i="11"/>
  <c r="K72" i="11"/>
  <c r="K135" i="11" s="1"/>
  <c r="BB90" i="11"/>
  <c r="AH90" i="11"/>
  <c r="AP90" i="11"/>
  <c r="AU90" i="11"/>
  <c r="BN90" i="11"/>
  <c r="AL90" i="11"/>
  <c r="AM90" i="11"/>
  <c r="AY90" i="11"/>
  <c r="AR90" i="11"/>
  <c r="AZ90" i="11"/>
  <c r="BK90" i="11"/>
  <c r="AE90" i="11"/>
  <c r="O76" i="11"/>
  <c r="O139" i="11" s="1"/>
  <c r="P76" i="11" s="1"/>
  <c r="O65" i="11"/>
  <c r="AG35" i="9"/>
  <c r="AF16" i="7"/>
  <c r="AF18" i="7" s="1"/>
  <c r="AI35" i="9"/>
  <c r="AH16" i="7"/>
  <c r="AH18" i="7" s="1"/>
  <c r="J65" i="11"/>
  <c r="J71" i="11"/>
  <c r="J134" i="11" s="1"/>
  <c r="K71" i="11" s="1"/>
  <c r="I65" i="11"/>
  <c r="I70" i="11"/>
  <c r="I133" i="11" s="1"/>
  <c r="AO99" i="11"/>
  <c r="AX99" i="11"/>
  <c r="AW99" i="11"/>
  <c r="AV99" i="11"/>
  <c r="AL65" i="11"/>
  <c r="AR99" i="11"/>
  <c r="AU99" i="11"/>
  <c r="AP99" i="11"/>
  <c r="AN99" i="11"/>
  <c r="AM99" i="11"/>
  <c r="AT99" i="11"/>
  <c r="AQ99" i="11"/>
  <c r="AS99" i="11"/>
  <c r="AL99" i="11"/>
  <c r="AL162" i="11" s="1"/>
  <c r="BB103" i="11"/>
  <c r="BE103" i="11"/>
  <c r="AW103" i="11"/>
  <c r="AX103" i="11"/>
  <c r="BC103" i="11"/>
  <c r="AP65" i="11"/>
  <c r="AQ103" i="11"/>
  <c r="AV103" i="11"/>
  <c r="AT103" i="11"/>
  <c r="BD103" i="11"/>
  <c r="AZ103" i="11"/>
  <c r="AY103" i="11"/>
  <c r="AS103" i="11"/>
  <c r="AR103" i="11"/>
  <c r="BF103" i="11"/>
  <c r="AU103" i="11"/>
  <c r="BA103" i="11"/>
  <c r="AP103" i="11"/>
  <c r="AP166" i="11" s="1"/>
  <c r="U65" i="11"/>
  <c r="U82" i="11"/>
  <c r="U145" i="11" s="1"/>
  <c r="BK21" i="5"/>
  <c r="AQ21" i="5"/>
  <c r="AH21" i="5"/>
  <c r="R21" i="5"/>
  <c r="G65" i="11"/>
  <c r="G68" i="11"/>
  <c r="AA65" i="11"/>
  <c r="H16" i="7"/>
  <c r="H18" i="7" s="1"/>
  <c r="I35" i="9"/>
  <c r="H35" i="9"/>
  <c r="G16" i="7"/>
  <c r="G18" i="7" s="1"/>
  <c r="AK35" i="9"/>
  <c r="AJ16" i="7"/>
  <c r="AJ18" i="7" s="1"/>
  <c r="AN16" i="7"/>
  <c r="AN18" i="7" s="1"/>
  <c r="AO35" i="9"/>
  <c r="T35" i="9"/>
  <c r="S16" i="7"/>
  <c r="S18" i="7" s="1"/>
  <c r="O21" i="5"/>
  <c r="BJ21" i="5"/>
  <c r="AB21" i="5"/>
  <c r="S21" i="5"/>
  <c r="AU21" i="5"/>
  <c r="AX21" i="5"/>
  <c r="G21" i="5"/>
  <c r="AQ98" i="11"/>
  <c r="AT98" i="11"/>
  <c r="AR98" i="11"/>
  <c r="AL98" i="11"/>
  <c r="AV98" i="11"/>
  <c r="AP98" i="11"/>
  <c r="AM98" i="11"/>
  <c r="AU98" i="11"/>
  <c r="AS98" i="11"/>
  <c r="AO98" i="11"/>
  <c r="AK65" i="11"/>
  <c r="AN98" i="11"/>
  <c r="AK98" i="11"/>
  <c r="AK161" i="11" s="1"/>
  <c r="F35" i="9"/>
  <c r="D9" i="9"/>
  <c r="D11" i="9" s="1"/>
  <c r="E16" i="7"/>
  <c r="F38" i="9"/>
  <c r="Z35" i="9"/>
  <c r="Y16" i="7"/>
  <c r="Y18" i="7" s="1"/>
  <c r="I9" i="9"/>
  <c r="H65" i="11"/>
  <c r="H69" i="11"/>
  <c r="H132" i="11" s="1"/>
  <c r="I69" i="11" s="1"/>
  <c r="BD107" i="11"/>
  <c r="AX107" i="11"/>
  <c r="BM107" i="11"/>
  <c r="AU107" i="11"/>
  <c r="BG107" i="11"/>
  <c r="BK107" i="11"/>
  <c r="BJ107" i="11"/>
  <c r="BB107" i="11"/>
  <c r="BE107" i="11"/>
  <c r="AY107" i="11"/>
  <c r="AZ107" i="11"/>
  <c r="BL107" i="11"/>
  <c r="BA107" i="11"/>
  <c r="BI107" i="11"/>
  <c r="BC107" i="11"/>
  <c r="AV107" i="11"/>
  <c r="BN107" i="11"/>
  <c r="BH107" i="11"/>
  <c r="BF107" i="11"/>
  <c r="AT65" i="11"/>
  <c r="AW107" i="11"/>
  <c r="BB114" i="11"/>
  <c r="BB177" i="11" s="1"/>
  <c r="BH118" i="11"/>
  <c r="BH181" i="11" s="1"/>
  <c r="BK120" i="11"/>
  <c r="BK183" i="11" s="1"/>
  <c r="BN111" i="11"/>
  <c r="BN174" i="11" s="1"/>
  <c r="BN127" i="11"/>
  <c r="BN190" i="11" s="1"/>
  <c r="BI114" i="11"/>
  <c r="BI177" i="11" s="1"/>
  <c r="BG120" i="11"/>
  <c r="BG183" i="11" s="1"/>
  <c r="BJ121" i="11"/>
  <c r="BJ184" i="11" s="1"/>
  <c r="BJ112" i="11"/>
  <c r="BJ175" i="11" s="1"/>
  <c r="BN110" i="11"/>
  <c r="BN173" i="11" s="1"/>
  <c r="BG117" i="11"/>
  <c r="BG180" i="11" s="1"/>
  <c r="AW109" i="11"/>
  <c r="AW172" i="11" s="1"/>
  <c r="BB113" i="11"/>
  <c r="BB176" i="11" s="1"/>
  <c r="BH114" i="11"/>
  <c r="BH177" i="11" s="1"/>
  <c r="BI116" i="11"/>
  <c r="BI179" i="11" s="1"/>
  <c r="BB111" i="11"/>
  <c r="BB174" i="11" s="1"/>
  <c r="BN126" i="11"/>
  <c r="BN189" i="11" s="1"/>
  <c r="BG112" i="11"/>
  <c r="BG175" i="11" s="1"/>
  <c r="BN118" i="11"/>
  <c r="BN181" i="11" s="1"/>
  <c r="BJ114" i="11"/>
  <c r="BJ177" i="11" s="1"/>
  <c r="BG109" i="11"/>
  <c r="BG172" i="11" s="1"/>
  <c r="BN119" i="11"/>
  <c r="BN182" i="11" s="1"/>
  <c r="BG119" i="11"/>
  <c r="BG182" i="11" s="1"/>
  <c r="BK122" i="11"/>
  <c r="BK185" i="11" s="1"/>
  <c r="BD110" i="11"/>
  <c r="BD173" i="11" s="1"/>
  <c r="BH113" i="11"/>
  <c r="BH176" i="11" s="1"/>
  <c r="BL124" i="11"/>
  <c r="BL187" i="11" s="1"/>
  <c r="BE114" i="11"/>
  <c r="BE177" i="11" s="1"/>
  <c r="BH120" i="11"/>
  <c r="BH183" i="11" s="1"/>
  <c r="BM126" i="11"/>
  <c r="BM189" i="11" s="1"/>
  <c r="BH110" i="11"/>
  <c r="BH173" i="11" s="1"/>
  <c r="AW108" i="11"/>
  <c r="AW171" i="11" s="1"/>
  <c r="BK117" i="11"/>
  <c r="BK180" i="11" s="1"/>
  <c r="BK110" i="11"/>
  <c r="BK173" i="11" s="1"/>
  <c r="BD108" i="11"/>
  <c r="BD171" i="11" s="1"/>
  <c r="BK118" i="11"/>
  <c r="BK181" i="11" s="1"/>
  <c r="BI112" i="11"/>
  <c r="BI175" i="11" s="1"/>
  <c r="BL114" i="11"/>
  <c r="BL177" i="11" s="1"/>
  <c r="BD112" i="11"/>
  <c r="BD175" i="11" s="1"/>
  <c r="BF108" i="11"/>
  <c r="BF171" i="11" s="1"/>
  <c r="BL125" i="11"/>
  <c r="BL188" i="11" s="1"/>
  <c r="BB112" i="11"/>
  <c r="BB175" i="11" s="1"/>
  <c r="BJ122" i="11"/>
  <c r="BJ185" i="11" s="1"/>
  <c r="BL111" i="11"/>
  <c r="BL174" i="11" s="1"/>
  <c r="BK115" i="11"/>
  <c r="BK178" i="11" s="1"/>
  <c r="BK113" i="11"/>
  <c r="BK176" i="11" s="1"/>
  <c r="BM115" i="11"/>
  <c r="BM178" i="11" s="1"/>
  <c r="BN108" i="11"/>
  <c r="BN171" i="11" s="1"/>
  <c r="BF112" i="11"/>
  <c r="BF175" i="11" s="1"/>
  <c r="BG110" i="11"/>
  <c r="BG173" i="11" s="1"/>
  <c r="BI119" i="11"/>
  <c r="BI182" i="11" s="1"/>
  <c r="BN115" i="11"/>
  <c r="BN178" i="11" s="1"/>
  <c r="BJ123" i="11"/>
  <c r="BJ186" i="11" s="1"/>
  <c r="BF117" i="11"/>
  <c r="BF180" i="11" s="1"/>
  <c r="BF113" i="11"/>
  <c r="BF176" i="11" s="1"/>
  <c r="BL116" i="11"/>
  <c r="BL179" i="11" s="1"/>
  <c r="BH109" i="11"/>
  <c r="BH172" i="11" s="1"/>
  <c r="BE110" i="11"/>
  <c r="BE173" i="11" s="1"/>
  <c r="BN124" i="11"/>
  <c r="BN187" i="11" s="1"/>
  <c r="BD113" i="11"/>
  <c r="BD176" i="11" s="1"/>
  <c r="BN112" i="11"/>
  <c r="BN175" i="11" s="1"/>
  <c r="BI111" i="11"/>
  <c r="BI174" i="11" s="1"/>
  <c r="AZ113" i="11"/>
  <c r="AZ176" i="11" s="1"/>
  <c r="BG111" i="11"/>
  <c r="BG174" i="11" s="1"/>
  <c r="BI118" i="11"/>
  <c r="BI181" i="11" s="1"/>
  <c r="BN109" i="11"/>
  <c r="BN172" i="11" s="1"/>
  <c r="BE109" i="11"/>
  <c r="BE172" i="11" s="1"/>
  <c r="BE117" i="11"/>
  <c r="BE180" i="11" s="1"/>
  <c r="BA108" i="11"/>
  <c r="BA171" i="11" s="1"/>
  <c r="BD117" i="11"/>
  <c r="BD180" i="11" s="1"/>
  <c r="BE113" i="11"/>
  <c r="BE176" i="11" s="1"/>
  <c r="BA113" i="11"/>
  <c r="BA176" i="11" s="1"/>
  <c r="BL108" i="11"/>
  <c r="BL171" i="11" s="1"/>
  <c r="BF110" i="11"/>
  <c r="BF173" i="11" s="1"/>
  <c r="BI120" i="11"/>
  <c r="BI183" i="11" s="1"/>
  <c r="BK108" i="11"/>
  <c r="BK171" i="11" s="1"/>
  <c r="BJ116" i="11"/>
  <c r="BJ179" i="11" s="1"/>
  <c r="AZ112" i="11"/>
  <c r="AZ175" i="11" s="1"/>
  <c r="BN122" i="11"/>
  <c r="BN185" i="11" s="1"/>
  <c r="BL118" i="11"/>
  <c r="BL181" i="11" s="1"/>
  <c r="BA114" i="11"/>
  <c r="BA177" i="11" s="1"/>
  <c r="BL122" i="11"/>
  <c r="BL185" i="11" s="1"/>
  <c r="BG115" i="11"/>
  <c r="BG178" i="11" s="1"/>
  <c r="BI117" i="11"/>
  <c r="BI180" i="11" s="1"/>
  <c r="BJ109" i="11"/>
  <c r="BJ172" i="11" s="1"/>
  <c r="BF109" i="11"/>
  <c r="BF172" i="11" s="1"/>
  <c r="BN113" i="11"/>
  <c r="BN176" i="11" s="1"/>
  <c r="BD109" i="11"/>
  <c r="BD172" i="11" s="1"/>
  <c r="BM110" i="11"/>
  <c r="BM173" i="11" s="1"/>
  <c r="BK109" i="11"/>
  <c r="BK172" i="11" s="1"/>
  <c r="BM109" i="11"/>
  <c r="BM172" i="11" s="1"/>
  <c r="BM125" i="11"/>
  <c r="BM188" i="11" s="1"/>
  <c r="BI122" i="11"/>
  <c r="BI185" i="11" s="1"/>
  <c r="BL119" i="11"/>
  <c r="BL182" i="11" s="1"/>
  <c r="BF115" i="11"/>
  <c r="BF178" i="11" s="1"/>
  <c r="BN123" i="11"/>
  <c r="BN186" i="11" s="1"/>
  <c r="BC111" i="11"/>
  <c r="BC174" i="11" s="1"/>
  <c r="AZ110" i="11"/>
  <c r="AZ173" i="11" s="1"/>
  <c r="AY112" i="11"/>
  <c r="AY175" i="11" s="1"/>
  <c r="BK112" i="11"/>
  <c r="BK175" i="11" s="1"/>
  <c r="BN117" i="11"/>
  <c r="BN180" i="11" s="1"/>
  <c r="BA109" i="11"/>
  <c r="BA172" i="11" s="1"/>
  <c r="BB108" i="11"/>
  <c r="BB171" i="11" s="1"/>
  <c r="BJ111" i="11"/>
  <c r="BJ174" i="11" s="1"/>
  <c r="BJ108" i="11"/>
  <c r="BJ171" i="11" s="1"/>
  <c r="BE116" i="11"/>
  <c r="BE179" i="11" s="1"/>
  <c r="BF118" i="11"/>
  <c r="BF181" i="11" s="1"/>
  <c r="BN116" i="11"/>
  <c r="BN179" i="11" s="1"/>
  <c r="BH111" i="11"/>
  <c r="BH174" i="11" s="1"/>
  <c r="AU108" i="11"/>
  <c r="AU171" i="11" s="1"/>
  <c r="BD115" i="11"/>
  <c r="BD178" i="11" s="1"/>
  <c r="BJ110" i="11"/>
  <c r="BJ173" i="11" s="1"/>
  <c r="BK114" i="11"/>
  <c r="BK177" i="11" s="1"/>
  <c r="BI108" i="11"/>
  <c r="BI171" i="11" s="1"/>
  <c r="BM113" i="11"/>
  <c r="BM176" i="11" s="1"/>
  <c r="BB110" i="11"/>
  <c r="BB173" i="11" s="1"/>
  <c r="BM122" i="11"/>
  <c r="BM185" i="11" s="1"/>
  <c r="BM118" i="11"/>
  <c r="BM181" i="11" s="1"/>
  <c r="BL115" i="11"/>
  <c r="BL178" i="11" s="1"/>
  <c r="AW110" i="11"/>
  <c r="AW173" i="11" s="1"/>
  <c r="BG114" i="11"/>
  <c r="BG177" i="11" s="1"/>
  <c r="BL113" i="11"/>
  <c r="BL176" i="11" s="1"/>
  <c r="BN121" i="11"/>
  <c r="BN184" i="11" s="1"/>
  <c r="BG113" i="11"/>
  <c r="BG176" i="11" s="1"/>
  <c r="BL109" i="11"/>
  <c r="BL172" i="11" s="1"/>
  <c r="BN114" i="11"/>
  <c r="BN177" i="11" s="1"/>
  <c r="BI121" i="11"/>
  <c r="BI184" i="11" s="1"/>
  <c r="BA112" i="11"/>
  <c r="BA175" i="11" s="1"/>
  <c r="BD114" i="11"/>
  <c r="BD177" i="11" s="1"/>
  <c r="BF114" i="11"/>
  <c r="BF177" i="11" s="1"/>
  <c r="BE111" i="11"/>
  <c r="BE174" i="11" s="1"/>
  <c r="BH112" i="11"/>
  <c r="BH175" i="11" s="1"/>
  <c r="BF111" i="11"/>
  <c r="BF174" i="11" s="1"/>
  <c r="BK121" i="11"/>
  <c r="BK184" i="11" s="1"/>
  <c r="BA111" i="11"/>
  <c r="BA174" i="11" s="1"/>
  <c r="BI109" i="11"/>
  <c r="BI172" i="11" s="1"/>
  <c r="BN125" i="11"/>
  <c r="BN188" i="11" s="1"/>
  <c r="BG108" i="11"/>
  <c r="BG171" i="11" s="1"/>
  <c r="BM119" i="11"/>
  <c r="BM182" i="11" s="1"/>
  <c r="BI115" i="11"/>
  <c r="BI178" i="11" s="1"/>
  <c r="BG118" i="11"/>
  <c r="BG181" i="11" s="1"/>
  <c r="BL110" i="11"/>
  <c r="BL173" i="11" s="1"/>
  <c r="AY110" i="11"/>
  <c r="AY173" i="11" s="1"/>
  <c r="BL112" i="11"/>
  <c r="BL175" i="11" s="1"/>
  <c r="BC115" i="11"/>
  <c r="BC178" i="11" s="1"/>
  <c r="BF119" i="11"/>
  <c r="BF182" i="11" s="1"/>
  <c r="BC109" i="11"/>
  <c r="BC172" i="11" s="1"/>
  <c r="AX109" i="11"/>
  <c r="AX172" i="11" s="1"/>
  <c r="BM120" i="11"/>
  <c r="BM183" i="11" s="1"/>
  <c r="BC108" i="11"/>
  <c r="BC171" i="11" s="1"/>
  <c r="BI113" i="11"/>
  <c r="BI176" i="11" s="1"/>
  <c r="BE115" i="11"/>
  <c r="BE178" i="11" s="1"/>
  <c r="BL120" i="11"/>
  <c r="BL183" i="11" s="1"/>
  <c r="BD116" i="11"/>
  <c r="BD179" i="11" s="1"/>
  <c r="BD111" i="11"/>
  <c r="BD174" i="11" s="1"/>
  <c r="BM111" i="11"/>
  <c r="BM174" i="11" s="1"/>
  <c r="BJ119" i="11"/>
  <c r="BJ182" i="11" s="1"/>
  <c r="BH115" i="11"/>
  <c r="BH178" i="11" s="1"/>
  <c r="BM112" i="11"/>
  <c r="BM175" i="11" s="1"/>
  <c r="AZ111" i="11"/>
  <c r="AZ174" i="11" s="1"/>
  <c r="BM124" i="11"/>
  <c r="BM187" i="11" s="1"/>
  <c r="AX110" i="11"/>
  <c r="AX173" i="11" s="1"/>
  <c r="AZ108" i="11"/>
  <c r="AZ171" i="11" s="1"/>
  <c r="BC116" i="11"/>
  <c r="BC179" i="11" s="1"/>
  <c r="BH117" i="11"/>
  <c r="BH180" i="11" s="1"/>
  <c r="BI110" i="11"/>
  <c r="BI173" i="11" s="1"/>
  <c r="BK111" i="11"/>
  <c r="BK174" i="11" s="1"/>
  <c r="BH119" i="11"/>
  <c r="BH182" i="11" s="1"/>
  <c r="BK119" i="11"/>
  <c r="BK182" i="11" s="1"/>
  <c r="BH121" i="11"/>
  <c r="BH184" i="11" s="1"/>
  <c r="BG116" i="11"/>
  <c r="BG179" i="11" s="1"/>
  <c r="BM121" i="11"/>
  <c r="BM184" i="11" s="1"/>
  <c r="BJ115" i="11"/>
  <c r="BJ178" i="11" s="1"/>
  <c r="BA110" i="11"/>
  <c r="BA173" i="11" s="1"/>
  <c r="AY111" i="11"/>
  <c r="AY174" i="11" s="1"/>
  <c r="BJ113" i="11"/>
  <c r="BJ176" i="11" s="1"/>
  <c r="BJ118" i="11"/>
  <c r="BJ181" i="11" s="1"/>
  <c r="BK124" i="11"/>
  <c r="BK187" i="11" s="1"/>
  <c r="BC112" i="11"/>
  <c r="BC175" i="11" s="1"/>
  <c r="AV109" i="11"/>
  <c r="AV172" i="11" s="1"/>
  <c r="BC110" i="11"/>
  <c r="BC173" i="11" s="1"/>
  <c r="BM108" i="11"/>
  <c r="BM171" i="11" s="1"/>
  <c r="BE112" i="11"/>
  <c r="BE175" i="11" s="1"/>
  <c r="BH108" i="11"/>
  <c r="BH171" i="11" s="1"/>
  <c r="BE108" i="11"/>
  <c r="BE171" i="11" s="1"/>
  <c r="BM114" i="11"/>
  <c r="BM177" i="11" s="1"/>
  <c r="BM116" i="11"/>
  <c r="BM179" i="11" s="1"/>
  <c r="AV108" i="11"/>
  <c r="AV171" i="11" s="1"/>
  <c r="AX111" i="11"/>
  <c r="AX174" i="11" s="1"/>
  <c r="BK123" i="11"/>
  <c r="BK186" i="11" s="1"/>
  <c r="AT107" i="11"/>
  <c r="AT170" i="11" s="1"/>
  <c r="AU170" i="11" s="1"/>
  <c r="BL121" i="11"/>
  <c r="BL184" i="11" s="1"/>
  <c r="BH116" i="11"/>
  <c r="BH179" i="11" s="1"/>
  <c r="BM117" i="11"/>
  <c r="BM180" i="11" s="1"/>
  <c r="BL117" i="11"/>
  <c r="BL180" i="11" s="1"/>
  <c r="BJ117" i="11"/>
  <c r="BJ180" i="11" s="1"/>
  <c r="BB109" i="11"/>
  <c r="BB172" i="11" s="1"/>
  <c r="BN120" i="11"/>
  <c r="BN183" i="11" s="1"/>
  <c r="BJ120" i="11"/>
  <c r="BJ183" i="11" s="1"/>
  <c r="BM123" i="11"/>
  <c r="BM186" i="11" s="1"/>
  <c r="BK116" i="11"/>
  <c r="BK179" i="11" s="1"/>
  <c r="BF116" i="11"/>
  <c r="BF179" i="11" s="1"/>
  <c r="AY108" i="11"/>
  <c r="AY171" i="11" s="1"/>
  <c r="BB115" i="11"/>
  <c r="BB178" i="11" s="1"/>
  <c r="BE118" i="11"/>
  <c r="BE181" i="11" s="1"/>
  <c r="AY109" i="11"/>
  <c r="AY172" i="11" s="1"/>
  <c r="BC113" i="11"/>
  <c r="BC176" i="11" s="1"/>
  <c r="BC114" i="11"/>
  <c r="BC177" i="11" s="1"/>
  <c r="BL123" i="11"/>
  <c r="BL186" i="11" s="1"/>
  <c r="AZ109" i="11"/>
  <c r="AZ172" i="11" s="1"/>
  <c r="AX108" i="11"/>
  <c r="AX171" i="11" s="1"/>
  <c r="AD21" i="5"/>
  <c r="AT21" i="5"/>
  <c r="AA21" i="5"/>
  <c r="N65" i="11"/>
  <c r="N75" i="11"/>
  <c r="N138" i="11" s="1"/>
  <c r="O75" i="11" s="1"/>
  <c r="AC35" i="9"/>
  <c r="AB16" i="7"/>
  <c r="AB18" i="7" s="1"/>
  <c r="O16" i="7"/>
  <c r="O18" i="7" s="1"/>
  <c r="P35" i="9"/>
  <c r="BL21" i="5"/>
  <c r="BH21" i="5"/>
  <c r="AI21" i="5"/>
  <c r="AJ35" i="9"/>
  <c r="AI16" i="7"/>
  <c r="AI18" i="7" s="1"/>
  <c r="AF92" i="11"/>
  <c r="AE65" i="11"/>
  <c r="AG92" i="11"/>
  <c r="AJ92" i="11"/>
  <c r="AI92" i="11"/>
  <c r="AH92" i="11"/>
  <c r="AE92" i="11"/>
  <c r="AE155" i="11" s="1"/>
  <c r="X35" i="9"/>
  <c r="W16" i="7"/>
  <c r="W18" i="7" s="1"/>
  <c r="AY21" i="5"/>
  <c r="H21" i="5"/>
  <c r="J21" i="5"/>
  <c r="AE21" i="5"/>
  <c r="AM21" i="5"/>
  <c r="AZ21" i="5"/>
  <c r="F21" i="5"/>
  <c r="V21" i="5"/>
  <c r="AQ35" i="9"/>
  <c r="AP16" i="7"/>
  <c r="AP18" i="7" s="1"/>
  <c r="AD35" i="9"/>
  <c r="AC16" i="7"/>
  <c r="AC18" i="7" s="1"/>
  <c r="J9" i="9"/>
  <c r="AL35" i="9"/>
  <c r="AK16" i="7"/>
  <c r="AK18" i="7" s="1"/>
  <c r="L9" i="9"/>
  <c r="M65" i="11"/>
  <c r="M74" i="11"/>
  <c r="M137" i="11" s="1"/>
  <c r="N74" i="11" s="1"/>
  <c r="K35" i="9"/>
  <c r="J16" i="7"/>
  <c r="E9" i="9"/>
  <c r="E11" i="9" s="1"/>
  <c r="AO65" i="11"/>
  <c r="BB102" i="11"/>
  <c r="AQ102" i="11"/>
  <c r="AV102" i="11"/>
  <c r="BC102" i="11"/>
  <c r="AT102" i="11"/>
  <c r="AR102" i="11"/>
  <c r="AY102" i="11"/>
  <c r="AS102" i="11"/>
  <c r="AP102" i="11"/>
  <c r="BD102" i="11"/>
  <c r="BA102" i="11"/>
  <c r="AZ102" i="11"/>
  <c r="AO102" i="11"/>
  <c r="AO165" i="11" s="1"/>
  <c r="AU102" i="11"/>
  <c r="AW102" i="11"/>
  <c r="AX102" i="11"/>
  <c r="T65" i="11"/>
  <c r="T81" i="11"/>
  <c r="T144" i="11" s="1"/>
  <c r="U81" i="11" s="1"/>
  <c r="Z65" i="11"/>
  <c r="Z87" i="11"/>
  <c r="Z150" i="11" s="1"/>
  <c r="AA87" i="11" s="1"/>
  <c r="AJ96" i="11"/>
  <c r="AN96" i="11"/>
  <c r="AK96" i="11"/>
  <c r="AL96" i="11"/>
  <c r="AI65" i="11"/>
  <c r="AO96" i="11"/>
  <c r="AQ96" i="11"/>
  <c r="AM96" i="11"/>
  <c r="AP96" i="11"/>
  <c r="AR96" i="11"/>
  <c r="AI96" i="11"/>
  <c r="AI159" i="11" s="1"/>
  <c r="AF35" i="9"/>
  <c r="AE16" i="7"/>
  <c r="AE18" i="7" s="1"/>
  <c r="AP21" i="5"/>
  <c r="AR21" i="5"/>
  <c r="M35" i="9"/>
  <c r="L16" i="7"/>
  <c r="L18" i="7" s="1"/>
  <c r="K21" i="5"/>
  <c r="Z21" i="5"/>
  <c r="AP100" i="11"/>
  <c r="AV100" i="11"/>
  <c r="AM65" i="11"/>
  <c r="AS100" i="11"/>
  <c r="AQ100" i="11"/>
  <c r="AR100" i="11"/>
  <c r="AY100" i="11"/>
  <c r="AW100" i="11"/>
  <c r="AZ100" i="11"/>
  <c r="AN100" i="11"/>
  <c r="AO100" i="11"/>
  <c r="AX100" i="11"/>
  <c r="AU100" i="11"/>
  <c r="AT100" i="11"/>
  <c r="AM100" i="11"/>
  <c r="AM163" i="11" s="1"/>
  <c r="L65" i="11"/>
  <c r="L73" i="11"/>
  <c r="L136" i="11" s="1"/>
  <c r="M73" i="11" s="1"/>
  <c r="F16" i="7"/>
  <c r="F18" i="7" s="1"/>
  <c r="G35" i="9"/>
  <c r="AR16" i="7"/>
  <c r="AR18" i="7" s="1"/>
  <c r="AS35" i="9"/>
  <c r="BC21" i="5"/>
  <c r="AJ21" i="5"/>
  <c r="AL21" i="5"/>
  <c r="N21" i="5"/>
  <c r="BG21" i="5"/>
  <c r="T21" i="5"/>
  <c r="G127" i="3"/>
  <c r="T20" i="5" s="1"/>
  <c r="BL105" i="11"/>
  <c r="BG105" i="11"/>
  <c r="AR65" i="11"/>
  <c r="BA105" i="11"/>
  <c r="AT105" i="11"/>
  <c r="BH105" i="11"/>
  <c r="AX105" i="11"/>
  <c r="AW105" i="11"/>
  <c r="BF105" i="11"/>
  <c r="AS105" i="11"/>
  <c r="BD105" i="11"/>
  <c r="BE105" i="11"/>
  <c r="AV105" i="11"/>
  <c r="BB105" i="11"/>
  <c r="BI105" i="11"/>
  <c r="BK105" i="11"/>
  <c r="BJ105" i="11"/>
  <c r="BM105" i="11"/>
  <c r="BC105" i="11"/>
  <c r="AY105" i="11"/>
  <c r="AZ105" i="11"/>
  <c r="BN105" i="11"/>
  <c r="AU105" i="11"/>
  <c r="AR105" i="11"/>
  <c r="AR168" i="11" s="1"/>
  <c r="R65" i="11"/>
  <c r="R79" i="11"/>
  <c r="R142" i="11" s="1"/>
  <c r="S79" i="11" s="1"/>
  <c r="L35" i="9"/>
  <c r="K16" i="7"/>
  <c r="K18" i="7" s="1"/>
  <c r="BN104" i="11"/>
  <c r="BC104" i="11"/>
  <c r="BG104" i="11"/>
  <c r="BI104" i="11"/>
  <c r="BL104" i="11"/>
  <c r="BM104" i="11"/>
  <c r="AV104" i="11"/>
  <c r="AX104" i="11"/>
  <c r="AR104" i="11"/>
  <c r="AZ104" i="11"/>
  <c r="AT104" i="11"/>
  <c r="AS104" i="11"/>
  <c r="BF104" i="11"/>
  <c r="BK104" i="11"/>
  <c r="AQ65" i="11"/>
  <c r="AU104" i="11"/>
  <c r="BJ104" i="11"/>
  <c r="AW104" i="11"/>
  <c r="BE104" i="11"/>
  <c r="BB104" i="11"/>
  <c r="BH104" i="11"/>
  <c r="AY104" i="11"/>
  <c r="BA104" i="11"/>
  <c r="BD104" i="11"/>
  <c r="AQ104" i="11"/>
  <c r="AQ167" i="11" s="1"/>
  <c r="AR167" i="11" s="1"/>
  <c r="X84" i="11"/>
  <c r="X147" i="11" s="1"/>
  <c r="AY101" i="11"/>
  <c r="AO101" i="11"/>
  <c r="BA101" i="11"/>
  <c r="AN65" i="11"/>
  <c r="AV101" i="11"/>
  <c r="AP101" i="11"/>
  <c r="AX101" i="11"/>
  <c r="AQ101" i="11"/>
  <c r="AW101" i="11"/>
  <c r="AT101" i="11"/>
  <c r="AU101" i="11"/>
  <c r="BB101" i="11"/>
  <c r="AR101" i="11"/>
  <c r="AS101" i="11"/>
  <c r="AZ101" i="11"/>
  <c r="AN101" i="11"/>
  <c r="AN164" i="11" s="1"/>
  <c r="AN35" i="9"/>
  <c r="AM16" i="7"/>
  <c r="AM18" i="7" s="1"/>
  <c r="R16" i="7"/>
  <c r="R18" i="7" s="1"/>
  <c r="S35" i="9"/>
  <c r="Y35" i="9"/>
  <c r="X16" i="7"/>
  <c r="X18" i="7" s="1"/>
  <c r="AH35" i="9"/>
  <c r="K9" i="9"/>
  <c r="AG16" i="7"/>
  <c r="AG18" i="7" s="1"/>
  <c r="AV21" i="5"/>
  <c r="X21" i="5"/>
  <c r="AN97" i="11"/>
  <c r="AL97" i="11"/>
  <c r="AP97" i="11"/>
  <c r="AQ97" i="11"/>
  <c r="AM97" i="11"/>
  <c r="AS97" i="11"/>
  <c r="AO97" i="11"/>
  <c r="AR97" i="11"/>
  <c r="AJ65" i="11"/>
  <c r="AK97" i="11"/>
  <c r="AT97" i="11"/>
  <c r="AJ97" i="11"/>
  <c r="AJ160" i="11" s="1"/>
  <c r="AP35" i="9"/>
  <c r="AO16" i="7"/>
  <c r="AO18" i="7" s="1"/>
  <c r="Q65" i="11"/>
  <c r="Q78" i="11"/>
  <c r="Q141" i="11" s="1"/>
  <c r="BD21" i="5"/>
  <c r="Q16" i="7"/>
  <c r="Q18" i="7" s="1"/>
  <c r="G9" i="9"/>
  <c r="R35" i="9"/>
  <c r="Y65" i="11"/>
  <c r="Y86" i="11"/>
  <c r="Y149" i="11" s="1"/>
  <c r="W21" i="5"/>
  <c r="AF21" i="5"/>
  <c r="AG65" i="11"/>
  <c r="AM94" i="11"/>
  <c r="AK94" i="11"/>
  <c r="AI94" i="11"/>
  <c r="AJ94" i="11"/>
  <c r="AH94" i="11"/>
  <c r="AN94" i="11"/>
  <c r="AL94" i="11"/>
  <c r="AG94" i="11"/>
  <c r="AG157" i="11" s="1"/>
  <c r="AO94" i="11" s="1"/>
  <c r="L21" i="5"/>
  <c r="P21" i="5"/>
  <c r="BF21" i="5"/>
  <c r="AN21" i="5"/>
  <c r="BB21" i="5"/>
  <c r="S65" i="11"/>
  <c r="S80" i="11"/>
  <c r="S143" i="11" s="1"/>
  <c r="Q140" i="11"/>
  <c r="P16" i="7"/>
  <c r="P18" i="7" s="1"/>
  <c r="Q35" i="9"/>
  <c r="W83" i="11"/>
  <c r="W146" i="11" s="1"/>
  <c r="AM35" i="9"/>
  <c r="AL16" i="7"/>
  <c r="AL18" i="7" s="1"/>
  <c r="BA91" i="11"/>
  <c r="BL91" i="11"/>
  <c r="AQ91" i="11"/>
  <c r="AF91" i="11"/>
  <c r="BN91" i="11"/>
  <c r="BF91" i="11"/>
  <c r="AE91" i="11"/>
  <c r="BD91" i="11"/>
  <c r="AK91" i="11"/>
  <c r="BH91" i="11"/>
  <c r="BM91" i="11"/>
  <c r="AZ91" i="11"/>
  <c r="AV91" i="11"/>
  <c r="AY91" i="11"/>
  <c r="AO91" i="11"/>
  <c r="BK91" i="11"/>
  <c r="AI91" i="11"/>
  <c r="AX91" i="11"/>
  <c r="AS91" i="11"/>
  <c r="BJ91" i="11"/>
  <c r="AG91" i="11"/>
  <c r="AD65" i="11"/>
  <c r="AM91" i="11"/>
  <c r="AJ91" i="11"/>
  <c r="AU91" i="11"/>
  <c r="BE91" i="11"/>
  <c r="AH91" i="11"/>
  <c r="BG91" i="11"/>
  <c r="BB91" i="11"/>
  <c r="AN91" i="11"/>
  <c r="AL91" i="11"/>
  <c r="BI91" i="11"/>
  <c r="AP91" i="11"/>
  <c r="BC91" i="11"/>
  <c r="AR91" i="11"/>
  <c r="AT91" i="11"/>
  <c r="AW91" i="11"/>
  <c r="AD91" i="11"/>
  <c r="AD154" i="11" s="1"/>
  <c r="F9" i="9"/>
  <c r="F11" i="9" s="1"/>
  <c r="N83" i="78" l="1"/>
  <c r="N5" i="78" s="1"/>
  <c r="N44" i="9"/>
  <c r="CE43" i="10"/>
  <c r="CA18" i="10"/>
  <c r="C458" i="3" s="1"/>
  <c r="D13" i="21"/>
  <c r="Q5" i="21"/>
  <c r="I54" i="66"/>
  <c r="I6" i="66" s="1"/>
  <c r="L6" i="56"/>
  <c r="M79" i="76"/>
  <c r="M7" i="76" s="1"/>
  <c r="L73" i="75"/>
  <c r="L7" i="75" s="1"/>
  <c r="L73" i="66"/>
  <c r="L7" i="66" s="1"/>
  <c r="M16" i="81" s="1"/>
  <c r="N5" i="82" s="1"/>
  <c r="C6" i="56"/>
  <c r="E16" i="56" s="1"/>
  <c r="E18" i="56" s="1"/>
  <c r="X345" i="11"/>
  <c r="W368" i="11"/>
  <c r="T375" i="11"/>
  <c r="U352" i="11"/>
  <c r="AH24" i="57"/>
  <c r="AG25" i="57"/>
  <c r="M5" i="76"/>
  <c r="N83" i="76"/>
  <c r="U353" i="11"/>
  <c r="T376" i="11"/>
  <c r="W366" i="11"/>
  <c r="X343" i="11"/>
  <c r="V340" i="11"/>
  <c r="U363" i="11"/>
  <c r="L72" i="76"/>
  <c r="L6" i="76" s="1"/>
  <c r="R38" i="57"/>
  <c r="Q39" i="57"/>
  <c r="R37" i="57"/>
  <c r="Z31" i="57"/>
  <c r="Y32" i="57"/>
  <c r="AD17" i="57"/>
  <c r="AC18" i="57"/>
  <c r="G218" i="21"/>
  <c r="Z16" i="57"/>
  <c r="G217" i="21"/>
  <c r="G204" i="21"/>
  <c r="G205" i="21"/>
  <c r="CD18" i="5"/>
  <c r="AY22" i="5"/>
  <c r="CA18" i="5"/>
  <c r="CE18" i="5"/>
  <c r="CC18" i="5"/>
  <c r="CB18" i="5"/>
  <c r="CC43" i="10"/>
  <c r="CC18" i="10" s="1"/>
  <c r="C460" i="3" s="1"/>
  <c r="CE18" i="10"/>
  <c r="C462" i="3" s="1"/>
  <c r="CD18" i="10"/>
  <c r="C461" i="3" s="1"/>
  <c r="CB43" i="10"/>
  <c r="CB18" i="10" s="1"/>
  <c r="C459" i="3" s="1"/>
  <c r="BE43" i="10"/>
  <c r="BE18" i="10" s="1"/>
  <c r="BD18" i="5" s="1"/>
  <c r="BD22" i="5" s="1"/>
  <c r="J60" i="78"/>
  <c r="O91" i="78"/>
  <c r="O7" i="78" s="1"/>
  <c r="O89" i="78"/>
  <c r="O5" i="78" s="1"/>
  <c r="M78" i="77"/>
  <c r="L6" i="77"/>
  <c r="N83" i="77"/>
  <c r="M5" i="77"/>
  <c r="N85" i="77"/>
  <c r="M7" i="77"/>
  <c r="Q7" i="68"/>
  <c r="H22" i="81"/>
  <c r="R7" i="68"/>
  <c r="Q101" i="75"/>
  <c r="Q5" i="75" s="1"/>
  <c r="T7" i="68"/>
  <c r="I54" i="75"/>
  <c r="I6" i="75" s="1"/>
  <c r="W7" i="68"/>
  <c r="M79" i="75"/>
  <c r="M7" i="75" s="1"/>
  <c r="BC43" i="10"/>
  <c r="BC18" i="10" s="1"/>
  <c r="BB18" i="5" s="1"/>
  <c r="BB22" i="5" s="1"/>
  <c r="BD43" i="10"/>
  <c r="BD18" i="10" s="1"/>
  <c r="BC18" i="5" s="1"/>
  <c r="BC22" i="5" s="1"/>
  <c r="BJ23" i="10"/>
  <c r="BJ9" i="10" s="1"/>
  <c r="BK23" i="10"/>
  <c r="BK9" i="10" s="1"/>
  <c r="BM23" i="10"/>
  <c r="BM9" i="10" s="1"/>
  <c r="BL23" i="10"/>
  <c r="BL9" i="10" s="1"/>
  <c r="BL29" i="10"/>
  <c r="BL15" i="10" s="1"/>
  <c r="BK29" i="10"/>
  <c r="BK15" i="10" s="1"/>
  <c r="BJ29" i="10"/>
  <c r="BJ15" i="10" s="1"/>
  <c r="BM29" i="10"/>
  <c r="BM15" i="10" s="1"/>
  <c r="BI42" i="10"/>
  <c r="AV22" i="5"/>
  <c r="J48" i="73"/>
  <c r="I40" i="73"/>
  <c r="I8" i="67" s="1"/>
  <c r="I56" i="73"/>
  <c r="K49" i="72"/>
  <c r="J56" i="72"/>
  <c r="J40" i="72"/>
  <c r="J7" i="67" s="1"/>
  <c r="K52" i="70"/>
  <c r="J43" i="70"/>
  <c r="J6" i="67" s="1"/>
  <c r="J59" i="70"/>
  <c r="H44" i="74"/>
  <c r="H5" i="67" s="1"/>
  <c r="I51" i="74"/>
  <c r="H60" i="74"/>
  <c r="AG156" i="11"/>
  <c r="AN93" i="11" s="1"/>
  <c r="AF22" i="5"/>
  <c r="AJ22" i="5"/>
  <c r="AT169" i="11"/>
  <c r="AU169" i="11" s="1"/>
  <c r="AV169" i="11" s="1"/>
  <c r="AW169" i="11" s="1"/>
  <c r="AX169" i="11" s="1"/>
  <c r="AY169" i="11" s="1"/>
  <c r="AZ169" i="11" s="1"/>
  <c r="BA169" i="11" s="1"/>
  <c r="BB169" i="11" s="1"/>
  <c r="BC169" i="11" s="1"/>
  <c r="BD169" i="11" s="1"/>
  <c r="BE169" i="11" s="1"/>
  <c r="BF169" i="11" s="1"/>
  <c r="BG169" i="11" s="1"/>
  <c r="BH169" i="11" s="1"/>
  <c r="BI169" i="11" s="1"/>
  <c r="BJ169" i="11" s="1"/>
  <c r="BK169" i="11" s="1"/>
  <c r="BL169" i="11" s="1"/>
  <c r="BM169" i="11" s="1"/>
  <c r="BN169" i="11" s="1"/>
  <c r="Y265" i="11"/>
  <c r="Y328" i="11" s="1"/>
  <c r="AF286" i="11"/>
  <c r="Z266" i="11"/>
  <c r="Z329" i="11" s="1"/>
  <c r="V67" i="11"/>
  <c r="V130" i="11" s="1"/>
  <c r="AY295" i="11"/>
  <c r="AJ275" i="11"/>
  <c r="AJ338" i="11" s="1"/>
  <c r="AF272" i="11"/>
  <c r="AF335" i="11" s="1"/>
  <c r="AR292" i="11"/>
  <c r="AT293" i="11"/>
  <c r="AG273" i="11"/>
  <c r="AG336" i="11" s="1"/>
  <c r="W262" i="11"/>
  <c r="W325" i="11" s="1"/>
  <c r="AL289" i="11"/>
  <c r="AC269" i="11"/>
  <c r="AC332" i="11" s="1"/>
  <c r="AC270" i="11"/>
  <c r="AC333" i="11" s="1"/>
  <c r="AM290" i="11"/>
  <c r="X263" i="11"/>
  <c r="X326" i="11" s="1"/>
  <c r="AP291" i="11"/>
  <c r="AE271" i="11"/>
  <c r="AE334" i="11" s="1"/>
  <c r="T261" i="11"/>
  <c r="T324" i="11" s="1"/>
  <c r="M28" i="81"/>
  <c r="AL22" i="57" s="1"/>
  <c r="AL23" i="57" s="1"/>
  <c r="AB8" i="68"/>
  <c r="Z8" i="68"/>
  <c r="J29" i="81"/>
  <c r="AA8" i="68"/>
  <c r="Y8" i="68"/>
  <c r="AC21" i="6"/>
  <c r="AD21" i="6" s="1"/>
  <c r="AE21" i="6" s="1"/>
  <c r="AF21" i="6" s="1"/>
  <c r="BV21" i="6"/>
  <c r="X365" i="11"/>
  <c r="Y279" i="11"/>
  <c r="Y342" i="11" s="1"/>
  <c r="V359" i="11"/>
  <c r="U382" i="11"/>
  <c r="I37" i="81"/>
  <c r="F9" i="67"/>
  <c r="T6" i="43" s="1"/>
  <c r="T36" i="43" s="1"/>
  <c r="V378" i="11"/>
  <c r="W355" i="11"/>
  <c r="I16" i="82"/>
  <c r="V349" i="11"/>
  <c r="U372" i="11"/>
  <c r="W341" i="11"/>
  <c r="V364" i="11"/>
  <c r="U377" i="11"/>
  <c r="V354" i="11"/>
  <c r="AT22" i="5"/>
  <c r="I42" i="81"/>
  <c r="AA267" i="11"/>
  <c r="AA330" i="11"/>
  <c r="AH287" i="11"/>
  <c r="O22" i="5"/>
  <c r="L21" i="81"/>
  <c r="AH15" i="57" s="1"/>
  <c r="AH16" i="57" s="1"/>
  <c r="K35" i="81"/>
  <c r="AD29" i="57" s="1"/>
  <c r="BG42" i="10"/>
  <c r="BB43" i="10"/>
  <c r="BB18" i="10" s="1"/>
  <c r="BA18" i="5" s="1"/>
  <c r="Y381" i="11"/>
  <c r="Z358" i="11"/>
  <c r="L30" i="81"/>
  <c r="M7" i="82" s="1"/>
  <c r="M17" i="82" s="1"/>
  <c r="AX22" i="5"/>
  <c r="J52" i="65"/>
  <c r="I60" i="65"/>
  <c r="I4" i="67" s="1"/>
  <c r="I44" i="65"/>
  <c r="X360" i="11"/>
  <c r="W383" i="11"/>
  <c r="N11" i="7"/>
  <c r="X7" i="68"/>
  <c r="V7" i="68"/>
  <c r="BI41" i="10"/>
  <c r="BI17" i="10"/>
  <c r="AV294" i="11"/>
  <c r="AH274" i="11"/>
  <c r="AH337" i="11" s="1"/>
  <c r="AI361" i="11"/>
  <c r="J37" i="81"/>
  <c r="K8" i="82" s="1"/>
  <c r="K18" i="82" s="1"/>
  <c r="BJ22" i="10"/>
  <c r="BJ8" i="10" s="1"/>
  <c r="BK22" i="10"/>
  <c r="BK8" i="10" s="1"/>
  <c r="BL22" i="10"/>
  <c r="BL8" i="10" s="1"/>
  <c r="BM22" i="10"/>
  <c r="BM8" i="10" s="1"/>
  <c r="Q9" i="68"/>
  <c r="H36" i="81"/>
  <c r="T9" i="68"/>
  <c r="R9" i="68"/>
  <c r="S9" i="68"/>
  <c r="V351" i="11"/>
  <c r="U374" i="11"/>
  <c r="AV170" i="11"/>
  <c r="AW170" i="11" s="1"/>
  <c r="AX170" i="11" s="1"/>
  <c r="AY170" i="11" s="1"/>
  <c r="AZ170" i="11" s="1"/>
  <c r="BA170" i="11" s="1"/>
  <c r="BB170" i="11" s="1"/>
  <c r="BC170" i="11" s="1"/>
  <c r="BD170" i="11" s="1"/>
  <c r="BE170" i="11" s="1"/>
  <c r="BF170" i="11" s="1"/>
  <c r="BG170" i="11" s="1"/>
  <c r="BH170" i="11" s="1"/>
  <c r="BI170" i="11" s="1"/>
  <c r="BJ170" i="11" s="1"/>
  <c r="BK170" i="11" s="1"/>
  <c r="BL170" i="11" s="1"/>
  <c r="BM170" i="11" s="1"/>
  <c r="BN170" i="11" s="1"/>
  <c r="V42" i="9"/>
  <c r="T13" i="6"/>
  <c r="K37" i="81"/>
  <c r="L8" i="82" s="1"/>
  <c r="L18" i="82" s="1"/>
  <c r="BF42" i="10"/>
  <c r="AA268" i="11"/>
  <c r="AA331" i="11" s="1"/>
  <c r="AI288" i="11"/>
  <c r="CC12" i="7"/>
  <c r="N13" i="2"/>
  <c r="CB26" i="5"/>
  <c r="AZ296" i="11"/>
  <c r="AJ276" i="11"/>
  <c r="AJ339" i="11" s="1"/>
  <c r="T379" i="11"/>
  <c r="U356" i="11"/>
  <c r="BH17" i="10"/>
  <c r="BH41" i="10"/>
  <c r="BH42" i="10"/>
  <c r="K42" i="81"/>
  <c r="AD36" i="57" s="1"/>
  <c r="AD37" i="57" s="1"/>
  <c r="BF41" i="10"/>
  <c r="BF17" i="10"/>
  <c r="AB264" i="11"/>
  <c r="AB327" i="11" s="1"/>
  <c r="AF284" i="11"/>
  <c r="L35" i="81"/>
  <c r="AH29" i="57" s="1"/>
  <c r="AH30" i="57" s="1"/>
  <c r="G18" i="82"/>
  <c r="BW16" i="7"/>
  <c r="BW18" i="7" s="1"/>
  <c r="Q260" i="11"/>
  <c r="Q321" i="11" s="1"/>
  <c r="BK26" i="10"/>
  <c r="BK12" i="10" s="1"/>
  <c r="BJ26" i="10"/>
  <c r="BJ12" i="10" s="1"/>
  <c r="BL26" i="10"/>
  <c r="BL12" i="10" s="1"/>
  <c r="BM26" i="10"/>
  <c r="BM12" i="10" s="1"/>
  <c r="V380" i="11"/>
  <c r="W357" i="11"/>
  <c r="P346" i="11"/>
  <c r="P384" i="11" s="1"/>
  <c r="O43" i="9" s="1"/>
  <c r="BM24" i="10"/>
  <c r="BM10" i="10" s="1"/>
  <c r="BK24" i="10"/>
  <c r="BK10" i="10" s="1"/>
  <c r="BL24" i="10"/>
  <c r="BL10" i="10" s="1"/>
  <c r="BJ24" i="10"/>
  <c r="BJ10" i="10" s="1"/>
  <c r="W373" i="11"/>
  <c r="X350" i="11"/>
  <c r="AG12" i="7"/>
  <c r="AH26" i="5"/>
  <c r="AI26" i="5" s="1"/>
  <c r="AJ26" i="5" s="1"/>
  <c r="AK26" i="5" s="1"/>
  <c r="J18" i="9"/>
  <c r="R370" i="11"/>
  <c r="S347" i="11"/>
  <c r="K23" i="81"/>
  <c r="AI362" i="11"/>
  <c r="V348" i="11"/>
  <c r="U371" i="11"/>
  <c r="BR14" i="6"/>
  <c r="BR15" i="6" s="1"/>
  <c r="L15" i="6"/>
  <c r="M6" i="56"/>
  <c r="N6" i="56"/>
  <c r="E12" i="67"/>
  <c r="BG17" i="10"/>
  <c r="BG41" i="10"/>
  <c r="J60" i="66"/>
  <c r="J15" i="82"/>
  <c r="V6" i="68"/>
  <c r="I15" i="81"/>
  <c r="X6" i="68"/>
  <c r="W6" i="68"/>
  <c r="U6" i="68"/>
  <c r="K15" i="82"/>
  <c r="G361" i="21"/>
  <c r="G362" i="21"/>
  <c r="BD8" i="5"/>
  <c r="BD10" i="6" s="1"/>
  <c r="BC8" i="5"/>
  <c r="BC10" i="6" s="1"/>
  <c r="BB8" i="5"/>
  <c r="BB10" i="6" s="1"/>
  <c r="G216" i="21"/>
  <c r="T22" i="5"/>
  <c r="AQ22" i="5"/>
  <c r="G22" i="5"/>
  <c r="S22" i="5"/>
  <c r="AI22" i="5"/>
  <c r="K22" i="5"/>
  <c r="AU22" i="5"/>
  <c r="F22" i="5"/>
  <c r="J22" i="5"/>
  <c r="AN22" i="5"/>
  <c r="L22" i="5"/>
  <c r="X22" i="5"/>
  <c r="AL22" i="5"/>
  <c r="AZ22" i="5"/>
  <c r="H22" i="5"/>
  <c r="AA22" i="5"/>
  <c r="R22" i="5"/>
  <c r="Z22" i="5"/>
  <c r="AP22" i="5"/>
  <c r="P22" i="5"/>
  <c r="N22" i="5"/>
  <c r="AE22" i="5"/>
  <c r="AD22" i="5"/>
  <c r="AK160" i="11"/>
  <c r="AV97" i="11" s="1"/>
  <c r="AQ166" i="11"/>
  <c r="BH103" i="11" s="1"/>
  <c r="AI158" i="11"/>
  <c r="AJ158" i="11" s="1"/>
  <c r="AK158" i="11" s="1"/>
  <c r="AL158" i="11" s="1"/>
  <c r="AU95" i="11" s="1"/>
  <c r="AM93" i="11"/>
  <c r="AL161" i="11"/>
  <c r="AM161" i="11" s="1"/>
  <c r="AN161" i="11" s="1"/>
  <c r="AO161" i="11" s="1"/>
  <c r="P139" i="11"/>
  <c r="Q76" i="11" s="1"/>
  <c r="Q139" i="11" s="1"/>
  <c r="R76" i="11" s="1"/>
  <c r="R139" i="11" s="1"/>
  <c r="S76" i="11" s="1"/>
  <c r="S139" i="11" s="1"/>
  <c r="AC152" i="11"/>
  <c r="AD152" i="11" s="1"/>
  <c r="AE152" i="11" s="1"/>
  <c r="AF152" i="11" s="1"/>
  <c r="AG152" i="11" s="1"/>
  <c r="AH152" i="11" s="1"/>
  <c r="AI152" i="11" s="1"/>
  <c r="AJ152" i="11" s="1"/>
  <c r="AK152" i="11" s="1"/>
  <c r="AL152" i="11" s="1"/>
  <c r="AM152" i="11" s="1"/>
  <c r="AN152" i="11" s="1"/>
  <c r="AO152" i="11" s="1"/>
  <c r="AP152" i="11" s="1"/>
  <c r="AQ152" i="11" s="1"/>
  <c r="AR152" i="11" s="1"/>
  <c r="AS152" i="11" s="1"/>
  <c r="AT152" i="11" s="1"/>
  <c r="AU152" i="11" s="1"/>
  <c r="AV152" i="11" s="1"/>
  <c r="AW152" i="11" s="1"/>
  <c r="AX152" i="11" s="1"/>
  <c r="AY152" i="11" s="1"/>
  <c r="AZ152" i="11" s="1"/>
  <c r="BA152" i="11" s="1"/>
  <c r="BB152" i="11" s="1"/>
  <c r="BC152" i="11" s="1"/>
  <c r="BD152" i="11" s="1"/>
  <c r="BE152" i="11" s="1"/>
  <c r="BF152" i="11" s="1"/>
  <c r="BG152" i="11" s="1"/>
  <c r="BH152" i="11" s="1"/>
  <c r="BI152" i="11" s="1"/>
  <c r="BJ152" i="11" s="1"/>
  <c r="BK152" i="11" s="1"/>
  <c r="BL152" i="11" s="1"/>
  <c r="BM152" i="11" s="1"/>
  <c r="BN152" i="11" s="1"/>
  <c r="AO164" i="11"/>
  <c r="AP164" i="11" s="1"/>
  <c r="AQ164" i="11" s="1"/>
  <c r="AR164" i="11" s="1"/>
  <c r="AS164" i="11" s="1"/>
  <c r="AT164" i="11" s="1"/>
  <c r="AU164" i="11" s="1"/>
  <c r="AV164" i="11" s="1"/>
  <c r="AW164" i="11" s="1"/>
  <c r="BL101" i="11" s="1"/>
  <c r="L72" i="11"/>
  <c r="L135" i="11" s="1"/>
  <c r="AE153" i="11"/>
  <c r="AF153" i="11" s="1"/>
  <c r="AG153" i="11" s="1"/>
  <c r="AH153" i="11" s="1"/>
  <c r="AI153" i="11" s="1"/>
  <c r="AJ153" i="11" s="1"/>
  <c r="AK153" i="11" s="1"/>
  <c r="AL153" i="11" s="1"/>
  <c r="AM153" i="11" s="1"/>
  <c r="AN153" i="11" s="1"/>
  <c r="AO153" i="11" s="1"/>
  <c r="AP153" i="11" s="1"/>
  <c r="AQ153" i="11" s="1"/>
  <c r="AR153" i="11" s="1"/>
  <c r="AS153" i="11" s="1"/>
  <c r="AT153" i="11" s="1"/>
  <c r="AU153" i="11" s="1"/>
  <c r="AV153" i="11" s="1"/>
  <c r="AW153" i="11" s="1"/>
  <c r="AX153" i="11" s="1"/>
  <c r="AY153" i="11" s="1"/>
  <c r="AZ153" i="11" s="1"/>
  <c r="BA153" i="11" s="1"/>
  <c r="BB153" i="11" s="1"/>
  <c r="BC153" i="11" s="1"/>
  <c r="BD153" i="11" s="1"/>
  <c r="BE153" i="11" s="1"/>
  <c r="BF153" i="11" s="1"/>
  <c r="BG153" i="11" s="1"/>
  <c r="BH153" i="11" s="1"/>
  <c r="BI153" i="11" s="1"/>
  <c r="BJ153" i="11" s="1"/>
  <c r="BK153" i="11" s="1"/>
  <c r="BL153" i="11" s="1"/>
  <c r="BM153" i="11" s="1"/>
  <c r="BN153" i="11" s="1"/>
  <c r="Y148" i="11"/>
  <c r="Z85" i="11" s="1"/>
  <c r="Z148" i="11" s="1"/>
  <c r="AA85" i="11" s="1"/>
  <c r="AA148" i="11" s="1"/>
  <c r="AB85" i="11" s="1"/>
  <c r="AB148" i="11" s="1"/>
  <c r="AQ95" i="11"/>
  <c r="AM162" i="11"/>
  <c r="AJ159" i="11"/>
  <c r="AT96" i="11" s="1"/>
  <c r="AP165" i="11"/>
  <c r="BF102" i="11" s="1"/>
  <c r="BE102" i="11"/>
  <c r="AF155" i="11"/>
  <c r="AG155" i="11" s="1"/>
  <c r="AH155" i="11" s="1"/>
  <c r="AI155" i="11" s="1"/>
  <c r="AJ155" i="11" s="1"/>
  <c r="AP92" i="11" s="1"/>
  <c r="AS167" i="11"/>
  <c r="AT167" i="11" s="1"/>
  <c r="AU167" i="11" s="1"/>
  <c r="AV167" i="11" s="1"/>
  <c r="AW167" i="11" s="1"/>
  <c r="AX167" i="11" s="1"/>
  <c r="AY167" i="11" s="1"/>
  <c r="AZ167" i="11" s="1"/>
  <c r="BA167" i="11" s="1"/>
  <c r="BB167" i="11" s="1"/>
  <c r="BC167" i="11" s="1"/>
  <c r="BD167" i="11" s="1"/>
  <c r="BE167" i="11" s="1"/>
  <c r="BF167" i="11" s="1"/>
  <c r="BG167" i="11" s="1"/>
  <c r="BH167" i="11" s="1"/>
  <c r="BI167" i="11" s="1"/>
  <c r="BJ167" i="11" s="1"/>
  <c r="BK167" i="11" s="1"/>
  <c r="BL167" i="11" s="1"/>
  <c r="BM167" i="11" s="1"/>
  <c r="BN167" i="11" s="1"/>
  <c r="X83" i="11"/>
  <c r="X146" i="11" s="1"/>
  <c r="Y84" i="11"/>
  <c r="Y147" i="11" s="1"/>
  <c r="J18" i="7"/>
  <c r="BT16" i="7"/>
  <c r="BT18" i="7" s="1"/>
  <c r="AE154" i="11"/>
  <c r="AF154" i="11" s="1"/>
  <c r="AG154" i="11" s="1"/>
  <c r="AH154" i="11" s="1"/>
  <c r="AI154" i="11" s="1"/>
  <c r="AJ154" i="11" s="1"/>
  <c r="AK154" i="11" s="1"/>
  <c r="AL154" i="11" s="1"/>
  <c r="AM154" i="11" s="1"/>
  <c r="AN154" i="11" s="1"/>
  <c r="AO154" i="11" s="1"/>
  <c r="AP154" i="11" s="1"/>
  <c r="AQ154" i="11" s="1"/>
  <c r="AR154" i="11" s="1"/>
  <c r="AS154" i="11" s="1"/>
  <c r="AT154" i="11" s="1"/>
  <c r="AU154" i="11" s="1"/>
  <c r="AV154" i="11" s="1"/>
  <c r="AW154" i="11" s="1"/>
  <c r="AX154" i="11" s="1"/>
  <c r="AY154" i="11" s="1"/>
  <c r="AZ154" i="11" s="1"/>
  <c r="BA154" i="11" s="1"/>
  <c r="BB154" i="11" s="1"/>
  <c r="BC154" i="11" s="1"/>
  <c r="BD154" i="11" s="1"/>
  <c r="BE154" i="11" s="1"/>
  <c r="BF154" i="11" s="1"/>
  <c r="BG154" i="11" s="1"/>
  <c r="BH154" i="11" s="1"/>
  <c r="BI154" i="11" s="1"/>
  <c r="BJ154" i="11" s="1"/>
  <c r="BK154" i="11" s="1"/>
  <c r="BL154" i="11" s="1"/>
  <c r="BM154" i="11" s="1"/>
  <c r="BN154" i="11" s="1"/>
  <c r="AS21" i="5"/>
  <c r="H155" i="3"/>
  <c r="H159" i="3"/>
  <c r="BI21" i="5"/>
  <c r="CE21" i="5" s="1"/>
  <c r="H133" i="3"/>
  <c r="AO20" i="5"/>
  <c r="N137" i="11"/>
  <c r="L11" i="9"/>
  <c r="CA16" i="7"/>
  <c r="CA18" i="7" s="1"/>
  <c r="H129" i="3"/>
  <c r="Y20" i="5"/>
  <c r="H154" i="3"/>
  <c r="AO21" i="5"/>
  <c r="BZ21" i="5" s="1"/>
  <c r="U144" i="11"/>
  <c r="I132" i="11"/>
  <c r="BU16" i="7"/>
  <c r="BU18" i="7" s="1"/>
  <c r="H125" i="3"/>
  <c r="I20" i="5"/>
  <c r="H126" i="3"/>
  <c r="M20" i="5"/>
  <c r="I11" i="9"/>
  <c r="BX16" i="7"/>
  <c r="BX18" i="7" s="1"/>
  <c r="E21" i="5"/>
  <c r="BQ21" i="5" s="1"/>
  <c r="H145" i="3"/>
  <c r="H134" i="3"/>
  <c r="AS20" i="5"/>
  <c r="H147" i="3"/>
  <c r="M21" i="5"/>
  <c r="BS21" i="5" s="1"/>
  <c r="BC101" i="11"/>
  <c r="T80" i="11"/>
  <c r="T143" i="11" s="1"/>
  <c r="G11" i="9"/>
  <c r="BV16" i="7"/>
  <c r="BV18" i="7" s="1"/>
  <c r="U20" i="5"/>
  <c r="H128" i="3"/>
  <c r="BU20" i="5" s="1"/>
  <c r="H135" i="3"/>
  <c r="AW20" i="5"/>
  <c r="BA21" i="5"/>
  <c r="H157" i="3"/>
  <c r="H149" i="3"/>
  <c r="U21" i="5"/>
  <c r="BU21" i="5" s="1"/>
  <c r="M136" i="11"/>
  <c r="AN163" i="11"/>
  <c r="BA100" i="11"/>
  <c r="H151" i="3"/>
  <c r="AC21" i="5"/>
  <c r="BW21" i="5" s="1"/>
  <c r="J11" i="9"/>
  <c r="BY16" i="7"/>
  <c r="BY18" i="7" s="1"/>
  <c r="H156" i="3"/>
  <c r="AW21" i="5"/>
  <c r="E17" i="6"/>
  <c r="G38" i="9"/>
  <c r="Q21" i="5"/>
  <c r="BT21" i="5" s="1"/>
  <c r="H148" i="3"/>
  <c r="H138" i="3"/>
  <c r="BI20" i="5"/>
  <c r="H130" i="3"/>
  <c r="AC20" i="5"/>
  <c r="H146" i="3"/>
  <c r="I21" i="5"/>
  <c r="BR21" i="5" s="1"/>
  <c r="Q20" i="5"/>
  <c r="H127" i="3"/>
  <c r="BT20" i="5" s="1"/>
  <c r="H136" i="3"/>
  <c r="BA20" i="5"/>
  <c r="AU97" i="11"/>
  <c r="AG20" i="5"/>
  <c r="H131" i="3"/>
  <c r="AS168" i="11"/>
  <c r="AT168" i="11" s="1"/>
  <c r="AU168" i="11" s="1"/>
  <c r="AV168" i="11" s="1"/>
  <c r="AW168" i="11" s="1"/>
  <c r="AX168" i="11" s="1"/>
  <c r="AY168" i="11" s="1"/>
  <c r="AZ168" i="11" s="1"/>
  <c r="BA168" i="11" s="1"/>
  <c r="BB168" i="11" s="1"/>
  <c r="BC168" i="11" s="1"/>
  <c r="BD168" i="11" s="1"/>
  <c r="BE168" i="11" s="1"/>
  <c r="BF168" i="11" s="1"/>
  <c r="BG168" i="11" s="1"/>
  <c r="BH168" i="11" s="1"/>
  <c r="BI168" i="11" s="1"/>
  <c r="BJ168" i="11" s="1"/>
  <c r="BK168" i="11" s="1"/>
  <c r="BL168" i="11" s="1"/>
  <c r="BM168" i="11" s="1"/>
  <c r="BN168" i="11" s="1"/>
  <c r="H132" i="3"/>
  <c r="AK20" i="5"/>
  <c r="AS96" i="11"/>
  <c r="E18" i="7"/>
  <c r="BS16" i="7"/>
  <c r="BS18" i="7" s="1"/>
  <c r="H137" i="3"/>
  <c r="BE20" i="5"/>
  <c r="BG103" i="11"/>
  <c r="J70" i="11"/>
  <c r="J133" i="11" s="1"/>
  <c r="BZ16" i="7"/>
  <c r="BZ18" i="7" s="1"/>
  <c r="K11" i="9"/>
  <c r="H150" i="3"/>
  <c r="Y21" i="5"/>
  <c r="BV21" i="5" s="1"/>
  <c r="S142" i="11"/>
  <c r="AK92" i="11"/>
  <c r="G128" i="11"/>
  <c r="F48" i="9" s="1"/>
  <c r="G131" i="11"/>
  <c r="R77" i="11"/>
  <c r="R140" i="11" s="1"/>
  <c r="AH157" i="11"/>
  <c r="Z86" i="11"/>
  <c r="Z149" i="11" s="1"/>
  <c r="R78" i="11"/>
  <c r="R141" i="11" s="1"/>
  <c r="H152" i="3"/>
  <c r="AG21" i="5"/>
  <c r="BX21" i="5" s="1"/>
  <c r="AK21" i="5"/>
  <c r="BY21" i="5" s="1"/>
  <c r="H153" i="3"/>
  <c r="AA150" i="11"/>
  <c r="O138" i="11"/>
  <c r="AW98" i="11"/>
  <c r="E20" i="5"/>
  <c r="H124" i="3"/>
  <c r="H158" i="3"/>
  <c r="BE21" i="5"/>
  <c r="V82" i="11"/>
  <c r="V145" i="11" s="1"/>
  <c r="AY99" i="11"/>
  <c r="K134" i="11"/>
  <c r="N85" i="76" l="1"/>
  <c r="N7" i="76" s="1"/>
  <c r="M79" i="66"/>
  <c r="M7" i="66" s="1"/>
  <c r="N16" i="81" s="1"/>
  <c r="O5" i="82" s="1"/>
  <c r="AH156" i="11"/>
  <c r="AI156" i="11" s="1"/>
  <c r="Y343" i="11"/>
  <c r="X366" i="11"/>
  <c r="N5" i="76"/>
  <c r="O89" i="76"/>
  <c r="X368" i="11"/>
  <c r="Y345" i="11"/>
  <c r="AL24" i="57"/>
  <c r="AK25" i="57"/>
  <c r="W277" i="11"/>
  <c r="W340" i="11" s="1"/>
  <c r="V363" i="11"/>
  <c r="U376" i="11"/>
  <c r="V353" i="11"/>
  <c r="U375" i="11"/>
  <c r="V352" i="11"/>
  <c r="K66" i="66"/>
  <c r="K6" i="66" s="1"/>
  <c r="AG6" i="68" s="1"/>
  <c r="J6" i="66"/>
  <c r="M78" i="76"/>
  <c r="M6" i="76" s="1"/>
  <c r="K66" i="78"/>
  <c r="K6" i="78" s="1"/>
  <c r="J6" i="78"/>
  <c r="V36" i="57"/>
  <c r="V38" i="57"/>
  <c r="U39" i="57"/>
  <c r="AD30" i="57"/>
  <c r="AD31" i="57"/>
  <c r="AC32" i="57"/>
  <c r="AH17" i="57"/>
  <c r="AG18" i="57"/>
  <c r="BI43" i="10"/>
  <c r="BI18" i="10" s="1"/>
  <c r="BH18" i="5" s="1"/>
  <c r="AJ362" i="11"/>
  <c r="AS95" i="11"/>
  <c r="U7" i="68"/>
  <c r="I22" i="81"/>
  <c r="P95" i="78"/>
  <c r="P5" i="78" s="1"/>
  <c r="P97" i="78"/>
  <c r="P7" i="78" s="1"/>
  <c r="O89" i="77"/>
  <c r="N5" i="77"/>
  <c r="N84" i="77"/>
  <c r="M6" i="77"/>
  <c r="O91" i="77"/>
  <c r="N7" i="77"/>
  <c r="J60" i="75"/>
  <c r="AA7" i="68"/>
  <c r="R107" i="75"/>
  <c r="R5" i="75" s="1"/>
  <c r="P6" i="56"/>
  <c r="N85" i="75"/>
  <c r="N7" i="75" s="1"/>
  <c r="BF43" i="10"/>
  <c r="BF18" i="10" s="1"/>
  <c r="BE18" i="5" s="1"/>
  <c r="BG43" i="10"/>
  <c r="BG18" i="10" s="1"/>
  <c r="BF18" i="5" s="1"/>
  <c r="BF22" i="5" s="1"/>
  <c r="BH43" i="10"/>
  <c r="BH18" i="10" s="1"/>
  <c r="BG18" i="5" s="1"/>
  <c r="BG22" i="5" s="1"/>
  <c r="K49" i="73"/>
  <c r="J56" i="73"/>
  <c r="J40" i="73"/>
  <c r="J8" i="67" s="1"/>
  <c r="L50" i="72"/>
  <c r="K56" i="72"/>
  <c r="K40" i="72"/>
  <c r="K7" i="67" s="1"/>
  <c r="L53" i="70"/>
  <c r="K43" i="70"/>
  <c r="K6" i="67" s="1"/>
  <c r="K59" i="70"/>
  <c r="J52" i="74"/>
  <c r="I60" i="74"/>
  <c r="I44" i="74"/>
  <c r="I5" i="67" s="1"/>
  <c r="AG272" i="11"/>
  <c r="AG335" i="11" s="1"/>
  <c r="AS292" i="11"/>
  <c r="AI274" i="11"/>
  <c r="AI337" i="11" s="1"/>
  <c r="AW294" i="11"/>
  <c r="Y263" i="11"/>
  <c r="Y326" i="11" s="1"/>
  <c r="Z279" i="11"/>
  <c r="Z342" i="11" s="1"/>
  <c r="Y365" i="11"/>
  <c r="AS299" i="11"/>
  <c r="AD270" i="11"/>
  <c r="AD333" i="11" s="1"/>
  <c r="AN290" i="11"/>
  <c r="AJ288" i="11"/>
  <c r="AB268" i="11"/>
  <c r="AB331" i="11" s="1"/>
  <c r="AM289" i="11"/>
  <c r="AD269" i="11"/>
  <c r="AD332" i="11" s="1"/>
  <c r="AH273" i="11"/>
  <c r="AH336" i="11" s="1"/>
  <c r="AU293" i="11"/>
  <c r="AG286" i="11"/>
  <c r="AA266" i="11"/>
  <c r="AA329" i="11" s="1"/>
  <c r="AF271" i="11"/>
  <c r="AF334" i="11" s="1"/>
  <c r="AQ291" i="11"/>
  <c r="AK275" i="11"/>
  <c r="AK338" i="11" s="1"/>
  <c r="AZ295" i="11"/>
  <c r="U261" i="11"/>
  <c r="U324" i="11" s="1"/>
  <c r="AE285" i="11"/>
  <c r="Z265" i="11"/>
  <c r="Z328" i="11" s="1"/>
  <c r="M11" i="56"/>
  <c r="X357" i="11"/>
  <c r="W380" i="11"/>
  <c r="V382" i="11"/>
  <c r="W359" i="11"/>
  <c r="V374" i="11"/>
  <c r="W351" i="11"/>
  <c r="BM17" i="10"/>
  <c r="BM41" i="10"/>
  <c r="J60" i="65"/>
  <c r="J4" i="67" s="1"/>
  <c r="J44" i="65"/>
  <c r="K53" i="65"/>
  <c r="X355" i="11"/>
  <c r="W378" i="11"/>
  <c r="BJ42" i="10"/>
  <c r="Q323" i="11"/>
  <c r="Q346" i="11" s="1"/>
  <c r="BL17" i="10"/>
  <c r="BL41" i="10"/>
  <c r="M37" i="81"/>
  <c r="N8" i="82" s="1"/>
  <c r="N18" i="82" s="1"/>
  <c r="L37" i="81"/>
  <c r="M8" i="82" s="1"/>
  <c r="M18" i="82" s="1"/>
  <c r="M35" i="81"/>
  <c r="AL29" i="57" s="1"/>
  <c r="AL30" i="57" s="1"/>
  <c r="AI287" i="11"/>
  <c r="AB267" i="11"/>
  <c r="AB330" i="11" s="1"/>
  <c r="AL160" i="11"/>
  <c r="AM160" i="11" s="1"/>
  <c r="AN160" i="11" s="1"/>
  <c r="AO160" i="11" s="1"/>
  <c r="AP160" i="11" s="1"/>
  <c r="N14" i="6"/>
  <c r="N15" i="6" s="1"/>
  <c r="O44" i="9"/>
  <c r="U13" i="6"/>
  <c r="W42" i="9"/>
  <c r="AC8" i="68"/>
  <c r="AD8" i="68"/>
  <c r="AF8" i="68"/>
  <c r="AE8" i="68"/>
  <c r="K29" i="81"/>
  <c r="K18" i="9"/>
  <c r="BL42" i="10"/>
  <c r="P47" i="9"/>
  <c r="O25" i="5" s="1"/>
  <c r="Q344" i="11"/>
  <c r="CD12" i="7"/>
  <c r="AH12" i="7"/>
  <c r="O13" i="2"/>
  <c r="CC26" i="5"/>
  <c r="BK41" i="10"/>
  <c r="BK17" i="10"/>
  <c r="X383" i="11"/>
  <c r="Y360" i="11"/>
  <c r="M30" i="81"/>
  <c r="N7" i="82" s="1"/>
  <c r="N17" i="82" s="1"/>
  <c r="M21" i="81"/>
  <c r="AL15" i="57" s="1"/>
  <c r="AL16" i="57" s="1"/>
  <c r="W364" i="11"/>
  <c r="X278" i="11"/>
  <c r="X341" i="11" s="1"/>
  <c r="Q6" i="56"/>
  <c r="F12" i="67"/>
  <c r="R6" i="56"/>
  <c r="X262" i="11"/>
  <c r="X325" i="11" s="1"/>
  <c r="N11" i="56"/>
  <c r="BT13" i="6"/>
  <c r="AJ361" i="11"/>
  <c r="W67" i="11"/>
  <c r="W130" i="11" s="1"/>
  <c r="L42" i="81"/>
  <c r="V371" i="11"/>
  <c r="W348" i="11"/>
  <c r="BK42" i="10"/>
  <c r="V377" i="11"/>
  <c r="W354" i="11"/>
  <c r="BM42" i="10"/>
  <c r="V356" i="11"/>
  <c r="U379" i="11"/>
  <c r="BA296" i="11"/>
  <c r="AK276" i="11"/>
  <c r="AK339" i="11" s="1"/>
  <c r="G9" i="67"/>
  <c r="X6" i="43" s="1"/>
  <c r="BW21" i="6"/>
  <c r="AG21" i="6"/>
  <c r="AH21" i="6" s="1"/>
  <c r="AI21" i="6" s="1"/>
  <c r="AJ21" i="6" s="1"/>
  <c r="L6" i="82"/>
  <c r="AA358" i="11"/>
  <c r="Z381" i="11"/>
  <c r="S370" i="11"/>
  <c r="T347" i="11"/>
  <c r="AC264" i="11"/>
  <c r="AC327" i="11" s="1"/>
  <c r="AG284" i="11"/>
  <c r="AK12" i="7"/>
  <c r="AL26" i="5"/>
  <c r="AM26" i="5" s="1"/>
  <c r="AN26" i="5" s="1"/>
  <c r="AO26" i="5" s="1"/>
  <c r="X9" i="68"/>
  <c r="W9" i="68"/>
  <c r="I36" i="81"/>
  <c r="U9" i="68"/>
  <c r="V9" i="68"/>
  <c r="BJ41" i="10"/>
  <c r="BJ17" i="10"/>
  <c r="N28" i="81"/>
  <c r="AP22" i="57" s="1"/>
  <c r="AP23" i="57" s="1"/>
  <c r="L23" i="81"/>
  <c r="X373" i="11"/>
  <c r="Y350" i="11"/>
  <c r="P369" i="11"/>
  <c r="G10" i="68"/>
  <c r="G11" i="68" s="1"/>
  <c r="H10" i="68"/>
  <c r="H11" i="68" s="1"/>
  <c r="E10" i="68"/>
  <c r="E11" i="68" s="1"/>
  <c r="F10" i="68"/>
  <c r="F11" i="68" s="1"/>
  <c r="E43" i="81"/>
  <c r="W349" i="11"/>
  <c r="V372" i="11"/>
  <c r="J8" i="82"/>
  <c r="J15" i="81"/>
  <c r="Z6" i="68"/>
  <c r="Y6" i="68"/>
  <c r="AB6" i="68"/>
  <c r="AA6" i="68"/>
  <c r="M15" i="82"/>
  <c r="Q22" i="5"/>
  <c r="U22" i="5"/>
  <c r="CC21" i="5"/>
  <c r="AG22" i="5"/>
  <c r="BT22" i="5"/>
  <c r="G9" i="2" s="1"/>
  <c r="AO22" i="5"/>
  <c r="Y22" i="5"/>
  <c r="BA22" i="5"/>
  <c r="CA21" i="5"/>
  <c r="AW22" i="5"/>
  <c r="CD21" i="5"/>
  <c r="CB21" i="5"/>
  <c r="AS22" i="5"/>
  <c r="AK22" i="5"/>
  <c r="AC22" i="5"/>
  <c r="AX164" i="11"/>
  <c r="BM101" i="11" s="1"/>
  <c r="BD101" i="11"/>
  <c r="AM158" i="11"/>
  <c r="AT95" i="11"/>
  <c r="AR166" i="11"/>
  <c r="AS166" i="11" s="1"/>
  <c r="AY98" i="11"/>
  <c r="AR95" i="11"/>
  <c r="AQ165" i="11"/>
  <c r="BG102" i="11" s="1"/>
  <c r="AZ98" i="11"/>
  <c r="BJ101" i="11"/>
  <c r="BK101" i="11"/>
  <c r="BG101" i="11"/>
  <c r="AN92" i="11"/>
  <c r="BE101" i="11"/>
  <c r="BI101" i="11"/>
  <c r="BF101" i="11"/>
  <c r="BH101" i="11"/>
  <c r="AX98" i="11"/>
  <c r="M72" i="11"/>
  <c r="M135" i="11" s="1"/>
  <c r="AL92" i="11"/>
  <c r="AK159" i="11"/>
  <c r="AU96" i="11" s="1"/>
  <c r="AN162" i="11"/>
  <c r="AZ99" i="11"/>
  <c r="AO92" i="11"/>
  <c r="AK155" i="11"/>
  <c r="AM92" i="11"/>
  <c r="S78" i="11"/>
  <c r="S141" i="11" s="1"/>
  <c r="U80" i="11"/>
  <c r="U143" i="11" s="1"/>
  <c r="AC85" i="11"/>
  <c r="AC148" i="11" s="1"/>
  <c r="AA86" i="11"/>
  <c r="AA149" i="11" s="1"/>
  <c r="K70" i="11"/>
  <c r="K133" i="11" s="1"/>
  <c r="T76" i="11"/>
  <c r="T139" i="11" s="1"/>
  <c r="W82" i="11"/>
  <c r="W145" i="11" s="1"/>
  <c r="Z84" i="11"/>
  <c r="Z147" i="11" s="1"/>
  <c r="Y83" i="11"/>
  <c r="Y146" i="11" s="1"/>
  <c r="AI157" i="11"/>
  <c r="AP94" i="11"/>
  <c r="N73" i="11"/>
  <c r="N136" i="11" s="1"/>
  <c r="O74" i="11"/>
  <c r="O137" i="11" s="1"/>
  <c r="P75" i="11"/>
  <c r="P138" i="11" s="1"/>
  <c r="BS20" i="5"/>
  <c r="BS22" i="5" s="1"/>
  <c r="F9" i="2" s="1"/>
  <c r="M22" i="5"/>
  <c r="AP161" i="11"/>
  <c r="BA98" i="11"/>
  <c r="F17" i="6"/>
  <c r="H38" i="9"/>
  <c r="J69" i="11"/>
  <c r="J132" i="11" s="1"/>
  <c r="I22" i="5"/>
  <c r="BR20" i="5"/>
  <c r="BR22" i="5" s="1"/>
  <c r="E9" i="2" s="1"/>
  <c r="L71" i="11"/>
  <c r="L134" i="11" s="1"/>
  <c r="BQ20" i="5"/>
  <c r="BQ22" i="5" s="1"/>
  <c r="E22" i="5"/>
  <c r="S77" i="11"/>
  <c r="S140" i="11" s="1"/>
  <c r="BV20" i="5"/>
  <c r="BU22" i="5"/>
  <c r="H9" i="2" s="1"/>
  <c r="E24" i="5"/>
  <c r="AO163" i="11"/>
  <c r="BB100" i="11"/>
  <c r="V81" i="11"/>
  <c r="V144" i="11" s="1"/>
  <c r="AB87" i="11"/>
  <c r="AB150" i="11" s="1"/>
  <c r="G191" i="11"/>
  <c r="F39" i="9" s="1"/>
  <c r="H68" i="11"/>
  <c r="H128" i="11" s="1"/>
  <c r="G48" i="9" s="1"/>
  <c r="F24" i="5" s="1"/>
  <c r="F10" i="7" s="1"/>
  <c r="T79" i="11"/>
  <c r="T142" i="11" s="1"/>
  <c r="O91" i="76" l="1"/>
  <c r="O7" i="76" s="1"/>
  <c r="N85" i="66"/>
  <c r="N7" i="66" s="1"/>
  <c r="O16" i="81" s="1"/>
  <c r="P5" i="82" s="1"/>
  <c r="X36" i="43"/>
  <c r="T6" i="56" s="1"/>
  <c r="AO93" i="11"/>
  <c r="AY97" i="11"/>
  <c r="AH6" i="68"/>
  <c r="AX97" i="11"/>
  <c r="AI6" i="68"/>
  <c r="L15" i="81"/>
  <c r="L72" i="66"/>
  <c r="L6" i="66" s="1"/>
  <c r="AK6" i="68" s="1"/>
  <c r="AJ6" i="68"/>
  <c r="X277" i="11"/>
  <c r="X340" i="11" s="1"/>
  <c r="W363" i="11"/>
  <c r="AT300" i="11"/>
  <c r="Y366" i="11"/>
  <c r="Z280" i="11"/>
  <c r="Z343" i="11" s="1"/>
  <c r="Z345" i="11"/>
  <c r="Y368" i="11"/>
  <c r="W353" i="11"/>
  <c r="V376" i="11"/>
  <c r="O5" i="76"/>
  <c r="P95" i="76"/>
  <c r="AP24" i="57"/>
  <c r="AO25" i="57"/>
  <c r="AZ97" i="11"/>
  <c r="W352" i="11"/>
  <c r="V375" i="11"/>
  <c r="AD6" i="68"/>
  <c r="AF6" i="68"/>
  <c r="AC6" i="68"/>
  <c r="AE6" i="68"/>
  <c r="K15" i="81"/>
  <c r="N84" i="76"/>
  <c r="N6" i="76" s="1"/>
  <c r="AR165" i="11"/>
  <c r="AS165" i="11" s="1"/>
  <c r="E6" i="81"/>
  <c r="C463" i="21"/>
  <c r="G463" i="21" s="1"/>
  <c r="C455" i="21"/>
  <c r="G455" i="21" s="1"/>
  <c r="C461" i="21"/>
  <c r="G461" i="21" s="1"/>
  <c r="C460" i="21"/>
  <c r="G460" i="21" s="1"/>
  <c r="C462" i="21"/>
  <c r="G462" i="21" s="1"/>
  <c r="C469" i="21"/>
  <c r="G469" i="21" s="1"/>
  <c r="C468" i="21"/>
  <c r="G468" i="21" s="1"/>
  <c r="C467" i="21"/>
  <c r="G467" i="21" s="1"/>
  <c r="C459" i="21"/>
  <c r="G459" i="21" s="1"/>
  <c r="C465" i="21"/>
  <c r="G465" i="21" s="1"/>
  <c r="C456" i="21"/>
  <c r="C466" i="21"/>
  <c r="G466" i="21" s="1"/>
  <c r="C458" i="21"/>
  <c r="C457" i="21"/>
  <c r="C464" i="21"/>
  <c r="G464" i="21" s="1"/>
  <c r="L72" i="78"/>
  <c r="L6" i="78" s="1"/>
  <c r="Z38" i="57"/>
  <c r="Y39" i="57"/>
  <c r="V37" i="57"/>
  <c r="AH36" i="57"/>
  <c r="AH37" i="57" s="1"/>
  <c r="AH31" i="57"/>
  <c r="AG32" i="57"/>
  <c r="AL17" i="57"/>
  <c r="AK18" i="57"/>
  <c r="BE22" i="5"/>
  <c r="BL43" i="10"/>
  <c r="BL18" i="10" s="1"/>
  <c r="BK18" i="5" s="1"/>
  <c r="BK22" i="5" s="1"/>
  <c r="AW97" i="11"/>
  <c r="AK361" i="11"/>
  <c r="K66" i="75"/>
  <c r="K6" i="75" s="1"/>
  <c r="J6" i="75"/>
  <c r="AE7" i="68" s="1"/>
  <c r="Y7" i="68"/>
  <c r="J22" i="81"/>
  <c r="Z7" i="68"/>
  <c r="AB7" i="68"/>
  <c r="Q103" i="78"/>
  <c r="Q7" i="78" s="1"/>
  <c r="Q101" i="78"/>
  <c r="Q5" i="78" s="1"/>
  <c r="P95" i="77"/>
  <c r="O5" i="77"/>
  <c r="O90" i="77"/>
  <c r="N6" i="77"/>
  <c r="O7" i="77"/>
  <c r="P97" i="77"/>
  <c r="S5" i="75"/>
  <c r="O91" i="75"/>
  <c r="O7" i="75" s="1"/>
  <c r="BJ43" i="10"/>
  <c r="BJ18" i="10" s="1"/>
  <c r="BI18" i="5" s="1"/>
  <c r="L50" i="73"/>
  <c r="K40" i="73"/>
  <c r="K8" i="67" s="1"/>
  <c r="K56" i="73"/>
  <c r="M51" i="72"/>
  <c r="L40" i="72"/>
  <c r="L7" i="67" s="1"/>
  <c r="L56" i="72"/>
  <c r="M54" i="70"/>
  <c r="L59" i="70"/>
  <c r="L43" i="70"/>
  <c r="L6" i="67" s="1"/>
  <c r="K53" i="74"/>
  <c r="J60" i="74"/>
  <c r="J44" i="74"/>
  <c r="J5" i="67" s="1"/>
  <c r="BI103" i="11"/>
  <c r="X67" i="11"/>
  <c r="X130" i="11" s="1"/>
  <c r="Z263" i="11"/>
  <c r="Z326" i="11" s="1"/>
  <c r="AC283" i="11"/>
  <c r="AC268" i="11"/>
  <c r="AC331" i="11" s="1"/>
  <c r="AK288" i="11"/>
  <c r="AA279" i="11"/>
  <c r="AA342" i="11" s="1"/>
  <c r="AT299" i="11"/>
  <c r="Z365" i="11"/>
  <c r="AA265" i="11"/>
  <c r="AA328" i="11" s="1"/>
  <c r="AF285" i="11"/>
  <c r="X364" i="11"/>
  <c r="Y278" i="11"/>
  <c r="Y341" i="11" s="1"/>
  <c r="AE270" i="11"/>
  <c r="AE333" i="11" s="1"/>
  <c r="AO290" i="11"/>
  <c r="BB296" i="11"/>
  <c r="AL276" i="11"/>
  <c r="AL339" i="11" s="1"/>
  <c r="AK362" i="11"/>
  <c r="AE269" i="11"/>
  <c r="AE332" i="11" s="1"/>
  <c r="AN289" i="11"/>
  <c r="U6" i="56"/>
  <c r="G12" i="67"/>
  <c r="V6" i="56"/>
  <c r="O11" i="7"/>
  <c r="J36" i="81"/>
  <c r="AB9" i="68"/>
  <c r="AA9" i="68"/>
  <c r="Z9" i="68"/>
  <c r="Y9" i="68"/>
  <c r="L10" i="68"/>
  <c r="L11" i="68" s="1"/>
  <c r="J10" i="68"/>
  <c r="J11" i="68" s="1"/>
  <c r="K10" i="68"/>
  <c r="K11" i="68" s="1"/>
  <c r="F43" i="81"/>
  <c r="F6" i="81" s="1"/>
  <c r="I10" i="68"/>
  <c r="I11" i="68" s="1"/>
  <c r="L54" i="65"/>
  <c r="K44" i="65"/>
  <c r="K60" i="65"/>
  <c r="K4" i="67" s="1"/>
  <c r="AO12" i="7"/>
  <c r="AP26" i="5"/>
  <c r="AQ26" i="5" s="1"/>
  <c r="AR26" i="5" s="1"/>
  <c r="AS26" i="5" s="1"/>
  <c r="AT26" i="5" s="1"/>
  <c r="AU26" i="5" s="1"/>
  <c r="AV26" i="5" s="1"/>
  <c r="AW26" i="5" s="1"/>
  <c r="AX26" i="5" s="1"/>
  <c r="AY26" i="5" s="1"/>
  <c r="AZ26" i="5" s="1"/>
  <c r="BA26" i="5" s="1"/>
  <c r="BB26" i="5" s="1"/>
  <c r="BC26" i="5" s="1"/>
  <c r="BD26" i="5" s="1"/>
  <c r="BE26" i="5" s="1"/>
  <c r="BF26" i="5" s="1"/>
  <c r="BG26" i="5" s="1"/>
  <c r="BH26" i="5" s="1"/>
  <c r="BH22" i="5"/>
  <c r="AJ274" i="11"/>
  <c r="AJ337" i="11" s="1"/>
  <c r="AX294" i="11"/>
  <c r="M6" i="82"/>
  <c r="AK21" i="6"/>
  <c r="AL21" i="6" s="1"/>
  <c r="AM21" i="6" s="1"/>
  <c r="AN21" i="6" s="1"/>
  <c r="BX21" i="6"/>
  <c r="L18" i="9"/>
  <c r="R260" i="11"/>
  <c r="R321" i="11" s="1"/>
  <c r="R344" i="11" s="1"/>
  <c r="Q384" i="11"/>
  <c r="P43" i="9" s="1"/>
  <c r="J18" i="82"/>
  <c r="Y373" i="11"/>
  <c r="Z350" i="11"/>
  <c r="T370" i="11"/>
  <c r="U347" i="11"/>
  <c r="N35" i="81"/>
  <c r="AP29" i="57" s="1"/>
  <c r="AP30" i="57" s="1"/>
  <c r="AG271" i="11"/>
  <c r="AG334" i="11" s="1"/>
  <c r="AR291" i="11"/>
  <c r="Q11" i="56"/>
  <c r="W372" i="11"/>
  <c r="X349" i="11"/>
  <c r="M23" i="81"/>
  <c r="W377" i="11"/>
  <c r="X354" i="11"/>
  <c r="X348" i="11"/>
  <c r="W371" i="11"/>
  <c r="H9" i="67"/>
  <c r="AB6" i="43" s="1"/>
  <c r="W382" i="11"/>
  <c r="X359" i="11"/>
  <c r="AH286" i="11"/>
  <c r="AB266" i="11"/>
  <c r="AB329" i="11" s="1"/>
  <c r="BK43" i="10"/>
  <c r="BK18" i="10" s="1"/>
  <c r="BJ18" i="5" s="1"/>
  <c r="BJ22" i="5" s="1"/>
  <c r="X42" i="9"/>
  <c r="V13" i="6"/>
  <c r="BM43" i="10"/>
  <c r="BM18" i="10" s="1"/>
  <c r="BL18" i="5" s="1"/>
  <c r="L16" i="82"/>
  <c r="O28" i="81"/>
  <c r="AT22" i="57" s="1"/>
  <c r="AT23" i="57" s="1"/>
  <c r="F44" i="81"/>
  <c r="AI12" i="7"/>
  <c r="CE12" i="7"/>
  <c r="P13" i="2"/>
  <c r="CD26" i="5"/>
  <c r="AL275" i="11"/>
  <c r="AL338" i="11" s="1"/>
  <c r="BA295" i="11"/>
  <c r="AY164" i="11"/>
  <c r="AZ164" i="11" s="1"/>
  <c r="BA164" i="11" s="1"/>
  <c r="BB164" i="11" s="1"/>
  <c r="BC164" i="11" s="1"/>
  <c r="BD164" i="11" s="1"/>
  <c r="BE164" i="11" s="1"/>
  <c r="BF164" i="11" s="1"/>
  <c r="BG164" i="11" s="1"/>
  <c r="BH164" i="11" s="1"/>
  <c r="BI164" i="11" s="1"/>
  <c r="BJ164" i="11" s="1"/>
  <c r="BK164" i="11" s="1"/>
  <c r="BL164" i="11" s="1"/>
  <c r="BM164" i="11" s="1"/>
  <c r="AD264" i="11"/>
  <c r="AD327" i="11" s="1"/>
  <c r="AH284" i="11"/>
  <c r="V379" i="11"/>
  <c r="W356" i="11"/>
  <c r="AJ8" i="68"/>
  <c r="AI8" i="68"/>
  <c r="AG8" i="68"/>
  <c r="AH8" i="68"/>
  <c r="L29" i="81"/>
  <c r="M42" i="81"/>
  <c r="Y383" i="11"/>
  <c r="Z360" i="11"/>
  <c r="X378" i="11"/>
  <c r="Y355" i="11"/>
  <c r="W374" i="11"/>
  <c r="X351" i="11"/>
  <c r="AH272" i="11"/>
  <c r="AH335" i="11" s="1"/>
  <c r="AT292" i="11"/>
  <c r="X380" i="11"/>
  <c r="Y357" i="11"/>
  <c r="Y262" i="11"/>
  <c r="Y325" i="11" s="1"/>
  <c r="N30" i="81"/>
  <c r="O7" i="82" s="1"/>
  <c r="O17" i="82" s="1"/>
  <c r="AC267" i="11"/>
  <c r="AC330" i="11" s="1"/>
  <c r="AJ287" i="11"/>
  <c r="V261" i="11"/>
  <c r="V324" i="11" s="1"/>
  <c r="AI273" i="11"/>
  <c r="AI336" i="11" s="1"/>
  <c r="AV293" i="11"/>
  <c r="Q369" i="11"/>
  <c r="AB358" i="11"/>
  <c r="AA381" i="11"/>
  <c r="R11" i="56"/>
  <c r="N21" i="81"/>
  <c r="AP15" i="57" s="1"/>
  <c r="AP16" i="57" s="1"/>
  <c r="Q367" i="11"/>
  <c r="N15" i="82"/>
  <c r="AL155" i="11"/>
  <c r="AM155" i="11" s="1"/>
  <c r="AV95" i="11"/>
  <c r="AN158" i="11"/>
  <c r="AL159" i="11"/>
  <c r="AM159" i="11" s="1"/>
  <c r="AQ160" i="11"/>
  <c r="BA97" i="11"/>
  <c r="H131" i="11"/>
  <c r="H191" i="11" s="1"/>
  <c r="G39" i="9" s="1"/>
  <c r="AJ156" i="11"/>
  <c r="AP93" i="11"/>
  <c r="BA99" i="11"/>
  <c r="AO162" i="11"/>
  <c r="AQ92" i="11"/>
  <c r="N72" i="11"/>
  <c r="N135" i="11" s="1"/>
  <c r="O72" i="11" s="1"/>
  <c r="O135" i="11" s="1"/>
  <c r="P72" i="11" s="1"/>
  <c r="P135" i="11" s="1"/>
  <c r="Q75" i="11"/>
  <c r="Q138" i="11" s="1"/>
  <c r="AD85" i="11"/>
  <c r="AD148" i="11" s="1"/>
  <c r="W81" i="11"/>
  <c r="W144" i="11" s="1"/>
  <c r="U76" i="11"/>
  <c r="U139" i="11" s="1"/>
  <c r="U79" i="11"/>
  <c r="U142" i="11" s="1"/>
  <c r="M71" i="11"/>
  <c r="M134" i="11" s="1"/>
  <c r="K69" i="11"/>
  <c r="K132" i="11" s="1"/>
  <c r="Z83" i="11"/>
  <c r="Z146" i="11" s="1"/>
  <c r="AB86" i="11"/>
  <c r="AB149" i="11" s="1"/>
  <c r="V80" i="11"/>
  <c r="V143" i="11" s="1"/>
  <c r="AA84" i="11"/>
  <c r="AA147" i="11" s="1"/>
  <c r="X82" i="11"/>
  <c r="X145" i="11" s="1"/>
  <c r="O73" i="11"/>
  <c r="O136" i="11" s="1"/>
  <c r="AJ157" i="11"/>
  <c r="AQ94" i="11"/>
  <c r="AP163" i="11"/>
  <c r="BC100" i="11"/>
  <c r="I38" i="9"/>
  <c r="G17" i="6"/>
  <c r="AQ161" i="11"/>
  <c r="BB98" i="11"/>
  <c r="E10" i="7"/>
  <c r="AC87" i="11"/>
  <c r="AC150" i="11" s="1"/>
  <c r="P74" i="11"/>
  <c r="P137" i="11" s="1"/>
  <c r="T77" i="11"/>
  <c r="T140" i="11" s="1"/>
  <c r="AT166" i="11"/>
  <c r="BJ103" i="11"/>
  <c r="E18" i="6"/>
  <c r="E19" i="6" s="1"/>
  <c r="F40" i="9"/>
  <c r="BV22" i="5"/>
  <c r="I9" i="2" s="1"/>
  <c r="BW20" i="5"/>
  <c r="D9" i="2"/>
  <c r="L70" i="11"/>
  <c r="L133" i="11" s="1"/>
  <c r="T78" i="11"/>
  <c r="T141" i="11" s="1"/>
  <c r="O91" i="66" l="1"/>
  <c r="O7" i="66" s="1"/>
  <c r="P97" i="76"/>
  <c r="P7" i="76" s="1"/>
  <c r="AL361" i="11"/>
  <c r="AB36" i="43"/>
  <c r="X6" i="56" s="1"/>
  <c r="AM6" i="68"/>
  <c r="AN6" i="68"/>
  <c r="L72" i="75"/>
  <c r="L6" i="75" s="1"/>
  <c r="AL6" i="68"/>
  <c r="BH102" i="11"/>
  <c r="M15" i="81"/>
  <c r="M78" i="66"/>
  <c r="M6" i="66" s="1"/>
  <c r="AO6" i="68" s="1"/>
  <c r="Z368" i="11"/>
  <c r="AA345" i="11"/>
  <c r="AT24" i="57"/>
  <c r="AS25" i="57"/>
  <c r="W376" i="11"/>
  <c r="X353" i="11"/>
  <c r="X352" i="11"/>
  <c r="W375" i="11"/>
  <c r="P5" i="76"/>
  <c r="Q101" i="76"/>
  <c r="AU300" i="11"/>
  <c r="AA280" i="11"/>
  <c r="AA343" i="11" s="1"/>
  <c r="Z366" i="11"/>
  <c r="X363" i="11"/>
  <c r="Y277" i="11"/>
  <c r="Y340" i="11"/>
  <c r="AD7" i="68"/>
  <c r="O90" i="76"/>
  <c r="O6" i="76" s="1"/>
  <c r="M78" i="78"/>
  <c r="M6" i="78" s="1"/>
  <c r="K22" i="81"/>
  <c r="AF7" i="68"/>
  <c r="AC7" i="68"/>
  <c r="AD38" i="57"/>
  <c r="AC39" i="57"/>
  <c r="AL36" i="57"/>
  <c r="G456" i="21"/>
  <c r="C473" i="21"/>
  <c r="G36" i="21" s="1"/>
  <c r="D16" i="21" s="1"/>
  <c r="G458" i="21"/>
  <c r="C475" i="21"/>
  <c r="O36" i="21" s="1"/>
  <c r="F16" i="21" s="1"/>
  <c r="G457" i="21"/>
  <c r="C474" i="21"/>
  <c r="K36" i="21" s="1"/>
  <c r="E16" i="21" s="1"/>
  <c r="AL31" i="57"/>
  <c r="AK32" i="57"/>
  <c r="AO18" i="57"/>
  <c r="AP17" i="57"/>
  <c r="BN101" i="11"/>
  <c r="BN164" i="11" s="1"/>
  <c r="AL362" i="11"/>
  <c r="R323" i="11"/>
  <c r="S260" i="11" s="1"/>
  <c r="S321" i="11" s="1"/>
  <c r="R107" i="78"/>
  <c r="R5" i="78" s="1"/>
  <c r="R109" i="78"/>
  <c r="R7" i="78" s="1"/>
  <c r="P96" i="77"/>
  <c r="O6" i="77"/>
  <c r="Q101" i="77"/>
  <c r="P5" i="77"/>
  <c r="P7" i="77"/>
  <c r="Q103" i="77"/>
  <c r="Q103" i="76"/>
  <c r="Q7" i="76" s="1"/>
  <c r="P97" i="75"/>
  <c r="P7" i="75" s="1"/>
  <c r="M51" i="73"/>
  <c r="L56" i="73"/>
  <c r="L40" i="73"/>
  <c r="L8" i="67" s="1"/>
  <c r="N52" i="72"/>
  <c r="N40" i="72" s="1"/>
  <c r="N7" i="67" s="1"/>
  <c r="M40" i="72"/>
  <c r="M7" i="67" s="1"/>
  <c r="M56" i="72"/>
  <c r="N55" i="70"/>
  <c r="N43" i="70" s="1"/>
  <c r="N6" i="67" s="1"/>
  <c r="M59" i="70"/>
  <c r="M43" i="70"/>
  <c r="M6" i="67" s="1"/>
  <c r="L54" i="74"/>
  <c r="K60" i="74"/>
  <c r="K44" i="74"/>
  <c r="K5" i="67" s="1"/>
  <c r="AH271" i="11"/>
  <c r="AH334" i="11" s="1"/>
  <c r="AS291" i="11"/>
  <c r="AC266" i="11"/>
  <c r="AC329" i="11" s="1"/>
  <c r="AI286" i="11"/>
  <c r="AD268" i="11"/>
  <c r="AD331" i="11" s="1"/>
  <c r="AL288" i="11"/>
  <c r="BL22" i="5"/>
  <c r="AP290" i="11"/>
  <c r="AF270" i="11"/>
  <c r="AF333" i="11" s="1"/>
  <c r="AR298" i="11"/>
  <c r="Y364" i="11"/>
  <c r="Z278" i="11"/>
  <c r="Z341" i="11" s="1"/>
  <c r="AF269" i="11"/>
  <c r="AF332" i="11" s="1"/>
  <c r="AO289" i="11"/>
  <c r="AK287" i="11"/>
  <c r="AD267" i="11"/>
  <c r="AD330" i="11" s="1"/>
  <c r="AI284" i="11"/>
  <c r="AE264" i="11"/>
  <c r="AE327" i="11" s="1"/>
  <c r="AY294" i="11"/>
  <c r="AK274" i="11"/>
  <c r="AK337" i="11" s="1"/>
  <c r="Y67" i="11"/>
  <c r="Y130" i="11" s="1"/>
  <c r="G9" i="82"/>
  <c r="F7" i="81"/>
  <c r="AO21" i="6"/>
  <c r="AP21" i="6" s="1"/>
  <c r="AQ21" i="6" s="1"/>
  <c r="AR21" i="6" s="1"/>
  <c r="BY21" i="6"/>
  <c r="AM276" i="11"/>
  <c r="AM339" i="11" s="1"/>
  <c r="BC296" i="11"/>
  <c r="CF12" i="7"/>
  <c r="AJ12" i="7"/>
  <c r="Q13" i="2"/>
  <c r="CE26" i="5"/>
  <c r="AH9" i="68"/>
  <c r="AG9" i="68"/>
  <c r="AI9" i="68"/>
  <c r="AJ9" i="68"/>
  <c r="L36" i="81"/>
  <c r="O35" i="81"/>
  <c r="AT29" i="57" s="1"/>
  <c r="AT30" i="57" s="1"/>
  <c r="BI22" i="5"/>
  <c r="W261" i="11"/>
  <c r="W324" i="11" s="1"/>
  <c r="N42" i="81"/>
  <c r="N23" i="81"/>
  <c r="N37" i="81"/>
  <c r="O8" i="82" s="1"/>
  <c r="O18" i="82" s="1"/>
  <c r="O21" i="81"/>
  <c r="AT15" i="57" s="1"/>
  <c r="AT16" i="57" s="1"/>
  <c r="Z357" i="11"/>
  <c r="Y380" i="11"/>
  <c r="G44" i="81"/>
  <c r="M29" i="81"/>
  <c r="AL8" i="68"/>
  <c r="AK8" i="68"/>
  <c r="AM8" i="68"/>
  <c r="AN8" i="68"/>
  <c r="W13" i="6"/>
  <c r="Y42" i="9"/>
  <c r="Z6" i="56"/>
  <c r="H12" i="67"/>
  <c r="Y6" i="56"/>
  <c r="X372" i="11"/>
  <c r="Y349" i="11"/>
  <c r="M16" i="82"/>
  <c r="O37" i="81"/>
  <c r="P8" i="82" s="1"/>
  <c r="P18" i="82" s="1"/>
  <c r="L60" i="65"/>
  <c r="L4" i="67" s="1"/>
  <c r="M55" i="65"/>
  <c r="L44" i="65"/>
  <c r="V11" i="56"/>
  <c r="R12" i="7"/>
  <c r="BI26" i="5"/>
  <c r="BJ26" i="5" s="1"/>
  <c r="BK26" i="5" s="1"/>
  <c r="BL26" i="5" s="1"/>
  <c r="R367" i="11"/>
  <c r="Q47" i="9"/>
  <c r="P25" i="5" s="1"/>
  <c r="X356" i="11"/>
  <c r="W379" i="11"/>
  <c r="N6" i="82"/>
  <c r="AA263" i="11"/>
  <c r="AA326" i="11" s="1"/>
  <c r="AD283" i="11"/>
  <c r="AB282" i="11"/>
  <c r="Z262" i="11"/>
  <c r="Z325" i="11" s="1"/>
  <c r="AI272" i="11"/>
  <c r="AI335" i="11" s="1"/>
  <c r="AU292" i="11"/>
  <c r="BB295" i="11"/>
  <c r="AM275" i="11"/>
  <c r="AM338" i="11" s="1"/>
  <c r="I9" i="67"/>
  <c r="AF6" i="43" s="1"/>
  <c r="Y348" i="11"/>
  <c r="X371" i="11"/>
  <c r="Y351" i="11"/>
  <c r="X374" i="11"/>
  <c r="AA360" i="11"/>
  <c r="Z383" i="11"/>
  <c r="P28" i="81"/>
  <c r="AX22" i="57" s="1"/>
  <c r="AX23" i="57" s="1"/>
  <c r="P10" i="68"/>
  <c r="P11" i="68" s="1"/>
  <c r="G43" i="81"/>
  <c r="G6" i="81" s="1"/>
  <c r="O10" i="68"/>
  <c r="O11" i="68" s="1"/>
  <c r="N10" i="68"/>
  <c r="N11" i="68" s="1"/>
  <c r="M10" i="68"/>
  <c r="M11" i="68" s="1"/>
  <c r="X377" i="11"/>
  <c r="Y354" i="11"/>
  <c r="V347" i="11"/>
  <c r="U370" i="11"/>
  <c r="U11" i="56"/>
  <c r="AJ273" i="11"/>
  <c r="AJ336" i="11" s="1"/>
  <c r="AW293" i="11"/>
  <c r="Y378" i="11"/>
  <c r="Z355" i="11"/>
  <c r="E44" i="81"/>
  <c r="K36" i="81"/>
  <c r="AC9" i="68"/>
  <c r="AE9" i="68"/>
  <c r="AD9" i="68"/>
  <c r="AF9" i="68"/>
  <c r="AA350" i="11"/>
  <c r="Z373" i="11"/>
  <c r="AJ7" i="68"/>
  <c r="AG7" i="68"/>
  <c r="AI7" i="68"/>
  <c r="AH7" i="68"/>
  <c r="L22" i="81"/>
  <c r="AC358" i="11"/>
  <c r="AB381" i="11"/>
  <c r="O30" i="81"/>
  <c r="P7" i="82" s="1"/>
  <c r="P17" i="82" s="1"/>
  <c r="X382" i="11"/>
  <c r="Y359" i="11"/>
  <c r="AU299" i="11"/>
  <c r="AA365" i="11"/>
  <c r="AB279" i="11"/>
  <c r="AB342" i="11" s="1"/>
  <c r="AB265" i="11"/>
  <c r="AB328" i="11" s="1"/>
  <c r="AG285" i="11"/>
  <c r="O14" i="6"/>
  <c r="O15" i="6" s="1"/>
  <c r="P44" i="9"/>
  <c r="P97" i="66"/>
  <c r="P7" i="66" s="1"/>
  <c r="P16" i="81"/>
  <c r="Q5" i="82" s="1"/>
  <c r="O15" i="82"/>
  <c r="AR92" i="11"/>
  <c r="AV96" i="11"/>
  <c r="AW95" i="11"/>
  <c r="AO158" i="11"/>
  <c r="I68" i="11"/>
  <c r="I128" i="11" s="1"/>
  <c r="H48" i="9" s="1"/>
  <c r="G24" i="5" s="1"/>
  <c r="AP162" i="11"/>
  <c r="BB99" i="11"/>
  <c r="AQ93" i="11"/>
  <c r="AK156" i="11"/>
  <c r="AR160" i="11"/>
  <c r="BB97" i="11"/>
  <c r="AB84" i="11"/>
  <c r="AB147" i="11" s="1"/>
  <c r="X81" i="11"/>
  <c r="X144" i="11" s="1"/>
  <c r="U77" i="11"/>
  <c r="U140" i="11" s="1"/>
  <c r="W80" i="11"/>
  <c r="W143" i="11" s="1"/>
  <c r="Q72" i="11"/>
  <c r="Q135" i="11" s="1"/>
  <c r="AC86" i="11"/>
  <c r="AC149" i="11" s="1"/>
  <c r="AE85" i="11"/>
  <c r="AE148" i="11" s="1"/>
  <c r="AA83" i="11"/>
  <c r="AA146" i="11" s="1"/>
  <c r="R75" i="11"/>
  <c r="R138" i="11" s="1"/>
  <c r="U78" i="11"/>
  <c r="U141" i="11" s="1"/>
  <c r="P73" i="11"/>
  <c r="P136" i="11" s="1"/>
  <c r="L69" i="11"/>
  <c r="L132" i="11" s="1"/>
  <c r="M70" i="11"/>
  <c r="M133" i="11" s="1"/>
  <c r="N71" i="11"/>
  <c r="N134" i="11" s="1"/>
  <c r="AD87" i="11"/>
  <c r="AD150" i="11" s="1"/>
  <c r="V79" i="11"/>
  <c r="V142" i="11" s="1"/>
  <c r="Y82" i="11"/>
  <c r="Y145" i="11" s="1"/>
  <c r="V76" i="11"/>
  <c r="V139" i="11" s="1"/>
  <c r="Q74" i="11"/>
  <c r="Q137" i="11" s="1"/>
  <c r="D14" i="9"/>
  <c r="H17" i="6"/>
  <c r="J38" i="9"/>
  <c r="AQ163" i="11"/>
  <c r="BD100" i="11"/>
  <c r="AN159" i="11"/>
  <c r="AW96" i="11"/>
  <c r="AU166" i="11"/>
  <c r="BK103" i="11"/>
  <c r="AK157" i="11"/>
  <c r="AR94" i="11"/>
  <c r="BW22" i="5"/>
  <c r="J9" i="2" s="1"/>
  <c r="BX20" i="5"/>
  <c r="AN155" i="11"/>
  <c r="AS92" i="11"/>
  <c r="AR161" i="11"/>
  <c r="BC98" i="11"/>
  <c r="AT165" i="11"/>
  <c r="BI102" i="11"/>
  <c r="F18" i="6"/>
  <c r="F19" i="6" s="1"/>
  <c r="G40" i="9"/>
  <c r="M78" i="75" l="1"/>
  <c r="M6" i="75" s="1"/>
  <c r="AF36" i="43"/>
  <c r="AB6" i="56" s="1"/>
  <c r="N84" i="78"/>
  <c r="N6" i="78" s="1"/>
  <c r="N15" i="81"/>
  <c r="AR6" i="68"/>
  <c r="AQ6" i="68"/>
  <c r="N84" i="66"/>
  <c r="N6" i="66" s="1"/>
  <c r="AS6" i="68" s="1"/>
  <c r="AP6" i="68"/>
  <c r="Y352" i="11"/>
  <c r="X375" i="11"/>
  <c r="X376" i="11"/>
  <c r="Y353" i="11"/>
  <c r="P96" i="76"/>
  <c r="P6" i="76" s="1"/>
  <c r="AA366" i="11"/>
  <c r="AB280" i="11"/>
  <c r="AB343" i="11" s="1"/>
  <c r="AV300" i="11"/>
  <c r="AQ297" i="11"/>
  <c r="Z277" i="11"/>
  <c r="Z340" i="11" s="1"/>
  <c r="Y363" i="11"/>
  <c r="AX24" i="57"/>
  <c r="AW25" i="57"/>
  <c r="Q5" i="76"/>
  <c r="R107" i="76"/>
  <c r="R5" i="76" s="1"/>
  <c r="AA368" i="11"/>
  <c r="AB345" i="11"/>
  <c r="AV302" i="11"/>
  <c r="AL37" i="57"/>
  <c r="G474" i="21"/>
  <c r="AP36" i="57"/>
  <c r="AP37" i="57" s="1"/>
  <c r="AH38" i="57"/>
  <c r="AG39" i="57"/>
  <c r="G475" i="21"/>
  <c r="G473" i="21"/>
  <c r="AP31" i="57"/>
  <c r="AO32" i="57"/>
  <c r="AT17" i="57"/>
  <c r="AS18" i="57"/>
  <c r="R346" i="11"/>
  <c r="R384" i="11" s="1"/>
  <c r="Q43" i="9" s="1"/>
  <c r="P14" i="6" s="1"/>
  <c r="S344" i="11"/>
  <c r="D23" i="9"/>
  <c r="S323" i="11"/>
  <c r="T260" i="11" s="1"/>
  <c r="T321" i="11" s="1"/>
  <c r="S5" i="78"/>
  <c r="S7" i="78"/>
  <c r="R107" i="77"/>
  <c r="R5" i="77" s="1"/>
  <c r="Q5" i="77"/>
  <c r="P6" i="77"/>
  <c r="Q102" i="77"/>
  <c r="R109" i="76"/>
  <c r="R109" i="77"/>
  <c r="R7" i="77" s="1"/>
  <c r="Q7" i="77"/>
  <c r="N84" i="75"/>
  <c r="N6" i="75" s="1"/>
  <c r="Q103" i="75"/>
  <c r="Q7" i="75" s="1"/>
  <c r="N52" i="73"/>
  <c r="N40" i="73" s="1"/>
  <c r="N8" i="67" s="1"/>
  <c r="M40" i="73"/>
  <c r="M8" i="67" s="1"/>
  <c r="M56" i="73"/>
  <c r="O53" i="72"/>
  <c r="O40" i="72" s="1"/>
  <c r="O7" i="67" s="1"/>
  <c r="N56" i="72"/>
  <c r="O56" i="70"/>
  <c r="O43" i="70" s="1"/>
  <c r="O6" i="67" s="1"/>
  <c r="N59" i="70"/>
  <c r="M55" i="74"/>
  <c r="M44" i="74" s="1"/>
  <c r="M5" i="67" s="1"/>
  <c r="L44" i="74"/>
  <c r="L5" i="67" s="1"/>
  <c r="L60" i="74"/>
  <c r="Z67" i="11"/>
  <c r="Z130" i="11" s="1"/>
  <c r="AH285" i="11"/>
  <c r="AC265" i="11"/>
  <c r="AC328" i="11" s="1"/>
  <c r="AG269" i="11"/>
  <c r="AG332" i="11" s="1"/>
  <c r="AP289" i="11"/>
  <c r="AC282" i="11"/>
  <c r="AA262" i="11"/>
  <c r="AA325" i="11" s="1"/>
  <c r="AS298" i="11"/>
  <c r="AA278" i="11"/>
  <c r="Z364" i="11"/>
  <c r="AA341" i="11"/>
  <c r="AN276" i="11"/>
  <c r="AN339" i="11" s="1"/>
  <c r="BD296" i="11"/>
  <c r="AM362" i="11"/>
  <c r="X261" i="11"/>
  <c r="X324" i="11" s="1"/>
  <c r="AF264" i="11"/>
  <c r="AF327" i="11" s="1"/>
  <c r="AJ284" i="11"/>
  <c r="AK273" i="11"/>
  <c r="AK336" i="11" s="1"/>
  <c r="AX293" i="11"/>
  <c r="AE267" i="11"/>
  <c r="AE330" i="11" s="1"/>
  <c r="AL287" i="11"/>
  <c r="AB350" i="11"/>
  <c r="AA373" i="11"/>
  <c r="Q28" i="81"/>
  <c r="BB22" i="57" s="1"/>
  <c r="BB23" i="57" s="1"/>
  <c r="N56" i="65"/>
  <c r="M44" i="65"/>
  <c r="M60" i="65"/>
  <c r="M4" i="67" s="1"/>
  <c r="P21" i="81"/>
  <c r="AX15" i="57" s="1"/>
  <c r="AX16" i="57" s="1"/>
  <c r="G19" i="82"/>
  <c r="G21" i="82" s="1"/>
  <c r="G11" i="82"/>
  <c r="W347" i="11"/>
  <c r="V370" i="11"/>
  <c r="O23" i="81"/>
  <c r="O6" i="82"/>
  <c r="AB365" i="11"/>
  <c r="AV299" i="11"/>
  <c r="AC279" i="11"/>
  <c r="AC342" i="11" s="1"/>
  <c r="Y382" i="11"/>
  <c r="Z359" i="11"/>
  <c r="AA383" i="11"/>
  <c r="AB360" i="11"/>
  <c r="P37" i="81"/>
  <c r="Q8" i="82" s="1"/>
  <c r="Q18" i="82" s="1"/>
  <c r="Z11" i="56"/>
  <c r="R47" i="9"/>
  <c r="Q25" i="5" s="1"/>
  <c r="Q11" i="7" s="1"/>
  <c r="P30" i="81"/>
  <c r="Q7" i="82" s="1"/>
  <c r="Q17" i="82" s="1"/>
  <c r="AQ8" i="68"/>
  <c r="AO8" i="68"/>
  <c r="N29" i="81"/>
  <c r="AP8" i="68"/>
  <c r="AR8" i="68"/>
  <c r="X379" i="11"/>
  <c r="Y356" i="11"/>
  <c r="Y11" i="56"/>
  <c r="AZ294" i="11"/>
  <c r="AL274" i="11"/>
  <c r="AL337" i="11" s="1"/>
  <c r="Z354" i="11"/>
  <c r="Y377" i="11"/>
  <c r="BC295" i="11"/>
  <c r="AN275" i="11"/>
  <c r="AN338" i="11" s="1"/>
  <c r="AT291" i="11"/>
  <c r="AI271" i="11"/>
  <c r="AI334" i="11" s="1"/>
  <c r="AC381" i="11"/>
  <c r="AD358" i="11"/>
  <c r="N16" i="82"/>
  <c r="P11" i="7"/>
  <c r="BU11" i="7" s="1"/>
  <c r="BS25" i="5"/>
  <c r="F12" i="2" s="1"/>
  <c r="Z42" i="9"/>
  <c r="X13" i="6"/>
  <c r="AE268" i="11"/>
  <c r="AE331" i="11" s="1"/>
  <c r="AM288" i="11"/>
  <c r="AA355" i="11"/>
  <c r="Z378" i="11"/>
  <c r="Y374" i="11"/>
  <c r="Z351" i="11"/>
  <c r="AD266" i="11"/>
  <c r="AD329" i="11" s="1"/>
  <c r="AJ286" i="11"/>
  <c r="AJ272" i="11"/>
  <c r="AJ335" i="11" s="1"/>
  <c r="AV292" i="11"/>
  <c r="AE283" i="11"/>
  <c r="AB263" i="11"/>
  <c r="AB326" i="11" s="1"/>
  <c r="AA357" i="11"/>
  <c r="Z380" i="11"/>
  <c r="R10" i="68"/>
  <c r="R11" i="68" s="1"/>
  <c r="H43" i="81"/>
  <c r="H6" i="81" s="1"/>
  <c r="Q10" i="68"/>
  <c r="Q11" i="68" s="1"/>
  <c r="T10" i="68"/>
  <c r="T11" i="68" s="1"/>
  <c r="S10" i="68"/>
  <c r="S11" i="68" s="1"/>
  <c r="AM361" i="11"/>
  <c r="AG270" i="11"/>
  <c r="AG333" i="11" s="1"/>
  <c r="AQ290" i="11"/>
  <c r="AM9" i="68"/>
  <c r="AN9" i="68"/>
  <c r="M36" i="81"/>
  <c r="AK9" i="68"/>
  <c r="AL9" i="68"/>
  <c r="AM7" i="68"/>
  <c r="AN7" i="68"/>
  <c r="M22" i="81"/>
  <c r="AL7" i="68"/>
  <c r="AK7" i="68"/>
  <c r="BZ21" i="6"/>
  <c r="AS21" i="6"/>
  <c r="Y371" i="11"/>
  <c r="Z348" i="11"/>
  <c r="F9" i="82"/>
  <c r="E7" i="81"/>
  <c r="AC6" i="56"/>
  <c r="AD6" i="56"/>
  <c r="I12" i="67"/>
  <c r="S367" i="11"/>
  <c r="Y372" i="11"/>
  <c r="Z349" i="11"/>
  <c r="H9" i="82"/>
  <c r="G7" i="81"/>
  <c r="O42" i="81"/>
  <c r="P35" i="81"/>
  <c r="AX29" i="57" s="1"/>
  <c r="AX30" i="57" s="1"/>
  <c r="CG12" i="7"/>
  <c r="R13" i="2"/>
  <c r="J9" i="67"/>
  <c r="AJ6" i="43" s="1"/>
  <c r="Q103" i="66"/>
  <c r="Q7" i="66" s="1"/>
  <c r="Q16" i="81"/>
  <c r="R5" i="82" s="1"/>
  <c r="P15" i="82"/>
  <c r="G10" i="7"/>
  <c r="AP158" i="11"/>
  <c r="AX95" i="11"/>
  <c r="I131" i="11"/>
  <c r="I191" i="11" s="1"/>
  <c r="H39" i="9" s="1"/>
  <c r="AS160" i="11"/>
  <c r="BC97" i="11"/>
  <c r="AR93" i="11"/>
  <c r="AL156" i="11"/>
  <c r="AQ162" i="11"/>
  <c r="BC99" i="11"/>
  <c r="M69" i="11"/>
  <c r="M132" i="11" s="1"/>
  <c r="X80" i="11"/>
  <c r="X143" i="11" s="1"/>
  <c r="Q73" i="11"/>
  <c r="Q136" i="11" s="1"/>
  <c r="V77" i="11"/>
  <c r="V140" i="11" s="1"/>
  <c r="Z82" i="11"/>
  <c r="Z145" i="11" s="1"/>
  <c r="V78" i="11"/>
  <c r="V141" i="11" s="1"/>
  <c r="Y81" i="11"/>
  <c r="Y144" i="11" s="1"/>
  <c r="W79" i="11"/>
  <c r="W142" i="11" s="1"/>
  <c r="S75" i="11"/>
  <c r="S138" i="11" s="1"/>
  <c r="AC84" i="11"/>
  <c r="AC147" i="11" s="1"/>
  <c r="AE87" i="11"/>
  <c r="AE150" i="11" s="1"/>
  <c r="AB83" i="11"/>
  <c r="AB146" i="11" s="1"/>
  <c r="AF85" i="11"/>
  <c r="AF148" i="11" s="1"/>
  <c r="AD86" i="11"/>
  <c r="AD149" i="11" s="1"/>
  <c r="R74" i="11"/>
  <c r="R137" i="11" s="1"/>
  <c r="N70" i="11"/>
  <c r="N133" i="11" s="1"/>
  <c r="R72" i="11"/>
  <c r="R135" i="11" s="1"/>
  <c r="W76" i="11"/>
  <c r="W139" i="11" s="1"/>
  <c r="AV166" i="11"/>
  <c r="BL103" i="11"/>
  <c r="BX22" i="5"/>
  <c r="K9" i="2" s="1"/>
  <c r="BY20" i="5"/>
  <c r="AR163" i="11"/>
  <c r="BE100" i="11"/>
  <c r="AO159" i="11"/>
  <c r="AX96" i="11"/>
  <c r="BQ17" i="6"/>
  <c r="AU165" i="11"/>
  <c r="BJ102" i="11"/>
  <c r="AS161" i="11"/>
  <c r="BD98" i="11"/>
  <c r="O71" i="11"/>
  <c r="O134" i="11" s="1"/>
  <c r="AO155" i="11"/>
  <c r="AT92" i="11"/>
  <c r="AL157" i="11"/>
  <c r="AS94" i="11"/>
  <c r="I17" i="6"/>
  <c r="K38" i="9"/>
  <c r="R369" i="11" l="1"/>
  <c r="F19" i="9"/>
  <c r="F20" i="9" s="1"/>
  <c r="Q44" i="9"/>
  <c r="AJ36" i="43"/>
  <c r="AF6" i="56" s="1"/>
  <c r="O90" i="78"/>
  <c r="O6" i="78" s="1"/>
  <c r="S5" i="76"/>
  <c r="AV6" i="68"/>
  <c r="O15" i="81"/>
  <c r="AT6" i="68"/>
  <c r="AU6" i="68"/>
  <c r="O90" i="66"/>
  <c r="P96" i="66" s="1"/>
  <c r="Q102" i="76"/>
  <c r="Q6" i="76" s="1"/>
  <c r="AB366" i="11"/>
  <c r="AC280" i="11"/>
  <c r="AC343" i="11" s="1"/>
  <c r="AW300" i="11"/>
  <c r="Y376" i="11"/>
  <c r="Z353" i="11"/>
  <c r="Z352" i="11"/>
  <c r="Y375" i="11"/>
  <c r="BB24" i="57"/>
  <c r="BA25" i="57"/>
  <c r="AR297" i="11"/>
  <c r="Z363" i="11"/>
  <c r="AA277" i="11"/>
  <c r="AA340" i="11" s="1"/>
  <c r="AC345" i="11"/>
  <c r="AW302" i="11"/>
  <c r="AB368" i="11"/>
  <c r="R7" i="76"/>
  <c r="S7" i="76" s="1"/>
  <c r="AT36" i="57"/>
  <c r="AT37" i="57" s="1"/>
  <c r="AL38" i="57"/>
  <c r="AK39" i="57"/>
  <c r="AT31" i="57"/>
  <c r="AS32" i="57"/>
  <c r="AX17" i="57"/>
  <c r="AW18" i="57"/>
  <c r="S346" i="11"/>
  <c r="S369" i="11" s="1"/>
  <c r="AN361" i="11"/>
  <c r="Q6" i="77"/>
  <c r="R108" i="77"/>
  <c r="R6" i="77" s="1"/>
  <c r="S5" i="77"/>
  <c r="S7" i="77"/>
  <c r="O90" i="75"/>
  <c r="O6" i="75" s="1"/>
  <c r="R109" i="75"/>
  <c r="R7" i="75" s="1"/>
  <c r="O53" i="73"/>
  <c r="O40" i="73" s="1"/>
  <c r="O8" i="67" s="1"/>
  <c r="N56" i="73"/>
  <c r="L9" i="67"/>
  <c r="P54" i="72"/>
  <c r="P40" i="72" s="1"/>
  <c r="P7" i="67" s="1"/>
  <c r="O56" i="72"/>
  <c r="P57" i="70"/>
  <c r="P43" i="70" s="1"/>
  <c r="P6" i="67" s="1"/>
  <c r="O59" i="70"/>
  <c r="N56" i="74"/>
  <c r="M60" i="74"/>
  <c r="AD265" i="11"/>
  <c r="AD328" i="11" s="1"/>
  <c r="AI285" i="11"/>
  <c r="AA67" i="11"/>
  <c r="AA130" i="11" s="1"/>
  <c r="AC263" i="11"/>
  <c r="AC326" i="11" s="1"/>
  <c r="AF283" i="11"/>
  <c r="AM274" i="11"/>
  <c r="AM337" i="11" s="1"/>
  <c r="BA294" i="11"/>
  <c r="AD279" i="11"/>
  <c r="AD342" i="11" s="1"/>
  <c r="AW299" i="11"/>
  <c r="AC365" i="11"/>
  <c r="AD282" i="11"/>
  <c r="AB262" i="11"/>
  <c r="AB325" i="11" s="1"/>
  <c r="AR290" i="11"/>
  <c r="AH270" i="11"/>
  <c r="AH333" i="11" s="1"/>
  <c r="AH269" i="11"/>
  <c r="AH332" i="11" s="1"/>
  <c r="AQ289" i="11"/>
  <c r="AA359" i="11"/>
  <c r="Z382" i="11"/>
  <c r="AC350" i="11"/>
  <c r="AB373" i="11"/>
  <c r="AD11" i="56"/>
  <c r="H44" i="81"/>
  <c r="AC11" i="56"/>
  <c r="AK286" i="11"/>
  <c r="AE266" i="11"/>
  <c r="AE329" i="11" s="1"/>
  <c r="P23" i="81"/>
  <c r="AF267" i="11"/>
  <c r="AF330" i="11" s="1"/>
  <c r="AM287" i="11"/>
  <c r="Q35" i="81"/>
  <c r="BB29" i="57" s="1"/>
  <c r="BB30" i="57" s="1"/>
  <c r="AA348" i="11"/>
  <c r="Z371" i="11"/>
  <c r="O29" i="81"/>
  <c r="AU8" i="68"/>
  <c r="AS8" i="68"/>
  <c r="AT8" i="68"/>
  <c r="AV8" i="68"/>
  <c r="AB383" i="11"/>
  <c r="AC360" i="11"/>
  <c r="O16" i="82"/>
  <c r="P6" i="82"/>
  <c r="AR9" i="68"/>
  <c r="AQ9" i="68"/>
  <c r="AO9" i="68"/>
  <c r="N36" i="81"/>
  <c r="AP9" i="68"/>
  <c r="O57" i="65"/>
  <c r="N60" i="65"/>
  <c r="N4" i="67" s="1"/>
  <c r="AG6" i="56"/>
  <c r="J12" i="67"/>
  <c r="AH6" i="56"/>
  <c r="H19" i="82"/>
  <c r="H21" i="82" s="1"/>
  <c r="H11" i="82"/>
  <c r="S47" i="9"/>
  <c r="R25" i="5" s="1"/>
  <c r="E23" i="9"/>
  <c r="AA378" i="11"/>
  <c r="AB355" i="11"/>
  <c r="BD295" i="11"/>
  <c r="AO275" i="11"/>
  <c r="AO338" i="11" s="1"/>
  <c r="AJ271" i="11"/>
  <c r="AJ334" i="11" s="1"/>
  <c r="AU291" i="11"/>
  <c r="Y261" i="11"/>
  <c r="Y324" i="11" s="1"/>
  <c r="T344" i="11"/>
  <c r="AB357" i="11"/>
  <c r="AA380" i="11"/>
  <c r="R28" i="81"/>
  <c r="BF22" i="57" s="1"/>
  <c r="BF23" i="57" s="1"/>
  <c r="AL273" i="11"/>
  <c r="AL336" i="11" s="1"/>
  <c r="AY293" i="11"/>
  <c r="AN362" i="11"/>
  <c r="X10" i="68"/>
  <c r="X11" i="68" s="1"/>
  <c r="W10" i="68"/>
  <c r="W11" i="68" s="1"/>
  <c r="U10" i="68"/>
  <c r="U11" i="68" s="1"/>
  <c r="V10" i="68"/>
  <c r="V11" i="68" s="1"/>
  <c r="I43" i="81"/>
  <c r="I6" i="81" s="1"/>
  <c r="AG264" i="11"/>
  <c r="AG327" i="11" s="1"/>
  <c r="AK284" i="11"/>
  <c r="W370" i="11"/>
  <c r="X347" i="11"/>
  <c r="AT21" i="6"/>
  <c r="CA21" i="6"/>
  <c r="AK272" i="11"/>
  <c r="AK335" i="11" s="1"/>
  <c r="AW292" i="11"/>
  <c r="BU13" i="6"/>
  <c r="AA354" i="11"/>
  <c r="Z377" i="11"/>
  <c r="Y379" i="11"/>
  <c r="Z356" i="11"/>
  <c r="Q37" i="81"/>
  <c r="R8" i="82" s="1"/>
  <c r="R18" i="82" s="1"/>
  <c r="AP7" i="68"/>
  <c r="N22" i="81"/>
  <c r="AQ7" i="68"/>
  <c r="AR7" i="68"/>
  <c r="AO7" i="68"/>
  <c r="S384" i="11"/>
  <c r="R43" i="9" s="1"/>
  <c r="BE296" i="11"/>
  <c r="AO276" i="11"/>
  <c r="AO339" i="11" s="1"/>
  <c r="K9" i="67"/>
  <c r="AN6" i="43" s="1"/>
  <c r="AE358" i="11"/>
  <c r="AD381" i="11"/>
  <c r="Q21" i="81"/>
  <c r="BB15" i="57" s="1"/>
  <c r="BB16" i="57" s="1"/>
  <c r="AT298" i="11"/>
  <c r="AA364" i="11"/>
  <c r="AB278" i="11"/>
  <c r="AB341" i="11" s="1"/>
  <c r="AA349" i="11"/>
  <c r="Z372" i="11"/>
  <c r="AN288" i="11"/>
  <c r="AF268" i="11"/>
  <c r="AF331" i="11" s="1"/>
  <c r="T323" i="11"/>
  <c r="P42" i="81"/>
  <c r="F19" i="82"/>
  <c r="F21" i="82" s="1"/>
  <c r="F11" i="82"/>
  <c r="Z374" i="11"/>
  <c r="AA351" i="11"/>
  <c r="Y13" i="6"/>
  <c r="AA42" i="9"/>
  <c r="BS14" i="6"/>
  <c r="BS15" i="6" s="1"/>
  <c r="P15" i="6"/>
  <c r="Q30" i="81"/>
  <c r="R7" i="82" s="1"/>
  <c r="R17" i="82" s="1"/>
  <c r="Q15" i="82"/>
  <c r="R109" i="66"/>
  <c r="R7" i="66" s="1"/>
  <c r="R16" i="81"/>
  <c r="S5" i="82" s="1"/>
  <c r="J68" i="11"/>
  <c r="J128" i="11" s="1"/>
  <c r="I48" i="9" s="1"/>
  <c r="D24" i="9" s="1"/>
  <c r="AQ158" i="11"/>
  <c r="AY95" i="11"/>
  <c r="AR162" i="11"/>
  <c r="BD99" i="11"/>
  <c r="AM156" i="11"/>
  <c r="AS93" i="11"/>
  <c r="AT160" i="11"/>
  <c r="BD97" i="11"/>
  <c r="AG85" i="11"/>
  <c r="AG148" i="11" s="1"/>
  <c r="AA82" i="11"/>
  <c r="AA145" i="11" s="1"/>
  <c r="AC83" i="11"/>
  <c r="AC146" i="11" s="1"/>
  <c r="W77" i="11"/>
  <c r="W140" i="11" s="1"/>
  <c r="AF87" i="11"/>
  <c r="AF150" i="11" s="1"/>
  <c r="R73" i="11"/>
  <c r="R136" i="11" s="1"/>
  <c r="AD84" i="11"/>
  <c r="AD147" i="11" s="1"/>
  <c r="Y80" i="11"/>
  <c r="Y143" i="11" s="1"/>
  <c r="S72" i="11"/>
  <c r="S135" i="11" s="1"/>
  <c r="T75" i="11"/>
  <c r="T138" i="11" s="1"/>
  <c r="N69" i="11"/>
  <c r="N132" i="11" s="1"/>
  <c r="P71" i="11"/>
  <c r="P134" i="11" s="1"/>
  <c r="O70" i="11"/>
  <c r="O133" i="11" s="1"/>
  <c r="X79" i="11"/>
  <c r="X142" i="11" s="1"/>
  <c r="S74" i="11"/>
  <c r="S137" i="11" s="1"/>
  <c r="Z81" i="11"/>
  <c r="Z144" i="11" s="1"/>
  <c r="AE86" i="11"/>
  <c r="AE149" i="11" s="1"/>
  <c r="W78" i="11"/>
  <c r="W141" i="11" s="1"/>
  <c r="AT161" i="11"/>
  <c r="BE98" i="11"/>
  <c r="AW166" i="11"/>
  <c r="BM103" i="11"/>
  <c r="AP155" i="11"/>
  <c r="AU92" i="11"/>
  <c r="AS163" i="11"/>
  <c r="BF100" i="11"/>
  <c r="AM157" i="11"/>
  <c r="AT94" i="11"/>
  <c r="AP159" i="11"/>
  <c r="AY96" i="11"/>
  <c r="BY22" i="5"/>
  <c r="L9" i="2" s="1"/>
  <c r="BZ20" i="5"/>
  <c r="X76" i="11"/>
  <c r="X139" i="11" s="1"/>
  <c r="J17" i="6"/>
  <c r="L38" i="9"/>
  <c r="AV165" i="11"/>
  <c r="BK102" i="11"/>
  <c r="G18" i="6"/>
  <c r="G19" i="6" s="1"/>
  <c r="H40" i="9"/>
  <c r="P96" i="78" l="1"/>
  <c r="P6" i="78" s="1"/>
  <c r="AN36" i="43"/>
  <c r="AJ6" i="56" s="1"/>
  <c r="O6" i="66"/>
  <c r="AZ6" i="68" s="1"/>
  <c r="P6" i="66"/>
  <c r="BA6" i="68" s="1"/>
  <c r="Q102" i="66"/>
  <c r="Q6" i="66" s="1"/>
  <c r="R108" i="76"/>
  <c r="R6" i="76" s="1"/>
  <c r="S6" i="76" s="1"/>
  <c r="AS297" i="11"/>
  <c r="AB277" i="11"/>
  <c r="AB340" i="11" s="1"/>
  <c r="AA363" i="11"/>
  <c r="Z376" i="11"/>
  <c r="AA353" i="11"/>
  <c r="BF24" i="57"/>
  <c r="BE25" i="57"/>
  <c r="AD280" i="11"/>
  <c r="AD343" i="11" s="1"/>
  <c r="AC366" i="11"/>
  <c r="AX300" i="11"/>
  <c r="AD345" i="11"/>
  <c r="AC368" i="11"/>
  <c r="AX302" i="11"/>
  <c r="AA352" i="11"/>
  <c r="Z375" i="11"/>
  <c r="AP38" i="57"/>
  <c r="AO39" i="57"/>
  <c r="AX36" i="57"/>
  <c r="AX37" i="57" s="1"/>
  <c r="AX31" i="57"/>
  <c r="AW32" i="57"/>
  <c r="BB17" i="57"/>
  <c r="BA18" i="57"/>
  <c r="T346" i="11"/>
  <c r="T384" i="11" s="1"/>
  <c r="S43" i="9" s="1"/>
  <c r="AO361" i="11"/>
  <c r="S6" i="77"/>
  <c r="N44" i="74"/>
  <c r="N5" i="67" s="1"/>
  <c r="N60" i="74"/>
  <c r="P96" i="75"/>
  <c r="P6" i="75" s="1"/>
  <c r="L12" i="67"/>
  <c r="AR6" i="43"/>
  <c r="S7" i="75"/>
  <c r="P54" i="73"/>
  <c r="P40" i="73" s="1"/>
  <c r="P8" i="67" s="1"/>
  <c r="O56" i="73"/>
  <c r="AO6" i="56"/>
  <c r="AP6" i="56"/>
  <c r="Q55" i="72"/>
  <c r="P56" i="72"/>
  <c r="Q58" i="70"/>
  <c r="P59" i="70"/>
  <c r="O57" i="74"/>
  <c r="H24" i="5"/>
  <c r="AR289" i="11"/>
  <c r="AI269" i="11"/>
  <c r="AI332" i="11" s="1"/>
  <c r="AL272" i="11"/>
  <c r="AL335" i="11" s="1"/>
  <c r="AX292" i="11"/>
  <c r="AG267" i="11"/>
  <c r="AG330" i="11"/>
  <c r="AN287" i="11"/>
  <c r="AD263" i="11"/>
  <c r="AD326" i="11" s="1"/>
  <c r="AG283" i="11"/>
  <c r="Z261" i="11"/>
  <c r="Z324" i="11" s="1"/>
  <c r="AA281" i="11"/>
  <c r="AS290" i="11"/>
  <c r="AI270" i="11"/>
  <c r="AI333" i="11" s="1"/>
  <c r="AB67" i="11"/>
  <c r="AB130" i="11" s="1"/>
  <c r="AH264" i="11"/>
  <c r="AH327" i="11" s="1"/>
  <c r="AL284" i="11"/>
  <c r="AM273" i="11"/>
  <c r="AZ293" i="11"/>
  <c r="AM336" i="11"/>
  <c r="AE282" i="11"/>
  <c r="AC262" i="11"/>
  <c r="AC325" i="11" s="1"/>
  <c r="AE265" i="11"/>
  <c r="AE328" i="11" s="1"/>
  <c r="AJ285" i="11"/>
  <c r="AS7" i="68"/>
  <c r="O22" i="81"/>
  <c r="AU7" i="68"/>
  <c r="AV7" i="68"/>
  <c r="AT7" i="68"/>
  <c r="AZ8" i="68"/>
  <c r="AY8" i="68"/>
  <c r="P29" i="81"/>
  <c r="AW8" i="68"/>
  <c r="AX8" i="68"/>
  <c r="AV291" i="11"/>
  <c r="AK271" i="11"/>
  <c r="AK334" i="11" s="1"/>
  <c r="Q6" i="82"/>
  <c r="AL286" i="11"/>
  <c r="AF266" i="11"/>
  <c r="AF329" i="11" s="1"/>
  <c r="AD350" i="11"/>
  <c r="AC373" i="11"/>
  <c r="AD365" i="11"/>
  <c r="AX299" i="11"/>
  <c r="AE279" i="11"/>
  <c r="AE342" i="11" s="1"/>
  <c r="AC355" i="11"/>
  <c r="AB378" i="11"/>
  <c r="P16" i="82"/>
  <c r="Q23" i="81"/>
  <c r="Q42" i="81"/>
  <c r="R21" i="81"/>
  <c r="BF15" i="57" s="1"/>
  <c r="BF16" i="57" s="1"/>
  <c r="P58" i="65"/>
  <c r="O60" i="65"/>
  <c r="O4" i="67" s="1"/>
  <c r="I9" i="82"/>
  <c r="H7" i="81"/>
  <c r="AB349" i="11"/>
  <c r="AA372" i="11"/>
  <c r="AU298" i="11"/>
  <c r="AC278" i="11"/>
  <c r="AC341" i="11" s="1"/>
  <c r="AB364" i="11"/>
  <c r="O44" i="81"/>
  <c r="S28" i="81"/>
  <c r="BJ22" i="57" s="1"/>
  <c r="T28" i="81"/>
  <c r="R35" i="81"/>
  <c r="BF29" i="57" s="1"/>
  <c r="BF30" i="57" s="1"/>
  <c r="K12" i="67"/>
  <c r="AK6" i="56"/>
  <c r="AL6" i="56"/>
  <c r="R37" i="81"/>
  <c r="S8" i="82" s="1"/>
  <c r="S18" i="82" s="1"/>
  <c r="AB380" i="11"/>
  <c r="AC357" i="11"/>
  <c r="AA382" i="11"/>
  <c r="AB359" i="11"/>
  <c r="Z379" i="11"/>
  <c r="AA356" i="11"/>
  <c r="AO362" i="11"/>
  <c r="T367" i="11"/>
  <c r="AA10" i="68"/>
  <c r="AA11" i="68" s="1"/>
  <c r="Z10" i="68"/>
  <c r="Z11" i="68" s="1"/>
  <c r="Y10" i="68"/>
  <c r="Y11" i="68" s="1"/>
  <c r="J43" i="81"/>
  <c r="J6" i="81" s="1"/>
  <c r="AB10" i="68"/>
  <c r="AB11" i="68" s="1"/>
  <c r="AD360" i="11"/>
  <c r="AC383" i="11"/>
  <c r="AN274" i="11"/>
  <c r="AN337" i="11" s="1"/>
  <c r="BB294" i="11"/>
  <c r="AG11" i="56"/>
  <c r="AA374" i="11"/>
  <c r="AB351" i="11"/>
  <c r="AF358" i="11"/>
  <c r="AE381" i="11"/>
  <c r="U260" i="11"/>
  <c r="U321" i="11" s="1"/>
  <c r="U344" i="11" s="1"/>
  <c r="AB348" i="11"/>
  <c r="AA371" i="11"/>
  <c r="AB42" i="9"/>
  <c r="Z13" i="6"/>
  <c r="BF296" i="11"/>
  <c r="AP276" i="11"/>
  <c r="AP339" i="11" s="1"/>
  <c r="X370" i="11"/>
  <c r="Y347" i="11"/>
  <c r="AH11" i="56"/>
  <c r="AT9" i="68"/>
  <c r="AV9" i="68"/>
  <c r="O36" i="81"/>
  <c r="AS9" i="68"/>
  <c r="AU9" i="68"/>
  <c r="AU21" i="6"/>
  <c r="CB21" i="6"/>
  <c r="R30" i="81"/>
  <c r="S7" i="82" s="1"/>
  <c r="S17" i="82" s="1"/>
  <c r="AO288" i="11"/>
  <c r="AG268" i="11"/>
  <c r="AG331" i="11" s="1"/>
  <c r="Q14" i="6"/>
  <c r="Q15" i="6" s="1"/>
  <c r="R44" i="9"/>
  <c r="AB354" i="11"/>
  <c r="AA377" i="11"/>
  <c r="BE295" i="11"/>
  <c r="AP275" i="11"/>
  <c r="AP338" i="11" s="1"/>
  <c r="R15" i="82"/>
  <c r="S16" i="81"/>
  <c r="T5" i="82" s="1"/>
  <c r="S7" i="66"/>
  <c r="T16" i="81" s="1"/>
  <c r="J131" i="11"/>
  <c r="K68" i="11" s="1"/>
  <c r="K128" i="11" s="1"/>
  <c r="J48" i="9" s="1"/>
  <c r="AR158" i="11"/>
  <c r="AZ95" i="11"/>
  <c r="AN156" i="11"/>
  <c r="AT93" i="11"/>
  <c r="BE97" i="11"/>
  <c r="AU160" i="11"/>
  <c r="AS162" i="11"/>
  <c r="BE99" i="11"/>
  <c r="T74" i="11"/>
  <c r="T137" i="11" s="1"/>
  <c r="U75" i="11"/>
  <c r="U138" i="11" s="1"/>
  <c r="T72" i="11"/>
  <c r="T135" i="11" s="1"/>
  <c r="AF86" i="11"/>
  <c r="AF149" i="11" s="1"/>
  <c r="Z80" i="11"/>
  <c r="Z143" i="11" s="1"/>
  <c r="AB82" i="11"/>
  <c r="AB145" i="11" s="1"/>
  <c r="Y79" i="11"/>
  <c r="Y142" i="11" s="1"/>
  <c r="AH85" i="11"/>
  <c r="AH148" i="11" s="1"/>
  <c r="P70" i="11"/>
  <c r="P133" i="11" s="1"/>
  <c r="Y76" i="11"/>
  <c r="Y139" i="11" s="1"/>
  <c r="Q71" i="11"/>
  <c r="Q134" i="11" s="1"/>
  <c r="S73" i="11"/>
  <c r="S136" i="11" s="1"/>
  <c r="AG87" i="11"/>
  <c r="AG150" i="11" s="1"/>
  <c r="X77" i="11"/>
  <c r="X140" i="11" s="1"/>
  <c r="AD83" i="11"/>
  <c r="AD146" i="11" s="1"/>
  <c r="AT163" i="11"/>
  <c r="BG100" i="11"/>
  <c r="X78" i="11"/>
  <c r="X141" i="11" s="1"/>
  <c r="AA81" i="11"/>
  <c r="AA144" i="11" s="1"/>
  <c r="AQ155" i="11"/>
  <c r="AV92" i="11"/>
  <c r="AU161" i="11"/>
  <c r="BF98" i="11"/>
  <c r="AW165" i="11"/>
  <c r="BL102" i="11"/>
  <c r="AN157" i="11"/>
  <c r="AU94" i="11"/>
  <c r="AE84" i="11"/>
  <c r="AE147" i="11" s="1"/>
  <c r="K17" i="6"/>
  <c r="M38" i="9"/>
  <c r="AQ159" i="11"/>
  <c r="AZ96" i="11"/>
  <c r="CA20" i="5"/>
  <c r="CA22" i="5" s="1"/>
  <c r="N9" i="2" s="1"/>
  <c r="BZ22" i="5"/>
  <c r="M9" i="2" s="1"/>
  <c r="AX166" i="11"/>
  <c r="AY166" i="11" s="1"/>
  <c r="AZ166" i="11" s="1"/>
  <c r="BA166" i="11" s="1"/>
  <c r="BB166" i="11" s="1"/>
  <c r="BC166" i="11" s="1"/>
  <c r="BD166" i="11" s="1"/>
  <c r="BE166" i="11" s="1"/>
  <c r="BF166" i="11" s="1"/>
  <c r="BG166" i="11" s="1"/>
  <c r="BH166" i="11" s="1"/>
  <c r="BI166" i="11" s="1"/>
  <c r="BJ166" i="11" s="1"/>
  <c r="BK166" i="11" s="1"/>
  <c r="BL166" i="11" s="1"/>
  <c r="BM166" i="11" s="1"/>
  <c r="BN103" i="11"/>
  <c r="O69" i="11"/>
  <c r="O132" i="11" s="1"/>
  <c r="Q102" i="78" l="1"/>
  <c r="Q6" i="78" s="1"/>
  <c r="AY6" i="68"/>
  <c r="BB6" i="68"/>
  <c r="T369" i="11"/>
  <c r="Q15" i="81"/>
  <c r="AR36" i="43"/>
  <c r="AN6" i="56" s="1"/>
  <c r="AX6" i="68"/>
  <c r="P15" i="81"/>
  <c r="BC6" i="68"/>
  <c r="AW6" i="68"/>
  <c r="BD6" i="68"/>
  <c r="R108" i="66"/>
  <c r="R6" i="66" s="1"/>
  <c r="BI6" i="68" s="1"/>
  <c r="AT297" i="11"/>
  <c r="AC277" i="11"/>
  <c r="AC340" i="11" s="1"/>
  <c r="AB363" i="11"/>
  <c r="BJ24" i="57"/>
  <c r="BM25" i="57" s="1"/>
  <c r="BI25" i="57"/>
  <c r="AA376" i="11"/>
  <c r="AB353" i="11"/>
  <c r="BJ23" i="57"/>
  <c r="E23" i="57" s="1"/>
  <c r="E22" i="57"/>
  <c r="AY300" i="11"/>
  <c r="AE280" i="11"/>
  <c r="AE343" i="11" s="1"/>
  <c r="AD366" i="11"/>
  <c r="AA375" i="11"/>
  <c r="AB352" i="11"/>
  <c r="AD368" i="11"/>
  <c r="AE345" i="11"/>
  <c r="AY302" i="11"/>
  <c r="H10" i="7"/>
  <c r="BS10" i="7" s="1"/>
  <c r="BB36" i="57"/>
  <c r="BB37" i="57" s="1"/>
  <c r="AT38" i="57"/>
  <c r="AS39" i="57"/>
  <c r="BB31" i="57"/>
  <c r="BA32" i="57"/>
  <c r="BF17" i="57"/>
  <c r="BE18" i="57"/>
  <c r="Q56" i="72"/>
  <c r="Q40" i="72"/>
  <c r="Q7" i="67" s="1"/>
  <c r="Q59" i="70"/>
  <c r="Q43" i="70"/>
  <c r="Q6" i="67" s="1"/>
  <c r="Q102" i="75"/>
  <c r="Q6" i="75" s="1"/>
  <c r="O44" i="74"/>
  <c r="O5" i="67" s="1"/>
  <c r="O60" i="74"/>
  <c r="Q55" i="73"/>
  <c r="P56" i="73"/>
  <c r="AO11" i="56"/>
  <c r="P58" i="74"/>
  <c r="AD262" i="11"/>
  <c r="AD325" i="11" s="1"/>
  <c r="AF282" i="11"/>
  <c r="AA261" i="11"/>
  <c r="AA324" i="11" s="1"/>
  <c r="AB281" i="11"/>
  <c r="AM272" i="11"/>
  <c r="AM335" i="11" s="1"/>
  <c r="AY292" i="11"/>
  <c r="BG296" i="11"/>
  <c r="AQ276" i="11"/>
  <c r="AQ339" i="11" s="1"/>
  <c r="AQ275" i="11"/>
  <c r="AQ338" i="11" s="1"/>
  <c r="BF295" i="11"/>
  <c r="AP361" i="11"/>
  <c r="AH268" i="11"/>
  <c r="AH331" i="11" s="1"/>
  <c r="AP288" i="11"/>
  <c r="AM284" i="11"/>
  <c r="AI264" i="11"/>
  <c r="AI327" i="11" s="1"/>
  <c r="AJ269" i="11"/>
  <c r="AJ332" i="11" s="1"/>
  <c r="AS289" i="11"/>
  <c r="AV298" i="11"/>
  <c r="AC364" i="11"/>
  <c r="AD278" i="11"/>
  <c r="AD341" i="11" s="1"/>
  <c r="AC67" i="11"/>
  <c r="AC130" i="11" s="1"/>
  <c r="I44" i="81"/>
  <c r="M9" i="67"/>
  <c r="AV6" i="43" s="1"/>
  <c r="AV36" i="43" s="1"/>
  <c r="AL271" i="11"/>
  <c r="AL334" i="11" s="1"/>
  <c r="AW291" i="11"/>
  <c r="AH267" i="11"/>
  <c r="AH330" i="11" s="1"/>
  <c r="AO287" i="11"/>
  <c r="AC349" i="11"/>
  <c r="AB372" i="11"/>
  <c r="P44" i="81"/>
  <c r="J44" i="81"/>
  <c r="AD383" i="11"/>
  <c r="AE360" i="11"/>
  <c r="AC359" i="11"/>
  <c r="AB382" i="11"/>
  <c r="R6" i="82"/>
  <c r="AL11" i="56"/>
  <c r="R23" i="81"/>
  <c r="AM286" i="11"/>
  <c r="AG266" i="11"/>
  <c r="AG329" i="11" s="1"/>
  <c r="AP11" i="56"/>
  <c r="AK285" i="11"/>
  <c r="AF265" i="11"/>
  <c r="AF328" i="11" s="1"/>
  <c r="AX7" i="68"/>
  <c r="AZ7" i="68"/>
  <c r="AW7" i="68"/>
  <c r="P22" i="81"/>
  <c r="AY7" i="68"/>
  <c r="U367" i="11"/>
  <c r="AO274" i="11"/>
  <c r="AO337" i="11" s="1"/>
  <c r="BC294" i="11"/>
  <c r="AP362" i="11"/>
  <c r="AD357" i="11"/>
  <c r="AC380" i="11"/>
  <c r="AK11" i="56"/>
  <c r="S35" i="81"/>
  <c r="BJ29" i="57" s="1"/>
  <c r="T35" i="81"/>
  <c r="I19" i="82"/>
  <c r="I21" i="82" s="1"/>
  <c r="I11" i="82"/>
  <c r="S21" i="81"/>
  <c r="BJ15" i="57" s="1"/>
  <c r="T21" i="81"/>
  <c r="AN273" i="11"/>
  <c r="AN336" i="11" s="1"/>
  <c r="BA293" i="11"/>
  <c r="AT290" i="11"/>
  <c r="AJ270" i="11"/>
  <c r="AJ333" i="11" s="1"/>
  <c r="AX9" i="68"/>
  <c r="AZ9" i="68"/>
  <c r="AY9" i="68"/>
  <c r="P36" i="81"/>
  <c r="AW9" i="68"/>
  <c r="R14" i="6"/>
  <c r="R15" i="6" s="1"/>
  <c r="S44" i="9"/>
  <c r="AF381" i="11"/>
  <c r="AG358" i="11"/>
  <c r="AB356" i="11"/>
  <c r="AA379" i="11"/>
  <c r="R42" i="81"/>
  <c r="BD8" i="68"/>
  <c r="BC8" i="68"/>
  <c r="Q29" i="81"/>
  <c r="BA8" i="68"/>
  <c r="BB8" i="68"/>
  <c r="S30" i="81"/>
  <c r="T7" i="82" s="1"/>
  <c r="T17" i="82" s="1"/>
  <c r="T30" i="81"/>
  <c r="AB377" i="11"/>
  <c r="AC354" i="11"/>
  <c r="Z347" i="11"/>
  <c r="Y370" i="11"/>
  <c r="AH283" i="11"/>
  <c r="AE263" i="11"/>
  <c r="AE326" i="11" s="1"/>
  <c r="S37" i="81"/>
  <c r="T8" i="82" s="1"/>
  <c r="T18" i="82" s="1"/>
  <c r="T37" i="81"/>
  <c r="AD373" i="11"/>
  <c r="AE350" i="11"/>
  <c r="AB371" i="11"/>
  <c r="AC348" i="11"/>
  <c r="J191" i="11"/>
  <c r="I39" i="9" s="1"/>
  <c r="D15" i="9" s="1"/>
  <c r="D16" i="9" s="1"/>
  <c r="AA13" i="6"/>
  <c r="AC42" i="9"/>
  <c r="T47" i="9"/>
  <c r="S25" i="5" s="1"/>
  <c r="F23" i="9"/>
  <c r="AB374" i="11"/>
  <c r="AC351" i="11"/>
  <c r="Q59" i="65"/>
  <c r="Q60" i="65" s="1"/>
  <c r="Q4" i="67" s="1"/>
  <c r="P60" i="65"/>
  <c r="P4" i="67" s="1"/>
  <c r="AY299" i="11"/>
  <c r="AE365" i="11"/>
  <c r="AF279" i="11"/>
  <c r="AF342" i="11" s="1"/>
  <c r="AV21" i="6"/>
  <c r="CC21" i="6"/>
  <c r="U323" i="11"/>
  <c r="P9" i="82"/>
  <c r="O7" i="81"/>
  <c r="AD355" i="11"/>
  <c r="AC378" i="11"/>
  <c r="Q16" i="82"/>
  <c r="BE6" i="68"/>
  <c r="BG6" i="68"/>
  <c r="R15" i="81"/>
  <c r="BF6" i="68"/>
  <c r="BH6" i="68"/>
  <c r="S15" i="82"/>
  <c r="AS158" i="11"/>
  <c r="BA95" i="11"/>
  <c r="BF97" i="11"/>
  <c r="AV160" i="11"/>
  <c r="BF99" i="11"/>
  <c r="AT162" i="11"/>
  <c r="AO156" i="11"/>
  <c r="AU93" i="11"/>
  <c r="R71" i="11"/>
  <c r="R134" i="11" s="1"/>
  <c r="AA80" i="11"/>
  <c r="AA143" i="11" s="1"/>
  <c r="AF84" i="11"/>
  <c r="AF147" i="11" s="1"/>
  <c r="Z76" i="11"/>
  <c r="Z139" i="11" s="1"/>
  <c r="AG86" i="11"/>
  <c r="AG149" i="11" s="1"/>
  <c r="Y78" i="11"/>
  <c r="Y141" i="11" s="1"/>
  <c r="Q70" i="11"/>
  <c r="Q133" i="11" s="1"/>
  <c r="U72" i="11"/>
  <c r="U135" i="11" s="1"/>
  <c r="AI85" i="11"/>
  <c r="AI148" i="11" s="1"/>
  <c r="V75" i="11"/>
  <c r="V138" i="11" s="1"/>
  <c r="AE83" i="11"/>
  <c r="AE146" i="11" s="1"/>
  <c r="Z79" i="11"/>
  <c r="Z142" i="11" s="1"/>
  <c r="U74" i="11"/>
  <c r="U137" i="11" s="1"/>
  <c r="P69" i="11"/>
  <c r="P132" i="11" s="1"/>
  <c r="Y77" i="11"/>
  <c r="Y140" i="11" s="1"/>
  <c r="AH87" i="11"/>
  <c r="AH150" i="11" s="1"/>
  <c r="T73" i="11"/>
  <c r="T136" i="11" s="1"/>
  <c r="AC82" i="11"/>
  <c r="AC145" i="11" s="1"/>
  <c r="AO157" i="11"/>
  <c r="AV94" i="11"/>
  <c r="AR159" i="11"/>
  <c r="BA96" i="11"/>
  <c r="BN166" i="11"/>
  <c r="L17" i="6"/>
  <c r="E14" i="9"/>
  <c r="N38" i="9"/>
  <c r="AX165" i="11"/>
  <c r="BM102" i="11"/>
  <c r="K131" i="11"/>
  <c r="AV161" i="11"/>
  <c r="BG98" i="11"/>
  <c r="AU163" i="11"/>
  <c r="BH100" i="11"/>
  <c r="I24" i="5"/>
  <c r="CB20" i="5"/>
  <c r="AB81" i="11"/>
  <c r="AB144" i="11" s="1"/>
  <c r="AR155" i="11"/>
  <c r="AW92" i="11"/>
  <c r="R108" i="78" l="1"/>
  <c r="R6" i="78" s="1"/>
  <c r="BJ6" i="68"/>
  <c r="BL6" i="68"/>
  <c r="S6" i="66"/>
  <c r="T15" i="81" s="1"/>
  <c r="BK6" i="68"/>
  <c r="S15" i="81"/>
  <c r="E26" i="57"/>
  <c r="AB375" i="11"/>
  <c r="AC352" i="11"/>
  <c r="AC353" i="11"/>
  <c r="AB376" i="11"/>
  <c r="AC363" i="11"/>
  <c r="AU297" i="11"/>
  <c r="AD277" i="11"/>
  <c r="AD340" i="11" s="1"/>
  <c r="AF345" i="11"/>
  <c r="AE368" i="11"/>
  <c r="AZ302" i="11"/>
  <c r="AE366" i="11"/>
  <c r="AZ300" i="11"/>
  <c r="AF280" i="11"/>
  <c r="AF343" i="11" s="1"/>
  <c r="AX38" i="57"/>
  <c r="AW39" i="57"/>
  <c r="BF36" i="57"/>
  <c r="BF37" i="57" s="1"/>
  <c r="BJ30" i="57"/>
  <c r="E30" i="57" s="1"/>
  <c r="E29" i="57"/>
  <c r="BF31" i="57"/>
  <c r="BE32" i="57"/>
  <c r="BJ16" i="57"/>
  <c r="E16" i="57" s="1"/>
  <c r="E15" i="57"/>
  <c r="BJ17" i="57"/>
  <c r="BI18" i="57"/>
  <c r="S6" i="78"/>
  <c r="Q56" i="73"/>
  <c r="Q40" i="73"/>
  <c r="Q8" i="67" s="1"/>
  <c r="P60" i="74"/>
  <c r="P44" i="74"/>
  <c r="P5" i="67" s="1"/>
  <c r="R108" i="75"/>
  <c r="R6" i="75" s="1"/>
  <c r="Q59" i="74"/>
  <c r="I40" i="9"/>
  <c r="H18" i="6"/>
  <c r="BQ18" i="6" s="1"/>
  <c r="BQ19" i="6" s="1"/>
  <c r="AD67" i="11"/>
  <c r="AD130" i="11" s="1"/>
  <c r="AJ264" i="11"/>
  <c r="AJ327" i="11" s="1"/>
  <c r="AN284" i="11"/>
  <c r="AP274" i="11"/>
  <c r="AP337" i="11" s="1"/>
  <c r="BD294" i="11"/>
  <c r="BH296" i="11"/>
  <c r="AR276" i="11"/>
  <c r="AR339" i="11" s="1"/>
  <c r="AO273" i="11"/>
  <c r="AO336" i="11" s="1"/>
  <c r="BB293" i="11"/>
  <c r="AM271" i="11"/>
  <c r="AM334" i="11" s="1"/>
  <c r="AX291" i="11"/>
  <c r="AG265" i="11"/>
  <c r="AG328" i="11" s="1"/>
  <c r="AL285" i="11"/>
  <c r="AG282" i="11"/>
  <c r="AE262" i="11"/>
  <c r="AE325" i="11" s="1"/>
  <c r="AC371" i="11"/>
  <c r="AD348" i="11"/>
  <c r="N9" i="67"/>
  <c r="AZ6" i="43" s="1"/>
  <c r="AZ36" i="43" s="1"/>
  <c r="BG295" i="11"/>
  <c r="AR275" i="11"/>
  <c r="AR338" i="11" s="1"/>
  <c r="R16" i="82"/>
  <c r="J9" i="82"/>
  <c r="I7" i="81"/>
  <c r="AT289" i="11"/>
  <c r="AK269" i="11"/>
  <c r="AK332" i="11" s="1"/>
  <c r="AG279" i="11"/>
  <c r="AG342" i="11" s="1"/>
  <c r="AZ299" i="11"/>
  <c r="AF365" i="11"/>
  <c r="AC374" i="11"/>
  <c r="AD351" i="11"/>
  <c r="AF263" i="11"/>
  <c r="AF326" i="11" s="1"/>
  <c r="AI283" i="11"/>
  <c r="Q36" i="81"/>
  <c r="BD9" i="68"/>
  <c r="BC9" i="68"/>
  <c r="BA9" i="68"/>
  <c r="BB9" i="68"/>
  <c r="K9" i="82"/>
  <c r="J7" i="81"/>
  <c r="AB261" i="11"/>
  <c r="AB324" i="11" s="1"/>
  <c r="AC281" i="11"/>
  <c r="P19" i="82"/>
  <c r="P21" i="82" s="1"/>
  <c r="P11" i="82"/>
  <c r="AE373" i="11"/>
  <c r="AF350" i="11"/>
  <c r="AC382" i="11"/>
  <c r="AD359" i="11"/>
  <c r="Q9" i="82"/>
  <c r="P7" i="81"/>
  <c r="AC377" i="11"/>
  <c r="AD354" i="11"/>
  <c r="AQ362" i="11"/>
  <c r="BI8" i="68"/>
  <c r="BK8" i="68"/>
  <c r="BJ8" i="68"/>
  <c r="S29" i="81"/>
  <c r="BL8" i="68"/>
  <c r="T29" i="81"/>
  <c r="AN272" i="11"/>
  <c r="AN335" i="11" s="1"/>
  <c r="AZ292" i="11"/>
  <c r="S6" i="82"/>
  <c r="AE383" i="11"/>
  <c r="AF360" i="11"/>
  <c r="AH358" i="11"/>
  <c r="AG381" i="11"/>
  <c r="AI267" i="11"/>
  <c r="AI330" i="11" s="1"/>
  <c r="AP287" i="11"/>
  <c r="AE355" i="11"/>
  <c r="AD378" i="11"/>
  <c r="AN286" i="11"/>
  <c r="AH266" i="11"/>
  <c r="AH329" i="11"/>
  <c r="BC7" i="68"/>
  <c r="Q22" i="81"/>
  <c r="BA7" i="68"/>
  <c r="BD7" i="68"/>
  <c r="BB7" i="68"/>
  <c r="AA347" i="11"/>
  <c r="Z370" i="11"/>
  <c r="AS10" i="68"/>
  <c r="AS11" i="68" s="1"/>
  <c r="AU10" i="68"/>
  <c r="AU11" i="68" s="1"/>
  <c r="O43" i="81"/>
  <c r="O6" i="81" s="1"/>
  <c r="AT10" i="68"/>
  <c r="AT11" i="68" s="1"/>
  <c r="AV10" i="68"/>
  <c r="AV11" i="68" s="1"/>
  <c r="S23" i="81"/>
  <c r="T23" i="81"/>
  <c r="AC372" i="11"/>
  <c r="AD349" i="11"/>
  <c r="AI268" i="11"/>
  <c r="AI331" i="11" s="1"/>
  <c r="AQ288" i="11"/>
  <c r="AB13" i="6"/>
  <c r="AD42" i="9"/>
  <c r="Q44" i="81"/>
  <c r="AU290" i="11"/>
  <c r="AK270" i="11"/>
  <c r="AK333" i="11" s="1"/>
  <c r="CD21" i="6"/>
  <c r="AW21" i="6"/>
  <c r="V260" i="11"/>
  <c r="V321" i="11" s="1"/>
  <c r="U346" i="11"/>
  <c r="AC356" i="11"/>
  <c r="AB379" i="11"/>
  <c r="AE357" i="11"/>
  <c r="AD380" i="11"/>
  <c r="AC10" i="68"/>
  <c r="AC11" i="68" s="1"/>
  <c r="AD10" i="68"/>
  <c r="AD11" i="68" s="1"/>
  <c r="K43" i="81"/>
  <c r="K6" i="81" s="1"/>
  <c r="AF10" i="68"/>
  <c r="AF11" i="68" s="1"/>
  <c r="AE10" i="68"/>
  <c r="AE11" i="68" s="1"/>
  <c r="BE8" i="68"/>
  <c r="BF8" i="68"/>
  <c r="BH8" i="68"/>
  <c r="BG8" i="68"/>
  <c r="R29" i="81"/>
  <c r="M12" i="67"/>
  <c r="AW298" i="11"/>
  <c r="AE278" i="11"/>
  <c r="AE341" i="11" s="1"/>
  <c r="AD364" i="11"/>
  <c r="AQ361" i="11"/>
  <c r="T15" i="82"/>
  <c r="AT158" i="11"/>
  <c r="BB95" i="11"/>
  <c r="AV93" i="11"/>
  <c r="AP156" i="11"/>
  <c r="AU162" i="11"/>
  <c r="BG99" i="11"/>
  <c r="BG97" i="11"/>
  <c r="AW160" i="11"/>
  <c r="AI87" i="11"/>
  <c r="AI150" i="11" s="1"/>
  <c r="AJ85" i="11"/>
  <c r="AJ148" i="11" s="1"/>
  <c r="V72" i="11"/>
  <c r="V135" i="11" s="1"/>
  <c r="AB80" i="11"/>
  <c r="AB143" i="11" s="1"/>
  <c r="V74" i="11"/>
  <c r="V137" i="11" s="1"/>
  <c r="AC81" i="11"/>
  <c r="AC144" i="11" s="1"/>
  <c r="AA79" i="11"/>
  <c r="AA142" i="11" s="1"/>
  <c r="Z78" i="11"/>
  <c r="Z141" i="11" s="1"/>
  <c r="AD82" i="11"/>
  <c r="AD145" i="11" s="1"/>
  <c r="AH86" i="11"/>
  <c r="AH149" i="11" s="1"/>
  <c r="U73" i="11"/>
  <c r="U136" i="11" s="1"/>
  <c r="AA76" i="11"/>
  <c r="AA139" i="11" s="1"/>
  <c r="W75" i="11"/>
  <c r="W138" i="11" s="1"/>
  <c r="Q69" i="11"/>
  <c r="Q132" i="11" s="1"/>
  <c r="S71" i="11"/>
  <c r="S134" i="11" s="1"/>
  <c r="R70" i="11"/>
  <c r="R133" i="11" s="1"/>
  <c r="I10" i="7"/>
  <c r="AS159" i="11"/>
  <c r="BB96" i="11"/>
  <c r="AP157" i="11"/>
  <c r="AW94" i="11"/>
  <c r="AV163" i="11"/>
  <c r="BI100" i="11"/>
  <c r="AS155" i="11"/>
  <c r="AX92" i="11"/>
  <c r="AW161" i="11"/>
  <c r="BH98" i="11"/>
  <c r="AY165" i="11"/>
  <c r="AZ165" i="11" s="1"/>
  <c r="BA165" i="11" s="1"/>
  <c r="BB165" i="11" s="1"/>
  <c r="BC165" i="11" s="1"/>
  <c r="BD165" i="11" s="1"/>
  <c r="BE165" i="11" s="1"/>
  <c r="BF165" i="11" s="1"/>
  <c r="BG165" i="11" s="1"/>
  <c r="BH165" i="11" s="1"/>
  <c r="BI165" i="11" s="1"/>
  <c r="BJ165" i="11" s="1"/>
  <c r="BK165" i="11" s="1"/>
  <c r="BL165" i="11" s="1"/>
  <c r="BM165" i="11" s="1"/>
  <c r="BN102" i="11"/>
  <c r="K191" i="11"/>
  <c r="J39" i="9" s="1"/>
  <c r="L68" i="11"/>
  <c r="L128" i="11" s="1"/>
  <c r="K48" i="9" s="1"/>
  <c r="O38" i="9"/>
  <c r="M17" i="6"/>
  <c r="Z77" i="11"/>
  <c r="Z140" i="11" s="1"/>
  <c r="AG84" i="11"/>
  <c r="AG147" i="11" s="1"/>
  <c r="AF83" i="11"/>
  <c r="AF146" i="11" s="1"/>
  <c r="BR17" i="6"/>
  <c r="CC20" i="5"/>
  <c r="CB22" i="5"/>
  <c r="O9" i="2" s="1"/>
  <c r="V323" i="11" l="1"/>
  <c r="W260" i="11" s="1"/>
  <c r="W321" i="11" s="1"/>
  <c r="AD352" i="11"/>
  <c r="AC375" i="11"/>
  <c r="AC376" i="11"/>
  <c r="AD353" i="11"/>
  <c r="BA302" i="11"/>
  <c r="AF368" i="11"/>
  <c r="AG345" i="11"/>
  <c r="AE277" i="11"/>
  <c r="AE340" i="11" s="1"/>
  <c r="AV297" i="11"/>
  <c r="AD363" i="11"/>
  <c r="BA300" i="11"/>
  <c r="AF366" i="11"/>
  <c r="AG280" i="11"/>
  <c r="AG343" i="11" s="1"/>
  <c r="BB38" i="57"/>
  <c r="BA39" i="57"/>
  <c r="BJ31" i="57"/>
  <c r="BM32" i="57" s="1"/>
  <c r="BI32" i="57"/>
  <c r="BM18" i="57"/>
  <c r="E19" i="57" s="1"/>
  <c r="H19" i="6"/>
  <c r="Q60" i="74"/>
  <c r="Q44" i="74"/>
  <c r="Q5" i="67" s="1"/>
  <c r="S6" i="75"/>
  <c r="T22" i="81" s="1"/>
  <c r="AO272" i="11"/>
  <c r="AO335" i="11" s="1"/>
  <c r="BA292" i="11"/>
  <c r="AS275" i="11"/>
  <c r="AS338" i="11" s="1"/>
  <c r="BH295" i="11"/>
  <c r="AF262" i="11"/>
  <c r="AF325" i="11" s="1"/>
  <c r="AH282" i="11"/>
  <c r="BC293" i="11"/>
  <c r="AP273" i="11"/>
  <c r="AP336" i="11" s="1"/>
  <c r="AQ274" i="11"/>
  <c r="AQ337" i="11" s="1"/>
  <c r="BE294" i="11"/>
  <c r="AH265" i="11"/>
  <c r="AH328" i="11" s="1"/>
  <c r="AM285" i="11"/>
  <c r="AQ287" i="11"/>
  <c r="AJ267" i="11"/>
  <c r="AJ330" i="11"/>
  <c r="AH279" i="11"/>
  <c r="AH342" i="11" s="1"/>
  <c r="BA299" i="11"/>
  <c r="AG365" i="11"/>
  <c r="AJ283" i="11"/>
  <c r="AG263" i="11"/>
  <c r="AG326" i="11" s="1"/>
  <c r="AE67" i="11"/>
  <c r="AE130" i="11" s="1"/>
  <c r="Q19" i="82"/>
  <c r="Q21" i="82" s="1"/>
  <c r="Q11" i="82"/>
  <c r="N12" i="67"/>
  <c r="AS276" i="11"/>
  <c r="AS339" i="11" s="1"/>
  <c r="BI296" i="11"/>
  <c r="AV290" i="11"/>
  <c r="AL270" i="11"/>
  <c r="AL333" i="11" s="1"/>
  <c r="BG7" i="68"/>
  <c r="BH7" i="68"/>
  <c r="R22" i="81"/>
  <c r="BF7" i="68"/>
  <c r="BE7" i="68"/>
  <c r="AR288" i="11"/>
  <c r="AJ268" i="11"/>
  <c r="AJ331" i="11" s="1"/>
  <c r="BE9" i="68"/>
  <c r="BH9" i="68"/>
  <c r="BG9" i="68"/>
  <c r="BF9" i="68"/>
  <c r="R36" i="81"/>
  <c r="O9" i="67"/>
  <c r="BD6" i="43" s="1"/>
  <c r="BD36" i="43" s="1"/>
  <c r="AD371" i="11"/>
  <c r="AE348" i="11"/>
  <c r="AY305" i="11"/>
  <c r="BL318" i="11"/>
  <c r="AR361" i="11"/>
  <c r="BJ9" i="68"/>
  <c r="S36" i="81"/>
  <c r="BL9" i="68"/>
  <c r="BK9" i="68"/>
  <c r="BI9" i="68"/>
  <c r="T36" i="81"/>
  <c r="AH381" i="11"/>
  <c r="AI358" i="11"/>
  <c r="AR362" i="11"/>
  <c r="J19" i="82"/>
  <c r="J21" i="82" s="1"/>
  <c r="J11" i="82"/>
  <c r="BV13" i="6"/>
  <c r="AE351" i="11"/>
  <c r="AD374" i="11"/>
  <c r="BJ7" i="68"/>
  <c r="S22" i="81"/>
  <c r="BL7" i="68"/>
  <c r="BK7" i="68"/>
  <c r="BI7" i="68"/>
  <c r="K44" i="81"/>
  <c r="AE354" i="11"/>
  <c r="AD377" i="11"/>
  <c r="AF357" i="11"/>
  <c r="AE380" i="11"/>
  <c r="R9" i="82"/>
  <c r="Q7" i="81"/>
  <c r="AE349" i="11"/>
  <c r="AD372" i="11"/>
  <c r="AF373" i="11"/>
  <c r="AG350" i="11"/>
  <c r="BA307" i="11"/>
  <c r="K19" i="82"/>
  <c r="K21" i="82" s="1"/>
  <c r="K11" i="82"/>
  <c r="V346" i="11"/>
  <c r="U369" i="11"/>
  <c r="AA370" i="11"/>
  <c r="AB347" i="11"/>
  <c r="L44" i="81"/>
  <c r="N44" i="81"/>
  <c r="R44" i="81"/>
  <c r="AN271" i="11"/>
  <c r="AN334" i="11" s="1"/>
  <c r="AY291" i="11"/>
  <c r="AO284" i="11"/>
  <c r="AK264" i="11"/>
  <c r="AK327" i="11" s="1"/>
  <c r="U384" i="11"/>
  <c r="T43" i="9" s="1"/>
  <c r="AX21" i="6"/>
  <c r="AY21" i="6" s="1"/>
  <c r="AZ21" i="6" s="1"/>
  <c r="BA21" i="6" s="1"/>
  <c r="BB21" i="6" s="1"/>
  <c r="BC21" i="6" s="1"/>
  <c r="BD21" i="6" s="1"/>
  <c r="BE21" i="6" s="1"/>
  <c r="BF21" i="6" s="1"/>
  <c r="BG21" i="6" s="1"/>
  <c r="BH21" i="6" s="1"/>
  <c r="BI21" i="6" s="1"/>
  <c r="BJ21" i="6" s="1"/>
  <c r="BK21" i="6" s="1"/>
  <c r="BL21" i="6" s="1"/>
  <c r="CE21" i="6"/>
  <c r="AC13" i="6"/>
  <c r="AE42" i="9"/>
  <c r="AI266" i="11"/>
  <c r="AI329" i="11"/>
  <c r="AO286" i="11"/>
  <c r="AF355" i="11"/>
  <c r="AE378" i="11"/>
  <c r="AG360" i="11"/>
  <c r="AF383" i="11"/>
  <c r="AD281" i="11"/>
  <c r="AC261" i="11"/>
  <c r="AC324" i="11"/>
  <c r="AD356" i="11"/>
  <c r="AC379" i="11"/>
  <c r="T6" i="82"/>
  <c r="AW10" i="68"/>
  <c r="AW11" i="68" s="1"/>
  <c r="P43" i="81"/>
  <c r="P6" i="81" s="1"/>
  <c r="AY10" i="68"/>
  <c r="AY11" i="68" s="1"/>
  <c r="AX10" i="68"/>
  <c r="AX11" i="68" s="1"/>
  <c r="AZ10" i="68"/>
  <c r="AZ11" i="68" s="1"/>
  <c r="S16" i="82"/>
  <c r="AE359" i="11"/>
  <c r="AD382" i="11"/>
  <c r="AL269" i="11"/>
  <c r="AL332" i="11" s="1"/>
  <c r="AU289" i="11"/>
  <c r="AE364" i="11"/>
  <c r="AX298" i="11"/>
  <c r="AF278" i="11"/>
  <c r="AF341" i="11" s="1"/>
  <c r="U47" i="9"/>
  <c r="T25" i="5" s="1"/>
  <c r="G23" i="9"/>
  <c r="BT25" i="5" s="1"/>
  <c r="V344" i="11"/>
  <c r="L43" i="81"/>
  <c r="L6" i="81" s="1"/>
  <c r="AH10" i="68"/>
  <c r="AH11" i="68" s="1"/>
  <c r="AJ10" i="68"/>
  <c r="AJ11" i="68" s="1"/>
  <c r="AG10" i="68"/>
  <c r="AG11" i="68" s="1"/>
  <c r="AI10" i="68"/>
  <c r="AI11" i="68" s="1"/>
  <c r="AU158" i="11"/>
  <c r="BC95" i="11"/>
  <c r="AX160" i="11"/>
  <c r="BH97" i="11"/>
  <c r="BH99" i="11"/>
  <c r="AV162" i="11"/>
  <c r="AQ156" i="11"/>
  <c r="AW93" i="11"/>
  <c r="AB76" i="11"/>
  <c r="AB139" i="11" s="1"/>
  <c r="V73" i="11"/>
  <c r="V136" i="11" s="1"/>
  <c r="W72" i="11"/>
  <c r="W135" i="11" s="1"/>
  <c r="AH84" i="11"/>
  <c r="AH147" i="11" s="1"/>
  <c r="T71" i="11"/>
  <c r="T134" i="11" s="1"/>
  <c r="AE82" i="11"/>
  <c r="AE145" i="11" s="1"/>
  <c r="AJ87" i="11"/>
  <c r="AJ150" i="11" s="1"/>
  <c r="R69" i="11"/>
  <c r="R132" i="11" s="1"/>
  <c r="AA78" i="11"/>
  <c r="AA141" i="11" s="1"/>
  <c r="AB79" i="11"/>
  <c r="AB142" i="11" s="1"/>
  <c r="AD81" i="11"/>
  <c r="AD144" i="11" s="1"/>
  <c r="X75" i="11"/>
  <c r="X138" i="11" s="1"/>
  <c r="W74" i="11"/>
  <c r="W137" i="11" s="1"/>
  <c r="AG83" i="11"/>
  <c r="AG146" i="11" s="1"/>
  <c r="AC80" i="11"/>
  <c r="AC143" i="11" s="1"/>
  <c r="S70" i="11"/>
  <c r="S133" i="11" s="1"/>
  <c r="AI86" i="11"/>
  <c r="AI149" i="11" s="1"/>
  <c r="AK85" i="11"/>
  <c r="AK148" i="11" s="1"/>
  <c r="I18" i="6"/>
  <c r="I19" i="6" s="1"/>
  <c r="J40" i="9"/>
  <c r="AT159" i="11"/>
  <c r="BC96" i="11"/>
  <c r="BN165" i="11"/>
  <c r="AW163" i="11"/>
  <c r="BJ100" i="11"/>
  <c r="AA77" i="11"/>
  <c r="AA140" i="11" s="1"/>
  <c r="N17" i="6"/>
  <c r="P38" i="9"/>
  <c r="AQ157" i="11"/>
  <c r="AX94" i="11"/>
  <c r="AX161" i="11"/>
  <c r="BI98" i="11"/>
  <c r="J24" i="5"/>
  <c r="CC22" i="5"/>
  <c r="P9" i="2" s="1"/>
  <c r="CD20" i="5"/>
  <c r="L131" i="11"/>
  <c r="AT155" i="11"/>
  <c r="AY92" i="11"/>
  <c r="BB302" i="11" l="1"/>
  <c r="AH345" i="11"/>
  <c r="AG368" i="11"/>
  <c r="AE353" i="11"/>
  <c r="AD376" i="11"/>
  <c r="AW297" i="11"/>
  <c r="AE363" i="11"/>
  <c r="AF277" i="11"/>
  <c r="AF340" i="11" s="1"/>
  <c r="AH280" i="11"/>
  <c r="AH343" i="11" s="1"/>
  <c r="AG366" i="11"/>
  <c r="BB300" i="11"/>
  <c r="AE352" i="11"/>
  <c r="AD375" i="11"/>
  <c r="BF38" i="57"/>
  <c r="BE39" i="57"/>
  <c r="E33" i="57"/>
  <c r="AM270" i="11"/>
  <c r="AM333" i="11" s="1"/>
  <c r="AW290" i="11"/>
  <c r="AK268" i="11"/>
  <c r="AK331" i="11" s="1"/>
  <c r="AS288" i="11"/>
  <c r="AT276" i="11"/>
  <c r="AT339" i="11" s="1"/>
  <c r="BJ296" i="11"/>
  <c r="AL264" i="11"/>
  <c r="AL327" i="11" s="1"/>
  <c r="AP284" i="11"/>
  <c r="M9" i="82"/>
  <c r="L7" i="81"/>
  <c r="T16" i="82"/>
  <c r="M43" i="81"/>
  <c r="M6" i="81" s="1"/>
  <c r="AM10" i="68"/>
  <c r="AM11" i="68" s="1"/>
  <c r="AK10" i="68"/>
  <c r="AK11" i="68" s="1"/>
  <c r="AN10" i="68"/>
  <c r="AN11" i="68" s="1"/>
  <c r="AL10" i="68"/>
  <c r="AL11" i="68" s="1"/>
  <c r="AO271" i="11"/>
  <c r="AO334" i="11" s="1"/>
  <c r="AZ291" i="11"/>
  <c r="BB307" i="11"/>
  <c r="AH350" i="11"/>
  <c r="AG373" i="11"/>
  <c r="BC10" i="68"/>
  <c r="BC11" i="68" s="1"/>
  <c r="BB10" i="68"/>
  <c r="BB11" i="68" s="1"/>
  <c r="BA10" i="68"/>
  <c r="BA11" i="68" s="1"/>
  <c r="BD10" i="68"/>
  <c r="BD11" i="68" s="1"/>
  <c r="Q43" i="81"/>
  <c r="Q6" i="81" s="1"/>
  <c r="AI265" i="11"/>
  <c r="AI328" i="11" s="1"/>
  <c r="AN285" i="11"/>
  <c r="AS361" i="11"/>
  <c r="BM318" i="11"/>
  <c r="AF359" i="11"/>
  <c r="AE382" i="11"/>
  <c r="AD13" i="6"/>
  <c r="AF42" i="9"/>
  <c r="O9" i="82"/>
  <c r="N7" i="81"/>
  <c r="W323" i="11"/>
  <c r="W346" i="11" s="1"/>
  <c r="AF67" i="11"/>
  <c r="AF130" i="11" s="1"/>
  <c r="AG355" i="11"/>
  <c r="AF378" i="11"/>
  <c r="R19" i="82"/>
  <c r="R21" i="82" s="1"/>
  <c r="R11" i="82"/>
  <c r="AM269" i="11"/>
  <c r="AM332" i="11" s="1"/>
  <c r="AV289" i="11"/>
  <c r="W344" i="11"/>
  <c r="V367" i="11"/>
  <c r="AE281" i="11"/>
  <c r="AD261" i="11"/>
  <c r="AD324" i="11" s="1"/>
  <c r="AJ266" i="11"/>
  <c r="AJ329" i="11" s="1"/>
  <c r="AP286" i="11"/>
  <c r="S14" i="6"/>
  <c r="S15" i="6" s="1"/>
  <c r="T44" i="9"/>
  <c r="S42" i="81"/>
  <c r="T42" i="81"/>
  <c r="V369" i="11"/>
  <c r="T44" i="81"/>
  <c r="AI279" i="11"/>
  <c r="AI342" i="11" s="1"/>
  <c r="AH365" i="11"/>
  <c r="BB299" i="11"/>
  <c r="AH360" i="11"/>
  <c r="AG383" i="11"/>
  <c r="AE372" i="11"/>
  <c r="AZ306" i="11"/>
  <c r="AF349" i="11"/>
  <c r="AJ358" i="11"/>
  <c r="AI381" i="11"/>
  <c r="AK283" i="11"/>
  <c r="AH263" i="11"/>
  <c r="AH326" i="11" s="1"/>
  <c r="AC347" i="11"/>
  <c r="AB370" i="11"/>
  <c r="AF380" i="11"/>
  <c r="AG357" i="11"/>
  <c r="O12" i="67"/>
  <c r="AQ273" i="11"/>
  <c r="AQ336" i="11" s="1"/>
  <c r="BD293" i="11"/>
  <c r="AI282" i="11"/>
  <c r="AG262" i="11"/>
  <c r="AG325" i="11" s="1"/>
  <c r="AE356" i="11"/>
  <c r="AD379" i="11"/>
  <c r="G12" i="2"/>
  <c r="BV11" i="7"/>
  <c r="Z11" i="7"/>
  <c r="S44" i="81"/>
  <c r="M44" i="81"/>
  <c r="P9" i="67"/>
  <c r="BH6" i="43" s="1"/>
  <c r="BH36" i="43" s="1"/>
  <c r="V47" i="9"/>
  <c r="U25" i="5" s="1"/>
  <c r="U11" i="7" s="1"/>
  <c r="L9" i="82"/>
  <c r="K7" i="81"/>
  <c r="BM319" i="11"/>
  <c r="AS362" i="11"/>
  <c r="AR287" i="11"/>
  <c r="AK267" i="11"/>
  <c r="AK330" i="11" s="1"/>
  <c r="BF294" i="11"/>
  <c r="AR274" i="11"/>
  <c r="AR337" i="11" s="1"/>
  <c r="AP272" i="11"/>
  <c r="AP335" i="11" s="1"/>
  <c r="BB292" i="11"/>
  <c r="AG278" i="11"/>
  <c r="AG341" i="11" s="1"/>
  <c r="AF364" i="11"/>
  <c r="AY298" i="11"/>
  <c r="AT275" i="11"/>
  <c r="AT338" i="11" s="1"/>
  <c r="BI295" i="11"/>
  <c r="AE377" i="11"/>
  <c r="AF354" i="11"/>
  <c r="S9" i="82"/>
  <c r="R7" i="81"/>
  <c r="V384" i="11"/>
  <c r="AF351" i="11"/>
  <c r="AE374" i="11"/>
  <c r="AE371" i="11"/>
  <c r="AZ305" i="11"/>
  <c r="AF348" i="11"/>
  <c r="AV158" i="11"/>
  <c r="BD95" i="11"/>
  <c r="AX93" i="11"/>
  <c r="AR156" i="11"/>
  <c r="AW162" i="11"/>
  <c r="BI99" i="11"/>
  <c r="BI97" i="11"/>
  <c r="AY160" i="11"/>
  <c r="X74" i="11"/>
  <c r="X137" i="11" s="1"/>
  <c r="U71" i="11"/>
  <c r="U134" i="11" s="1"/>
  <c r="AB77" i="11"/>
  <c r="AB140" i="11" s="1"/>
  <c r="Y75" i="11"/>
  <c r="Y138" i="11" s="1"/>
  <c r="AI84" i="11"/>
  <c r="AI147" i="11" s="1"/>
  <c r="AE81" i="11"/>
  <c r="AE144" i="11" s="1"/>
  <c r="X72" i="11"/>
  <c r="X135" i="11" s="1"/>
  <c r="AL85" i="11"/>
  <c r="AL148" i="11" s="1"/>
  <c r="AC79" i="11"/>
  <c r="AC142" i="11" s="1"/>
  <c r="W73" i="11"/>
  <c r="W136" i="11" s="1"/>
  <c r="AJ86" i="11"/>
  <c r="AJ149" i="11" s="1"/>
  <c r="AB78" i="11"/>
  <c r="AB141" i="11" s="1"/>
  <c r="AC76" i="11"/>
  <c r="AC139" i="11" s="1"/>
  <c r="T70" i="11"/>
  <c r="T133" i="11" s="1"/>
  <c r="S69" i="11"/>
  <c r="S132" i="11" s="1"/>
  <c r="AD80" i="11"/>
  <c r="AD143" i="11" s="1"/>
  <c r="AK87" i="11"/>
  <c r="AK150" i="11" s="1"/>
  <c r="AH83" i="11"/>
  <c r="AH146" i="11" s="1"/>
  <c r="AF82" i="11"/>
  <c r="AF145" i="11" s="1"/>
  <c r="AR157" i="11"/>
  <c r="AY94" i="11"/>
  <c r="CD22" i="5"/>
  <c r="Q9" i="2" s="1"/>
  <c r="CE20" i="5"/>
  <c r="CE22" i="5" s="1"/>
  <c r="R9" i="2" s="1"/>
  <c r="O17" i="6"/>
  <c r="Q38" i="9"/>
  <c r="AU159" i="11"/>
  <c r="BD96" i="11"/>
  <c r="J10" i="7"/>
  <c r="AY161" i="11"/>
  <c r="BJ98" i="11"/>
  <c r="L191" i="11"/>
  <c r="K39" i="9" s="1"/>
  <c r="M68" i="11"/>
  <c r="M128" i="11" s="1"/>
  <c r="L48" i="9" s="1"/>
  <c r="AX163" i="11"/>
  <c r="BK100" i="11"/>
  <c r="AU155" i="11"/>
  <c r="AZ92" i="11"/>
  <c r="AG277" i="11" l="1"/>
  <c r="AG340" i="11" s="1"/>
  <c r="AF363" i="11"/>
  <c r="AX297" i="11"/>
  <c r="AI345" i="11"/>
  <c r="BC302" i="11"/>
  <c r="AH368" i="11"/>
  <c r="AF352" i="11"/>
  <c r="AE375" i="11"/>
  <c r="AE376" i="11"/>
  <c r="AF353" i="11"/>
  <c r="BC300" i="11"/>
  <c r="AI280" i="11"/>
  <c r="AI343" i="11" s="1"/>
  <c r="AH366" i="11"/>
  <c r="BJ36" i="57"/>
  <c r="BJ38" i="57"/>
  <c r="BI39" i="57"/>
  <c r="AU276" i="11"/>
  <c r="AU339" i="11" s="1"/>
  <c r="BK296" i="11"/>
  <c r="AQ272" i="11"/>
  <c r="AQ335" i="11" s="1"/>
  <c r="BC292" i="11"/>
  <c r="AF281" i="11"/>
  <c r="AE261" i="11"/>
  <c r="AE324" i="11" s="1"/>
  <c r="AQ284" i="11"/>
  <c r="AM264" i="11"/>
  <c r="AM327" i="11" s="1"/>
  <c r="AL283" i="11"/>
  <c r="AI263" i="11"/>
  <c r="AI326" i="11" s="1"/>
  <c r="AH262" i="11"/>
  <c r="AH325" i="11" s="1"/>
  <c r="AJ282" i="11"/>
  <c r="BG294" i="11"/>
  <c r="AS274" i="11"/>
  <c r="AS337" i="11" s="1"/>
  <c r="AX290" i="11"/>
  <c r="AN270" i="11"/>
  <c r="AN333" i="11" s="1"/>
  <c r="AU275" i="11"/>
  <c r="AU338" i="11"/>
  <c r="BJ295" i="11"/>
  <c r="AG67" i="11"/>
  <c r="AG130" i="11" s="1"/>
  <c r="AL268" i="11"/>
  <c r="AL331" i="11" s="1"/>
  <c r="AT288" i="11"/>
  <c r="AF374" i="11"/>
  <c r="AG351" i="11"/>
  <c r="AT362" i="11"/>
  <c r="BN319" i="11"/>
  <c r="X260" i="11"/>
  <c r="X321" i="11" s="1"/>
  <c r="X344" i="11" s="1"/>
  <c r="W384" i="11"/>
  <c r="V43" i="9" s="1"/>
  <c r="T9" i="82"/>
  <c r="S7" i="81"/>
  <c r="Q9" i="67"/>
  <c r="AL267" i="11"/>
  <c r="AL330" i="11" s="1"/>
  <c r="AS287" i="11"/>
  <c r="M19" i="82"/>
  <c r="M21" i="82" s="1"/>
  <c r="M11" i="82"/>
  <c r="P12" i="67"/>
  <c r="AP10" i="68"/>
  <c r="AP11" i="68" s="1"/>
  <c r="AR10" i="68"/>
  <c r="AR11" i="68" s="1"/>
  <c r="N43" i="81"/>
  <c r="N6" i="81" s="1"/>
  <c r="AQ10" i="68"/>
  <c r="AQ11" i="68" s="1"/>
  <c r="AO10" i="68"/>
  <c r="AO11" i="68" s="1"/>
  <c r="AG354" i="11"/>
  <c r="AF377" i="11"/>
  <c r="AG364" i="11"/>
  <c r="AZ298" i="11"/>
  <c r="AH278" i="11"/>
  <c r="AH341" i="11" s="1"/>
  <c r="O19" i="82"/>
  <c r="O21" i="82" s="1"/>
  <c r="O11" i="82"/>
  <c r="BK10" i="68"/>
  <c r="BK11" i="68" s="1"/>
  <c r="BI10" i="68"/>
  <c r="BI11" i="68" s="1"/>
  <c r="BL10" i="68"/>
  <c r="BL11" i="68" s="1"/>
  <c r="BJ10" i="68"/>
  <c r="BJ11" i="68" s="1"/>
  <c r="S43" i="81"/>
  <c r="S6" i="81" s="1"/>
  <c r="T43" i="81"/>
  <c r="AK266" i="11"/>
  <c r="AK329" i="11" s="1"/>
  <c r="AQ286" i="11"/>
  <c r="BA291" i="11"/>
  <c r="AP271" i="11"/>
  <c r="AP334" i="11" s="1"/>
  <c r="W369" i="11"/>
  <c r="AH383" i="11"/>
  <c r="AI360" i="11"/>
  <c r="S19" i="82"/>
  <c r="S21" i="82" s="1"/>
  <c r="S11" i="82"/>
  <c r="AE379" i="11"/>
  <c r="AF356" i="11"/>
  <c r="BG10" i="68"/>
  <c r="BG11" i="68" s="1"/>
  <c r="BE10" i="68"/>
  <c r="BE11" i="68" s="1"/>
  <c r="R43" i="81"/>
  <c r="R6" i="81" s="1"/>
  <c r="BH10" i="68"/>
  <c r="BH11" i="68" s="1"/>
  <c r="BF10" i="68"/>
  <c r="BF11" i="68" s="1"/>
  <c r="L19" i="82"/>
  <c r="L21" i="82" s="1"/>
  <c r="L11" i="82"/>
  <c r="AX304" i="11"/>
  <c r="AD347" i="11"/>
  <c r="AC370" i="11"/>
  <c r="AK358" i="11"/>
  <c r="AJ381" i="11"/>
  <c r="AN269" i="11"/>
  <c r="AN332" i="11" s="1"/>
  <c r="AW289" i="11"/>
  <c r="AE13" i="6"/>
  <c r="AG42" i="9"/>
  <c r="AJ265" i="11"/>
  <c r="AJ328" i="11" s="1"/>
  <c r="AO285" i="11"/>
  <c r="AH355" i="11"/>
  <c r="AG378" i="11"/>
  <c r="AF382" i="11"/>
  <c r="AG359" i="11"/>
  <c r="N9" i="82"/>
  <c r="M7" i="81"/>
  <c r="AG380" i="11"/>
  <c r="AH357" i="11"/>
  <c r="G19" i="9"/>
  <c r="G20" i="9" s="1"/>
  <c r="U43" i="9"/>
  <c r="AR273" i="11"/>
  <c r="AR336" i="11" s="1"/>
  <c r="BE293" i="11"/>
  <c r="AJ279" i="11"/>
  <c r="AJ342" i="11" s="1"/>
  <c r="AI365" i="11"/>
  <c r="BC299" i="11"/>
  <c r="BN318" i="11"/>
  <c r="AT361" i="11"/>
  <c r="AF371" i="11"/>
  <c r="AG348" i="11"/>
  <c r="BA305" i="11"/>
  <c r="BA306" i="11"/>
  <c r="AF372" i="11"/>
  <c r="AG349" i="11"/>
  <c r="W367" i="11"/>
  <c r="AI350" i="11"/>
  <c r="BC307" i="11"/>
  <c r="AH373" i="11"/>
  <c r="AW158" i="11"/>
  <c r="BE95" i="11"/>
  <c r="AZ160" i="11"/>
  <c r="BJ97" i="11"/>
  <c r="AX162" i="11"/>
  <c r="BJ99" i="11"/>
  <c r="AS156" i="11"/>
  <c r="AY93" i="11"/>
  <c r="T69" i="11"/>
  <c r="T132" i="11" s="1"/>
  <c r="AD79" i="11"/>
  <c r="AD142" i="11" s="1"/>
  <c r="Z75" i="11"/>
  <c r="Z138" i="11" s="1"/>
  <c r="AM85" i="11"/>
  <c r="AM148" i="11" s="1"/>
  <c r="AG82" i="11"/>
  <c r="AG145" i="11" s="1"/>
  <c r="AD76" i="11"/>
  <c r="AD139" i="11" s="1"/>
  <c r="V71" i="11"/>
  <c r="V134" i="11" s="1"/>
  <c r="AC78" i="11"/>
  <c r="AC141" i="11" s="1"/>
  <c r="Y74" i="11"/>
  <c r="Y137" i="11" s="1"/>
  <c r="AK86" i="11"/>
  <c r="AK149" i="11" s="1"/>
  <c r="AL87" i="11"/>
  <c r="AL150" i="11" s="1"/>
  <c r="AF81" i="11"/>
  <c r="AF144" i="11" s="1"/>
  <c r="AE80" i="11"/>
  <c r="AE143" i="11" s="1"/>
  <c r="AJ84" i="11"/>
  <c r="AJ147" i="11" s="1"/>
  <c r="U70" i="11"/>
  <c r="U133" i="11" s="1"/>
  <c r="Y72" i="11"/>
  <c r="Y135" i="11" s="1"/>
  <c r="AY163" i="11"/>
  <c r="BL100" i="11"/>
  <c r="M131" i="11"/>
  <c r="AZ161" i="11"/>
  <c r="BK98" i="11"/>
  <c r="AV155" i="11"/>
  <c r="BA92" i="11"/>
  <c r="F14" i="9"/>
  <c r="R38" i="9"/>
  <c r="P17" i="6"/>
  <c r="AI83" i="11"/>
  <c r="AI146" i="11" s="1"/>
  <c r="K24" i="5"/>
  <c r="BQ24" i="5" s="1"/>
  <c r="D11" i="2" s="1"/>
  <c r="E24" i="9"/>
  <c r="X73" i="11"/>
  <c r="X136" i="11" s="1"/>
  <c r="AC77" i="11"/>
  <c r="AC140" i="11" s="1"/>
  <c r="J18" i="6"/>
  <c r="J19" i="6" s="1"/>
  <c r="K40" i="9"/>
  <c r="AV159" i="11"/>
  <c r="BE96" i="11"/>
  <c r="AS157" i="11"/>
  <c r="AZ94" i="11"/>
  <c r="AJ280" i="11" l="1"/>
  <c r="AJ343" i="11" s="1"/>
  <c r="AI366" i="11"/>
  <c r="BD300" i="11"/>
  <c r="AI368" i="11"/>
  <c r="BD302" i="11"/>
  <c r="AJ345" i="11"/>
  <c r="AF375" i="11"/>
  <c r="AG352" i="11"/>
  <c r="AF376" i="11"/>
  <c r="AG353" i="11"/>
  <c r="AY297" i="11"/>
  <c r="AG363" i="11"/>
  <c r="AH277" i="11"/>
  <c r="AH340" i="11" s="1"/>
  <c r="BM39" i="57"/>
  <c r="BJ37" i="57"/>
  <c r="E37" i="57" s="1"/>
  <c r="E36" i="57"/>
  <c r="R9" i="67"/>
  <c r="BL6" i="43"/>
  <c r="BL36" i="43" s="1"/>
  <c r="T7" i="81"/>
  <c r="D11" i="68"/>
  <c r="T6" i="81"/>
  <c r="AY290" i="11"/>
  <c r="AO270" i="11"/>
  <c r="AO333" i="11" s="1"/>
  <c r="BB291" i="11"/>
  <c r="AQ271" i="11"/>
  <c r="AQ334" i="11" s="1"/>
  <c r="AP285" i="11"/>
  <c r="AK265" i="11"/>
  <c r="AK328" i="11" s="1"/>
  <c r="AM268" i="11"/>
  <c r="AM331" i="11" s="1"/>
  <c r="AU288" i="11"/>
  <c r="AR284" i="11"/>
  <c r="AN264" i="11"/>
  <c r="AN327" i="11" s="1"/>
  <c r="AO269" i="11"/>
  <c r="AO332" i="11" s="1"/>
  <c r="AX289" i="11"/>
  <c r="AJ365" i="11"/>
  <c r="AK279" i="11"/>
  <c r="AK342" i="11" s="1"/>
  <c r="BD299" i="11"/>
  <c r="AH364" i="11"/>
  <c r="BA298" i="11"/>
  <c r="AI278" i="11"/>
  <c r="AI341" i="11" s="1"/>
  <c r="AT287" i="11"/>
  <c r="AM267" i="11"/>
  <c r="AM330" i="11" s="1"/>
  <c r="AH67" i="11"/>
  <c r="AH130" i="11" s="1"/>
  <c r="BL296" i="11"/>
  <c r="AV276" i="11"/>
  <c r="AV339" i="11" s="1"/>
  <c r="AH378" i="11"/>
  <c r="AI355" i="11"/>
  <c r="AR272" i="11"/>
  <c r="AR335" i="11" s="1"/>
  <c r="BD292" i="11"/>
  <c r="AR286" i="11"/>
  <c r="AL266" i="11"/>
  <c r="AL329" i="11" s="1"/>
  <c r="AG356" i="11"/>
  <c r="AF379" i="11"/>
  <c r="BK295" i="11"/>
  <c r="AV275" i="11"/>
  <c r="AV338" i="11" s="1"/>
  <c r="T14" i="6"/>
  <c r="U44" i="9"/>
  <c r="AJ360" i="11"/>
  <c r="AI383" i="11"/>
  <c r="AH354" i="11"/>
  <c r="AG377" i="11"/>
  <c r="Q12" i="67"/>
  <c r="R12" i="67" s="1"/>
  <c r="AG374" i="11"/>
  <c r="BB308" i="11"/>
  <c r="AH351" i="11"/>
  <c r="BB305" i="11"/>
  <c r="AG371" i="11"/>
  <c r="AH348" i="11"/>
  <c r="N19" i="82"/>
  <c r="N21" i="82" s="1"/>
  <c r="N11" i="82"/>
  <c r="AL358" i="11"/>
  <c r="AK381" i="11"/>
  <c r="X323" i="11"/>
  <c r="AK282" i="11"/>
  <c r="AI262" i="11"/>
  <c r="AI325" i="11" s="1"/>
  <c r="BH294" i="11"/>
  <c r="AT274" i="11"/>
  <c r="AT337" i="11" s="1"/>
  <c r="T19" i="82"/>
  <c r="T21" i="82" s="1"/>
  <c r="T11" i="82"/>
  <c r="U14" i="6"/>
  <c r="U15" i="6" s="1"/>
  <c r="V44" i="9"/>
  <c r="AG372" i="11"/>
  <c r="AH349" i="11"/>
  <c r="BB306" i="11"/>
  <c r="AS273" i="11"/>
  <c r="AS336" i="11" s="1"/>
  <c r="BF293" i="11"/>
  <c r="AH359" i="11"/>
  <c r="AG382" i="11"/>
  <c r="AG281" i="11"/>
  <c r="AF261" i="11"/>
  <c r="AF324" i="11" s="1"/>
  <c r="AM283" i="11"/>
  <c r="AJ263" i="11"/>
  <c r="AJ326" i="11" s="1"/>
  <c r="AH380" i="11"/>
  <c r="AI357" i="11"/>
  <c r="AJ350" i="11"/>
  <c r="AI373" i="11"/>
  <c r="BD307" i="11"/>
  <c r="X367" i="11"/>
  <c r="W47" i="9"/>
  <c r="V25" i="5" s="1"/>
  <c r="AU361" i="11"/>
  <c r="AH42" i="9"/>
  <c r="AF13" i="6"/>
  <c r="AY304" i="11"/>
  <c r="AE347" i="11"/>
  <c r="AD370" i="11"/>
  <c r="AU362" i="11"/>
  <c r="AX158" i="11"/>
  <c r="BF95" i="11"/>
  <c r="AT156" i="11"/>
  <c r="AZ93" i="11"/>
  <c r="AY162" i="11"/>
  <c r="BK99" i="11"/>
  <c r="BK97" i="11"/>
  <c r="BA160" i="11"/>
  <c r="AD77" i="11"/>
  <c r="AD140" i="11" s="1"/>
  <c r="AN85" i="11"/>
  <c r="AN148" i="11" s="1"/>
  <c r="Y73" i="11"/>
  <c r="Y136" i="11" s="1"/>
  <c r="AL86" i="11"/>
  <c r="AL149" i="11" s="1"/>
  <c r="Z72" i="11"/>
  <c r="Z135" i="11" s="1"/>
  <c r="Z74" i="11"/>
  <c r="Z137" i="11" s="1"/>
  <c r="V70" i="11"/>
  <c r="V133" i="11" s="1"/>
  <c r="AD78" i="11"/>
  <c r="AD141" i="11" s="1"/>
  <c r="AE79" i="11"/>
  <c r="AE142" i="11" s="1"/>
  <c r="AK84" i="11"/>
  <c r="AK147" i="11" s="1"/>
  <c r="U69" i="11"/>
  <c r="U132" i="11" s="1"/>
  <c r="AF80" i="11"/>
  <c r="AF143" i="11" s="1"/>
  <c r="AJ83" i="11"/>
  <c r="AJ146" i="11" s="1"/>
  <c r="AG81" i="11"/>
  <c r="AG144" i="11" s="1"/>
  <c r="AE76" i="11"/>
  <c r="AE139" i="11" s="1"/>
  <c r="AH82" i="11"/>
  <c r="AH145" i="11" s="1"/>
  <c r="Q17" i="6"/>
  <c r="S38" i="9"/>
  <c r="W71" i="11"/>
  <c r="W134" i="11" s="1"/>
  <c r="AA75" i="11"/>
  <c r="AA138" i="11" s="1"/>
  <c r="G14" i="9"/>
  <c r="AT157" i="11"/>
  <c r="BA94" i="11"/>
  <c r="AZ163" i="11"/>
  <c r="BM100" i="11"/>
  <c r="AW155" i="11"/>
  <c r="BB92" i="11"/>
  <c r="AW159" i="11"/>
  <c r="BF96" i="11"/>
  <c r="K10" i="7"/>
  <c r="BS17" i="6"/>
  <c r="BA161" i="11"/>
  <c r="BL98" i="11"/>
  <c r="AM87" i="11"/>
  <c r="AM150" i="11" s="1"/>
  <c r="M191" i="11"/>
  <c r="L39" i="9" s="1"/>
  <c r="N68" i="11"/>
  <c r="N128" i="11" s="1"/>
  <c r="M48" i="9" s="1"/>
  <c r="L24" i="5" s="1"/>
  <c r="BR24" i="5" s="1"/>
  <c r="AG375" i="11" l="1"/>
  <c r="AH352" i="11"/>
  <c r="AZ297" i="11"/>
  <c r="AH363" i="11"/>
  <c r="AI277" i="11"/>
  <c r="AI340" i="11" s="1"/>
  <c r="AG376" i="11"/>
  <c r="AH353" i="11"/>
  <c r="AK345" i="11"/>
  <c r="BE302" i="11"/>
  <c r="AJ368" i="11"/>
  <c r="BE300" i="11"/>
  <c r="AK280" i="11"/>
  <c r="AK343" i="11" s="1"/>
  <c r="AJ366" i="11"/>
  <c r="E40" i="57"/>
  <c r="AV362" i="11"/>
  <c r="G36" i="43"/>
  <c r="G6" i="43"/>
  <c r="E6" i="43" s="1"/>
  <c r="F123" i="21"/>
  <c r="AP32" i="21" s="1"/>
  <c r="D390" i="21"/>
  <c r="AF35" i="21" s="1"/>
  <c r="D300" i="21"/>
  <c r="AF34" i="21" s="1"/>
  <c r="AG261" i="11"/>
  <c r="AG324" i="11" s="1"/>
  <c r="AH281" i="11"/>
  <c r="AK263" i="11"/>
  <c r="AK326" i="11" s="1"/>
  <c r="AN283" i="11"/>
  <c r="AU274" i="11"/>
  <c r="AU337" i="11" s="1"/>
  <c r="BI294" i="11"/>
  <c r="AO264" i="11"/>
  <c r="AO327" i="11" s="1"/>
  <c r="AS284" i="11"/>
  <c r="AR271" i="11"/>
  <c r="AR334" i="11" s="1"/>
  <c r="BC291" i="11"/>
  <c r="AN267" i="11"/>
  <c r="AN330" i="11" s="1"/>
  <c r="AU287" i="11"/>
  <c r="AM266" i="11"/>
  <c r="AM329" i="11" s="1"/>
  <c r="AS286" i="11"/>
  <c r="AY289" i="11"/>
  <c r="AP269" i="11"/>
  <c r="AP332" i="11" s="1"/>
  <c r="AP270" i="11"/>
  <c r="AP333" i="11" s="1"/>
  <c r="AZ290" i="11"/>
  <c r="AH377" i="11"/>
  <c r="AI354" i="11"/>
  <c r="AH374" i="11"/>
  <c r="BC308" i="11"/>
  <c r="AI351" i="11"/>
  <c r="BE299" i="11"/>
  <c r="AK365" i="11"/>
  <c r="AL279" i="11"/>
  <c r="AL342" i="11" s="1"/>
  <c r="AE370" i="11"/>
  <c r="AZ304" i="11"/>
  <c r="AF347" i="11"/>
  <c r="AG379" i="11"/>
  <c r="AH356" i="11"/>
  <c r="AV361" i="11"/>
  <c r="AI380" i="11"/>
  <c r="AJ357" i="11"/>
  <c r="AL265" i="11"/>
  <c r="AL328" i="11" s="1"/>
  <c r="AQ285" i="11"/>
  <c r="AN268" i="11"/>
  <c r="AN331" i="11" s="1"/>
  <c r="AV288" i="11"/>
  <c r="BL295" i="11"/>
  <c r="AW275" i="11"/>
  <c r="AW338" i="11" s="1"/>
  <c r="AI67" i="11"/>
  <c r="AI130" i="11"/>
  <c r="Y260" i="11"/>
  <c r="Y321" i="11" s="1"/>
  <c r="X346" i="11"/>
  <c r="X384" i="11" s="1"/>
  <c r="W43" i="9" s="1"/>
  <c r="C480" i="21"/>
  <c r="AI36" i="21" s="1"/>
  <c r="K16" i="21" s="1"/>
  <c r="D477" i="21"/>
  <c r="E478" i="21"/>
  <c r="D478" i="21"/>
  <c r="E480" i="21"/>
  <c r="F482" i="21"/>
  <c r="F476" i="21"/>
  <c r="E481" i="21"/>
  <c r="F472" i="21"/>
  <c r="D472" i="21"/>
  <c r="F486" i="21"/>
  <c r="E476" i="21"/>
  <c r="C486" i="21"/>
  <c r="BG36" i="21" s="1"/>
  <c r="E472" i="21"/>
  <c r="E482" i="21"/>
  <c r="D483" i="21"/>
  <c r="F483" i="21"/>
  <c r="F484" i="21"/>
  <c r="D476" i="21"/>
  <c r="E479" i="21"/>
  <c r="F478" i="21"/>
  <c r="F479" i="21"/>
  <c r="F480" i="21"/>
  <c r="E477" i="21"/>
  <c r="D484" i="21"/>
  <c r="C481" i="21"/>
  <c r="AM36" i="21" s="1"/>
  <c r="L16" i="21" s="1"/>
  <c r="D482" i="21"/>
  <c r="F481" i="21"/>
  <c r="D479" i="21"/>
  <c r="E484" i="21"/>
  <c r="E485" i="21"/>
  <c r="D485" i="21"/>
  <c r="E486" i="21"/>
  <c r="F477" i="21"/>
  <c r="E483" i="21"/>
  <c r="F485" i="21"/>
  <c r="AM358" i="11"/>
  <c r="AL381" i="11"/>
  <c r="AJ355" i="11"/>
  <c r="AI378" i="11"/>
  <c r="BW13" i="6"/>
  <c r="AH372" i="11"/>
  <c r="BC306" i="11"/>
  <c r="AI349" i="11"/>
  <c r="BT14" i="6"/>
  <c r="BT15" i="6" s="1"/>
  <c r="T15" i="6"/>
  <c r="BM296" i="11"/>
  <c r="AW276" i="11"/>
  <c r="AW339" i="11" s="1"/>
  <c r="BB298" i="11"/>
  <c r="AJ278" i="11"/>
  <c r="AJ341" i="11" s="1"/>
  <c r="AI364" i="11"/>
  <c r="AI359" i="11"/>
  <c r="AH382" i="11"/>
  <c r="AS272" i="11"/>
  <c r="AS335" i="11" s="1"/>
  <c r="BE292" i="11"/>
  <c r="AT273" i="11"/>
  <c r="AT336" i="11" s="1"/>
  <c r="BG293" i="11"/>
  <c r="AJ383" i="11"/>
  <c r="AK360" i="11"/>
  <c r="AG13" i="6"/>
  <c r="AI42" i="9"/>
  <c r="AK350" i="11"/>
  <c r="BE307" i="11"/>
  <c r="AJ373" i="11"/>
  <c r="AL282" i="11"/>
  <c r="AJ262" i="11"/>
  <c r="AJ325" i="11" s="1"/>
  <c r="BC305" i="11"/>
  <c r="AI348" i="11"/>
  <c r="AH371" i="11"/>
  <c r="AY158" i="11"/>
  <c r="BG95" i="11"/>
  <c r="AU156" i="11"/>
  <c r="BA93" i="11"/>
  <c r="BB160" i="11"/>
  <c r="BL97" i="11"/>
  <c r="AZ162" i="11"/>
  <c r="BL99" i="11"/>
  <c r="AI82" i="11"/>
  <c r="AI145" i="11" s="1"/>
  <c r="Z73" i="11"/>
  <c r="Z136" i="11" s="1"/>
  <c r="E11" i="2"/>
  <c r="AF76" i="11"/>
  <c r="AF139" i="11" s="1"/>
  <c r="AF79" i="11"/>
  <c r="AF142" i="11" s="1"/>
  <c r="AE78" i="11"/>
  <c r="AE141" i="11" s="1"/>
  <c r="W70" i="11"/>
  <c r="W133" i="11" s="1"/>
  <c r="AE77" i="11"/>
  <c r="AE140" i="11" s="1"/>
  <c r="AB75" i="11"/>
  <c r="AB138" i="11" s="1"/>
  <c r="AK83" i="11"/>
  <c r="AK146" i="11" s="1"/>
  <c r="X71" i="11"/>
  <c r="X134" i="11" s="1"/>
  <c r="AG80" i="11"/>
  <c r="AG143" i="11" s="1"/>
  <c r="V69" i="11"/>
  <c r="V132" i="11" s="1"/>
  <c r="AA72" i="11"/>
  <c r="AA135" i="11" s="1"/>
  <c r="AM86" i="11"/>
  <c r="AM149" i="11" s="1"/>
  <c r="AN87" i="11"/>
  <c r="AN150" i="11" s="1"/>
  <c r="BB161" i="11"/>
  <c r="BM98" i="11"/>
  <c r="BA163" i="11"/>
  <c r="BB163" i="11" s="1"/>
  <c r="BC163" i="11" s="1"/>
  <c r="BD163" i="11" s="1"/>
  <c r="BE163" i="11" s="1"/>
  <c r="BF163" i="11" s="1"/>
  <c r="BG163" i="11" s="1"/>
  <c r="BH163" i="11" s="1"/>
  <c r="BI163" i="11" s="1"/>
  <c r="BJ163" i="11" s="1"/>
  <c r="BK163" i="11" s="1"/>
  <c r="BL163" i="11" s="1"/>
  <c r="BM163" i="11" s="1"/>
  <c r="BN100" i="11"/>
  <c r="R17" i="6"/>
  <c r="T38" i="9"/>
  <c r="L10" i="7"/>
  <c r="BT10" i="7" s="1"/>
  <c r="AX159" i="11"/>
  <c r="BG96" i="11"/>
  <c r="AU157" i="11"/>
  <c r="BB94" i="11"/>
  <c r="AH81" i="11"/>
  <c r="AH144" i="11" s="1"/>
  <c r="AL84" i="11"/>
  <c r="AL147" i="11" s="1"/>
  <c r="AA74" i="11"/>
  <c r="AA137" i="11" s="1"/>
  <c r="AO85" i="11"/>
  <c r="AO148" i="11" s="1"/>
  <c r="K18" i="6"/>
  <c r="K19" i="6" s="1"/>
  <c r="L40" i="9"/>
  <c r="H14" i="9"/>
  <c r="N131" i="11"/>
  <c r="AX155" i="11"/>
  <c r="BC92" i="11"/>
  <c r="BF300" i="11" l="1"/>
  <c r="AK366" i="11"/>
  <c r="AL280" i="11"/>
  <c r="AL343" i="11" s="1"/>
  <c r="BF302" i="11"/>
  <c r="AL345" i="11"/>
  <c r="AK368" i="11"/>
  <c r="AH376" i="11"/>
  <c r="AI353" i="11"/>
  <c r="BA297" i="11"/>
  <c r="AI363" i="11"/>
  <c r="AJ277" i="11"/>
  <c r="AJ340" i="11" s="1"/>
  <c r="AI352" i="11"/>
  <c r="AH375" i="11"/>
  <c r="BC309" i="11"/>
  <c r="E126" i="21"/>
  <c r="BA32" i="21" s="1"/>
  <c r="D120" i="21"/>
  <c r="AB32" i="21" s="1"/>
  <c r="F127" i="21"/>
  <c r="BF32" i="21" s="1"/>
  <c r="F97" i="3"/>
  <c r="D128" i="21"/>
  <c r="BH32" i="21" s="1"/>
  <c r="D122" i="21"/>
  <c r="AJ32" i="21" s="1"/>
  <c r="F124" i="21"/>
  <c r="AT32" i="21" s="1"/>
  <c r="F90" i="3"/>
  <c r="F92" i="3"/>
  <c r="D127" i="21"/>
  <c r="BD32" i="21" s="1"/>
  <c r="D125" i="21"/>
  <c r="AV32" i="21" s="1"/>
  <c r="D121" i="21"/>
  <c r="AF32" i="21" s="1"/>
  <c r="AF38" i="21" s="1"/>
  <c r="AH11" i="5" s="1"/>
  <c r="G72" i="3"/>
  <c r="G90" i="3" s="1"/>
  <c r="E127" i="21"/>
  <c r="BE32" i="21" s="1"/>
  <c r="E123" i="21"/>
  <c r="AO32" i="21" s="1"/>
  <c r="D123" i="21"/>
  <c r="AN32" i="21" s="1"/>
  <c r="E125" i="21"/>
  <c r="AW32" i="21" s="1"/>
  <c r="F126" i="21"/>
  <c r="BB32" i="21" s="1"/>
  <c r="E128" i="21"/>
  <c r="BI32" i="21" s="1"/>
  <c r="BI38" i="21" s="1"/>
  <c r="BK11" i="5" s="1"/>
  <c r="D124" i="21"/>
  <c r="AR32" i="21" s="1"/>
  <c r="D126" i="21"/>
  <c r="AZ32" i="21" s="1"/>
  <c r="F128" i="21"/>
  <c r="BJ32" i="21" s="1"/>
  <c r="E121" i="21"/>
  <c r="AG32" i="21" s="1"/>
  <c r="F125" i="21"/>
  <c r="AX32" i="21" s="1"/>
  <c r="E119" i="21"/>
  <c r="Y32" i="21" s="1"/>
  <c r="F121" i="21"/>
  <c r="AH32" i="21" s="1"/>
  <c r="F208" i="21"/>
  <c r="V33" i="21" s="1"/>
  <c r="F122" i="21"/>
  <c r="AL32" i="21" s="1"/>
  <c r="E124" i="21"/>
  <c r="AS32" i="21" s="1"/>
  <c r="E91" i="3"/>
  <c r="E122" i="21"/>
  <c r="AK32" i="21" s="1"/>
  <c r="F120" i="21"/>
  <c r="AD32" i="21" s="1"/>
  <c r="D118" i="21"/>
  <c r="T32" i="21" s="1"/>
  <c r="G73" i="3"/>
  <c r="G91" i="3" s="1"/>
  <c r="C383" i="21"/>
  <c r="C35" i="21" s="1"/>
  <c r="F397" i="21"/>
  <c r="BJ35" i="21" s="1"/>
  <c r="E394" i="21"/>
  <c r="AW35" i="21" s="1"/>
  <c r="E390" i="21"/>
  <c r="AG35" i="21" s="1"/>
  <c r="E392" i="21"/>
  <c r="AO35" i="21" s="1"/>
  <c r="E395" i="21"/>
  <c r="BA35" i="21" s="1"/>
  <c r="F302" i="21"/>
  <c r="AP34" i="21" s="1"/>
  <c r="E396" i="21"/>
  <c r="BE35" i="21" s="1"/>
  <c r="E301" i="21"/>
  <c r="AK34" i="21" s="1"/>
  <c r="F389" i="21"/>
  <c r="AD35" i="21" s="1"/>
  <c r="D394" i="21"/>
  <c r="AV35" i="21" s="1"/>
  <c r="D396" i="21"/>
  <c r="BD35" i="21" s="1"/>
  <c r="F388" i="21"/>
  <c r="Z35" i="21" s="1"/>
  <c r="E299" i="21"/>
  <c r="AC34" i="21" s="1"/>
  <c r="F392" i="21"/>
  <c r="AP35" i="21" s="1"/>
  <c r="C391" i="21"/>
  <c r="AI35" i="21" s="1"/>
  <c r="F295" i="21"/>
  <c r="N34" i="21" s="1"/>
  <c r="F213" i="21"/>
  <c r="AP33" i="21" s="1"/>
  <c r="F304" i="21"/>
  <c r="AX34" i="21" s="1"/>
  <c r="E383" i="21"/>
  <c r="C302" i="21"/>
  <c r="AM34" i="21" s="1"/>
  <c r="D302" i="21"/>
  <c r="AN34" i="21" s="1"/>
  <c r="E211" i="21"/>
  <c r="AG33" i="21" s="1"/>
  <c r="F305" i="21"/>
  <c r="BB34" i="21" s="1"/>
  <c r="D388" i="21"/>
  <c r="X35" i="21" s="1"/>
  <c r="C394" i="21"/>
  <c r="AU35" i="21" s="1"/>
  <c r="D389" i="21"/>
  <c r="AB35" i="21" s="1"/>
  <c r="E297" i="21"/>
  <c r="U34" i="21" s="1"/>
  <c r="F301" i="21"/>
  <c r="AL34" i="21" s="1"/>
  <c r="F214" i="21"/>
  <c r="AT33" i="21" s="1"/>
  <c r="D303" i="21"/>
  <c r="AR34" i="21" s="1"/>
  <c r="F297" i="21"/>
  <c r="V34" i="21" s="1"/>
  <c r="D297" i="21"/>
  <c r="T34" i="21" s="1"/>
  <c r="F390" i="21"/>
  <c r="AH35" i="21" s="1"/>
  <c r="C389" i="21"/>
  <c r="AA35" i="21" s="1"/>
  <c r="E397" i="21"/>
  <c r="BI35" i="21" s="1"/>
  <c r="F396" i="21"/>
  <c r="BF35" i="21" s="1"/>
  <c r="C390" i="21"/>
  <c r="AE35" i="21" s="1"/>
  <c r="F395" i="21"/>
  <c r="BB35" i="21" s="1"/>
  <c r="D391" i="21"/>
  <c r="AJ35" i="21" s="1"/>
  <c r="E209" i="21"/>
  <c r="Y33" i="21" s="1"/>
  <c r="F206" i="21"/>
  <c r="N33" i="21" s="1"/>
  <c r="N38" i="21" s="1"/>
  <c r="P11" i="5" s="1"/>
  <c r="D208" i="21"/>
  <c r="T33" i="21" s="1"/>
  <c r="E210" i="21"/>
  <c r="AC33" i="21" s="1"/>
  <c r="D301" i="21"/>
  <c r="AJ34" i="21" s="1"/>
  <c r="E302" i="21"/>
  <c r="AO34" i="21" s="1"/>
  <c r="F300" i="21"/>
  <c r="AH34" i="21" s="1"/>
  <c r="E298" i="21"/>
  <c r="Y34" i="21" s="1"/>
  <c r="D295" i="21"/>
  <c r="L34" i="21" s="1"/>
  <c r="F294" i="21"/>
  <c r="J34" i="21" s="1"/>
  <c r="J38" i="21" s="1"/>
  <c r="L11" i="5" s="1"/>
  <c r="F210" i="21"/>
  <c r="AD33" i="21" s="1"/>
  <c r="D215" i="21"/>
  <c r="AV33" i="21" s="1"/>
  <c r="F209" i="21"/>
  <c r="Z33" i="21" s="1"/>
  <c r="D213" i="21"/>
  <c r="AN33" i="21" s="1"/>
  <c r="D207" i="21"/>
  <c r="P33" i="21" s="1"/>
  <c r="E388" i="21"/>
  <c r="Y35" i="21" s="1"/>
  <c r="E389" i="21"/>
  <c r="AC35" i="21" s="1"/>
  <c r="C388" i="21"/>
  <c r="W35" i="21" s="1"/>
  <c r="H15" i="21" s="1"/>
  <c r="F394" i="21"/>
  <c r="AX35" i="21" s="1"/>
  <c r="E393" i="21"/>
  <c r="AS35" i="21" s="1"/>
  <c r="C396" i="21"/>
  <c r="BC35" i="21" s="1"/>
  <c r="E300" i="21"/>
  <c r="AG34" i="21" s="1"/>
  <c r="F299" i="21"/>
  <c r="AD34" i="21" s="1"/>
  <c r="D296" i="21"/>
  <c r="P34" i="21" s="1"/>
  <c r="D298" i="21"/>
  <c r="X34" i="21" s="1"/>
  <c r="D209" i="21"/>
  <c r="X33" i="21" s="1"/>
  <c r="C208" i="21"/>
  <c r="S33" i="21" s="1"/>
  <c r="D206" i="21"/>
  <c r="L33" i="21" s="1"/>
  <c r="F207" i="21"/>
  <c r="R33" i="21" s="1"/>
  <c r="E206" i="21"/>
  <c r="M33" i="21" s="1"/>
  <c r="E214" i="21"/>
  <c r="AS33" i="21" s="1"/>
  <c r="F211" i="21"/>
  <c r="AH33" i="21" s="1"/>
  <c r="C206" i="21"/>
  <c r="K33" i="21" s="1"/>
  <c r="D214" i="21"/>
  <c r="AR33" i="21" s="1"/>
  <c r="C301" i="21"/>
  <c r="AI34" i="21" s="1"/>
  <c r="E305" i="21"/>
  <c r="BA34" i="21" s="1"/>
  <c r="E391" i="21"/>
  <c r="AK35" i="21" s="1"/>
  <c r="D395" i="21"/>
  <c r="AZ35" i="21" s="1"/>
  <c r="C397" i="21"/>
  <c r="BG35" i="21" s="1"/>
  <c r="F393" i="21"/>
  <c r="AT35" i="21" s="1"/>
  <c r="F391" i="21"/>
  <c r="AL35" i="21" s="1"/>
  <c r="D383" i="21"/>
  <c r="D304" i="21"/>
  <c r="AV34" i="21" s="1"/>
  <c r="E303" i="21"/>
  <c r="AS34" i="21" s="1"/>
  <c r="F298" i="21"/>
  <c r="Z34" i="21" s="1"/>
  <c r="D294" i="21"/>
  <c r="H34" i="21" s="1"/>
  <c r="H38" i="21" s="1"/>
  <c r="J11" i="5" s="1"/>
  <c r="F296" i="21"/>
  <c r="R34" i="21" s="1"/>
  <c r="D211" i="21"/>
  <c r="AF33" i="21" s="1"/>
  <c r="C209" i="21"/>
  <c r="W33" i="21" s="1"/>
  <c r="F215" i="21"/>
  <c r="AX33" i="21" s="1"/>
  <c r="E215" i="21"/>
  <c r="AW33" i="21" s="1"/>
  <c r="E213" i="21"/>
  <c r="AO33" i="21" s="1"/>
  <c r="E212" i="21"/>
  <c r="AK33" i="21" s="1"/>
  <c r="E295" i="21"/>
  <c r="M34" i="21" s="1"/>
  <c r="D305" i="21"/>
  <c r="AZ34" i="21" s="1"/>
  <c r="D299" i="21"/>
  <c r="AB34" i="21" s="1"/>
  <c r="D210" i="21"/>
  <c r="AB33" i="21" s="1"/>
  <c r="D212" i="21"/>
  <c r="AJ33" i="21" s="1"/>
  <c r="E207" i="21"/>
  <c r="Q33" i="21" s="1"/>
  <c r="C210" i="21"/>
  <c r="AA33" i="21" s="1"/>
  <c r="E208" i="21"/>
  <c r="U33" i="21" s="1"/>
  <c r="F383" i="21"/>
  <c r="C392" i="21"/>
  <c r="AM35" i="21" s="1"/>
  <c r="D393" i="21"/>
  <c r="AR35" i="21" s="1"/>
  <c r="C393" i="21"/>
  <c r="AQ35" i="21" s="1"/>
  <c r="P15" i="21" s="1"/>
  <c r="D397" i="21"/>
  <c r="BH35" i="21" s="1"/>
  <c r="F303" i="21"/>
  <c r="AT34" i="21" s="1"/>
  <c r="E294" i="21"/>
  <c r="I34" i="21" s="1"/>
  <c r="I38" i="21" s="1"/>
  <c r="K11" i="5" s="1"/>
  <c r="E304" i="21"/>
  <c r="AW34" i="21" s="1"/>
  <c r="E296" i="21"/>
  <c r="Q34" i="21" s="1"/>
  <c r="C294" i="21"/>
  <c r="G34" i="21" s="1"/>
  <c r="F212" i="21"/>
  <c r="AL33" i="21" s="1"/>
  <c r="C212" i="21"/>
  <c r="AI33" i="21" s="1"/>
  <c r="AN266" i="11"/>
  <c r="AN329" i="11" s="1"/>
  <c r="AT286" i="11"/>
  <c r="V14" i="6"/>
  <c r="V15" i="6" s="1"/>
  <c r="W44" i="9"/>
  <c r="BA290" i="11"/>
  <c r="AQ270" i="11"/>
  <c r="AQ333" i="11" s="1"/>
  <c r="BN296" i="11"/>
  <c r="AX276" i="11"/>
  <c r="AX339" i="11" s="1"/>
  <c r="AW362" i="11"/>
  <c r="AT272" i="11"/>
  <c r="AT335" i="11"/>
  <c r="BF292" i="11"/>
  <c r="AV274" i="11"/>
  <c r="AV337" i="11" s="1"/>
  <c r="BJ294" i="11"/>
  <c r="AK262" i="11"/>
  <c r="AK325" i="11" s="1"/>
  <c r="AM282" i="11"/>
  <c r="AU273" i="11"/>
  <c r="AU336" i="11" s="1"/>
  <c r="BH293" i="11"/>
  <c r="AH261" i="11"/>
  <c r="AH324" i="11" s="1"/>
  <c r="AI281" i="11"/>
  <c r="C213" i="21"/>
  <c r="AM33" i="21" s="1"/>
  <c r="BA304" i="11"/>
  <c r="AF370" i="11"/>
  <c r="AG347" i="11"/>
  <c r="AN358" i="11"/>
  <c r="AM381" i="11"/>
  <c r="AJ67" i="11"/>
  <c r="AJ130" i="11" s="1"/>
  <c r="AJ354" i="11"/>
  <c r="AI377" i="11"/>
  <c r="AO283" i="11"/>
  <c r="AL263" i="11"/>
  <c r="AL326" i="11" s="1"/>
  <c r="C485" i="21"/>
  <c r="BC36" i="21" s="1"/>
  <c r="AK355" i="11"/>
  <c r="AJ378" i="11"/>
  <c r="D481" i="21"/>
  <c r="BD308" i="11"/>
  <c r="AI374" i="11"/>
  <c r="AJ351" i="11"/>
  <c r="AJ359" i="11"/>
  <c r="AI382" i="11"/>
  <c r="AR285" i="11"/>
  <c r="AM265" i="11"/>
  <c r="AM328" i="11" s="1"/>
  <c r="C482" i="21"/>
  <c r="AQ36" i="21" s="1"/>
  <c r="AZ289" i="11"/>
  <c r="AQ269" i="11"/>
  <c r="AQ332" i="11" s="1"/>
  <c r="AL360" i="11"/>
  <c r="AK383" i="11"/>
  <c r="C479" i="21"/>
  <c r="AE36" i="21" s="1"/>
  <c r="J16" i="21" s="1"/>
  <c r="C472" i="21"/>
  <c r="C36" i="21" s="1"/>
  <c r="C16" i="21" s="1"/>
  <c r="C477" i="21"/>
  <c r="W36" i="21" s="1"/>
  <c r="H16" i="21" s="1"/>
  <c r="AO268" i="11"/>
  <c r="AO331" i="11" s="1"/>
  <c r="AW288" i="11"/>
  <c r="BM295" i="11"/>
  <c r="AX275" i="11"/>
  <c r="AX338" i="11" s="1"/>
  <c r="AJ380" i="11"/>
  <c r="AK357" i="11"/>
  <c r="AM279" i="11"/>
  <c r="AM342" i="11" s="1"/>
  <c r="BF299" i="11"/>
  <c r="AL365" i="11"/>
  <c r="AK373" i="11"/>
  <c r="BF307" i="11"/>
  <c r="AL350" i="11"/>
  <c r="BD305" i="11"/>
  <c r="AJ348" i="11"/>
  <c r="AI371" i="11"/>
  <c r="AK278" i="11"/>
  <c r="AK341" i="11" s="1"/>
  <c r="BC298" i="11"/>
  <c r="AJ364" i="11"/>
  <c r="D480" i="21"/>
  <c r="C484" i="21"/>
  <c r="AY36" i="21" s="1"/>
  <c r="X369" i="11"/>
  <c r="AW361" i="11"/>
  <c r="AO267" i="11"/>
  <c r="AO330" i="11" s="1"/>
  <c r="AV287" i="11"/>
  <c r="AT284" i="11"/>
  <c r="AP264" i="11"/>
  <c r="AP327" i="11"/>
  <c r="C483" i="21"/>
  <c r="AU36" i="21" s="1"/>
  <c r="Q16" i="21" s="1"/>
  <c r="X47" i="9"/>
  <c r="W25" i="5" s="1"/>
  <c r="Y344" i="11"/>
  <c r="AS271" i="11"/>
  <c r="AS334" i="11" s="1"/>
  <c r="BD291" i="11"/>
  <c r="AJ42" i="9"/>
  <c r="AH13" i="6"/>
  <c r="BD306" i="11"/>
  <c r="AI372" i="11"/>
  <c r="AJ349" i="11"/>
  <c r="C476" i="21"/>
  <c r="S36" i="21" s="1"/>
  <c r="G16" i="21" s="1"/>
  <c r="D486" i="21"/>
  <c r="C478" i="21"/>
  <c r="AA36" i="21" s="1"/>
  <c r="I16" i="21" s="1"/>
  <c r="Y323" i="11"/>
  <c r="AH379" i="11"/>
  <c r="AI356" i="11"/>
  <c r="AZ158" i="11"/>
  <c r="BH95" i="11"/>
  <c r="BN163" i="11"/>
  <c r="BA162" i="11"/>
  <c r="BM99" i="11"/>
  <c r="BC160" i="11"/>
  <c r="BM97" i="11"/>
  <c r="BB93" i="11"/>
  <c r="AV156" i="11"/>
  <c r="AM84" i="11"/>
  <c r="AM147" i="11" s="1"/>
  <c r="AN86" i="11"/>
  <c r="AN149" i="11" s="1"/>
  <c r="AI81" i="11"/>
  <c r="AI144" i="11" s="1"/>
  <c r="AB72" i="11"/>
  <c r="AB135" i="11" s="1"/>
  <c r="AF77" i="11"/>
  <c r="AF140" i="11" s="1"/>
  <c r="AA73" i="11"/>
  <c r="AA136" i="11" s="1"/>
  <c r="X70" i="11"/>
  <c r="X133" i="11" s="1"/>
  <c r="AF78" i="11"/>
  <c r="AF141" i="11" s="1"/>
  <c r="AH80" i="11"/>
  <c r="AH143" i="11" s="1"/>
  <c r="Y71" i="11"/>
  <c r="Y134" i="11" s="1"/>
  <c r="AL83" i="11"/>
  <c r="AL146" i="11" s="1"/>
  <c r="AG76" i="11"/>
  <c r="AG139" i="11" s="1"/>
  <c r="AB74" i="11"/>
  <c r="AB137" i="11" s="1"/>
  <c r="AO87" i="11"/>
  <c r="AO150" i="11" s="1"/>
  <c r="AV157" i="11"/>
  <c r="BC94" i="11"/>
  <c r="I14" i="9"/>
  <c r="AY159" i="11"/>
  <c r="BH96" i="11"/>
  <c r="N191" i="11"/>
  <c r="M39" i="9" s="1"/>
  <c r="O68" i="11"/>
  <c r="O128" i="11" s="1"/>
  <c r="N48" i="9" s="1"/>
  <c r="BC161" i="11"/>
  <c r="BD161" i="11" s="1"/>
  <c r="BE161" i="11" s="1"/>
  <c r="BF161" i="11" s="1"/>
  <c r="BG161" i="11" s="1"/>
  <c r="BH161" i="11" s="1"/>
  <c r="BI161" i="11" s="1"/>
  <c r="BJ161" i="11" s="1"/>
  <c r="BK161" i="11" s="1"/>
  <c r="BL161" i="11" s="1"/>
  <c r="BM161" i="11" s="1"/>
  <c r="BN98" i="11"/>
  <c r="S17" i="6"/>
  <c r="U38" i="9"/>
  <c r="AY155" i="11"/>
  <c r="BD92" i="11"/>
  <c r="AP85" i="11"/>
  <c r="AP148" i="11" s="1"/>
  <c r="W69" i="11"/>
  <c r="W132" i="11" s="1"/>
  <c r="AC75" i="11"/>
  <c r="AC138" i="11" s="1"/>
  <c r="AG79" i="11"/>
  <c r="AG142" i="11" s="1"/>
  <c r="AJ82" i="11"/>
  <c r="AJ145" i="11" s="1"/>
  <c r="AP38" i="21" l="1"/>
  <c r="AR11" i="5" s="1"/>
  <c r="AS38" i="21"/>
  <c r="AU11" i="5" s="1"/>
  <c r="T38" i="21"/>
  <c r="V11" i="5" s="1"/>
  <c r="R38" i="21"/>
  <c r="T11" i="5" s="1"/>
  <c r="AG38" i="21"/>
  <c r="AI11" i="5" s="1"/>
  <c r="AI12" i="5" s="1"/>
  <c r="AI26" i="6" s="1"/>
  <c r="BA38" i="21"/>
  <c r="BC11" i="5" s="1"/>
  <c r="AO38" i="21"/>
  <c r="AQ11" i="5" s="1"/>
  <c r="AQ12" i="5" s="1"/>
  <c r="AL38" i="21"/>
  <c r="AN11" i="5" s="1"/>
  <c r="AN12" i="5" s="1"/>
  <c r="AN26" i="6" s="1"/>
  <c r="BY26" i="6" s="1"/>
  <c r="BJ38" i="21"/>
  <c r="BL11" i="5" s="1"/>
  <c r="BL12" i="5" s="1"/>
  <c r="BL26" i="6" s="1"/>
  <c r="BM9" i="7" s="1"/>
  <c r="BM13" i="7" s="1"/>
  <c r="BM25" i="7" s="1"/>
  <c r="BE38" i="21"/>
  <c r="BG11" i="5" s="1"/>
  <c r="AT38" i="21"/>
  <c r="AV11" i="5" s="1"/>
  <c r="P38" i="21"/>
  <c r="R11" i="5" s="1"/>
  <c r="AZ38" i="21"/>
  <c r="BB11" i="5" s="1"/>
  <c r="AJ38" i="21"/>
  <c r="AL11" i="5" s="1"/>
  <c r="M38" i="21"/>
  <c r="O11" i="5" s="1"/>
  <c r="O12" i="5" s="1"/>
  <c r="O14" i="5" s="1"/>
  <c r="AH38" i="21"/>
  <c r="AJ11" i="5" s="1"/>
  <c r="AJ12" i="5" s="1"/>
  <c r="AJ26" i="6" s="1"/>
  <c r="AR38" i="21"/>
  <c r="AT11" i="5" s="1"/>
  <c r="BH38" i="21"/>
  <c r="BJ11" i="5" s="1"/>
  <c r="AD38" i="21"/>
  <c r="AF11" i="5" s="1"/>
  <c r="Y38" i="21"/>
  <c r="AA11" i="5" s="1"/>
  <c r="L38" i="21"/>
  <c r="N11" i="5" s="1"/>
  <c r="N12" i="5" s="1"/>
  <c r="N26" i="6" s="1"/>
  <c r="AK38" i="21"/>
  <c r="AM11" i="5" s="1"/>
  <c r="AX38" i="21"/>
  <c r="AZ11" i="5" s="1"/>
  <c r="AZ12" i="5" s="1"/>
  <c r="AZ14" i="5" s="1"/>
  <c r="AZ23" i="5" s="1"/>
  <c r="BB38" i="21"/>
  <c r="BD11" i="5" s="1"/>
  <c r="BD12" i="5" s="1"/>
  <c r="BD26" i="6" s="1"/>
  <c r="AV38" i="21"/>
  <c r="AX11" i="5" s="1"/>
  <c r="BF38" i="21"/>
  <c r="BH11" i="5" s="1"/>
  <c r="Q38" i="21"/>
  <c r="S11" i="5" s="1"/>
  <c r="AW38" i="21"/>
  <c r="AY11" i="5" s="1"/>
  <c r="BD38" i="21"/>
  <c r="BF11" i="5" s="1"/>
  <c r="BF12" i="5" s="1"/>
  <c r="BF14" i="5" s="1"/>
  <c r="AB38" i="21"/>
  <c r="AD11" i="5" s="1"/>
  <c r="D35" i="21"/>
  <c r="K13" i="21"/>
  <c r="H13" i="21"/>
  <c r="E13" i="21"/>
  <c r="Q15" i="21"/>
  <c r="K15" i="21"/>
  <c r="D14" i="21"/>
  <c r="O15" i="21"/>
  <c r="L13" i="21"/>
  <c r="F35" i="21"/>
  <c r="J15" i="21"/>
  <c r="L14" i="21"/>
  <c r="N15" i="21"/>
  <c r="O16" i="21"/>
  <c r="N16" i="21"/>
  <c r="P16" i="21"/>
  <c r="M16" i="21"/>
  <c r="I13" i="21"/>
  <c r="E35" i="21"/>
  <c r="K14" i="21"/>
  <c r="G13" i="21"/>
  <c r="I15" i="21"/>
  <c r="AI376" i="11"/>
  <c r="BD310" i="11"/>
  <c r="AJ353" i="11"/>
  <c r="AM345" i="11"/>
  <c r="BG302" i="11"/>
  <c r="AL368" i="11"/>
  <c r="AM280" i="11"/>
  <c r="AM343" i="11" s="1"/>
  <c r="BG300" i="11"/>
  <c r="AL366" i="11"/>
  <c r="BD309" i="11"/>
  <c r="AJ352" i="11"/>
  <c r="AI375" i="11"/>
  <c r="AJ363" i="11"/>
  <c r="AK277" i="11"/>
  <c r="AK340" i="11" s="1"/>
  <c r="BB297" i="11"/>
  <c r="AX362" i="11"/>
  <c r="AX361" i="11"/>
  <c r="K12" i="5"/>
  <c r="K14" i="5" s="1"/>
  <c r="K23" i="5" s="1"/>
  <c r="K27" i="5" s="1"/>
  <c r="P12" i="5"/>
  <c r="P14" i="5" s="1"/>
  <c r="G481" i="21"/>
  <c r="J12" i="5"/>
  <c r="J14" i="5" s="1"/>
  <c r="J23" i="5" s="1"/>
  <c r="J27" i="5" s="1"/>
  <c r="L12" i="5"/>
  <c r="L26" i="6" s="1"/>
  <c r="G391" i="21"/>
  <c r="G486" i="21"/>
  <c r="G480" i="21"/>
  <c r="AY12" i="5"/>
  <c r="AY14" i="5" s="1"/>
  <c r="AY23" i="5" s="1"/>
  <c r="G397" i="21"/>
  <c r="BG12" i="5"/>
  <c r="BG26" i="6" s="1"/>
  <c r="BJ12" i="5"/>
  <c r="BJ14" i="5" s="1"/>
  <c r="BJ23" i="5" s="1"/>
  <c r="G301" i="21"/>
  <c r="G302" i="21"/>
  <c r="T12" i="5"/>
  <c r="T14" i="5" s="1"/>
  <c r="BB12" i="5"/>
  <c r="BB26" i="6" s="1"/>
  <c r="S12" i="5"/>
  <c r="S26" i="6" s="1"/>
  <c r="BC12" i="5"/>
  <c r="BC14" i="5" s="1"/>
  <c r="BC23" i="5" s="1"/>
  <c r="AA12" i="5"/>
  <c r="AA26" i="6" s="1"/>
  <c r="AX12" i="5"/>
  <c r="AX14" i="5" s="1"/>
  <c r="AL12" i="5"/>
  <c r="AL26" i="6" s="1"/>
  <c r="AM12" i="5"/>
  <c r="AM26" i="6" s="1"/>
  <c r="V12" i="5"/>
  <c r="V14" i="5" s="1"/>
  <c r="AH12" i="5"/>
  <c r="AH26" i="6" s="1"/>
  <c r="E92" i="3"/>
  <c r="E120" i="21"/>
  <c r="F100" i="3"/>
  <c r="F98" i="3"/>
  <c r="F93" i="3"/>
  <c r="E95" i="3"/>
  <c r="F94" i="3"/>
  <c r="E93" i="3"/>
  <c r="E96" i="3"/>
  <c r="E97" i="3"/>
  <c r="F96" i="3"/>
  <c r="E94" i="3"/>
  <c r="E100" i="3"/>
  <c r="F95" i="3"/>
  <c r="F99" i="3"/>
  <c r="E99" i="3"/>
  <c r="E98" i="3"/>
  <c r="E118" i="21"/>
  <c r="F118" i="21"/>
  <c r="R12" i="5"/>
  <c r="R26" i="6" s="1"/>
  <c r="AT12" i="5"/>
  <c r="AT14" i="5" s="1"/>
  <c r="F91" i="3"/>
  <c r="D119" i="21"/>
  <c r="E90" i="3"/>
  <c r="F119" i="21"/>
  <c r="G74" i="3"/>
  <c r="G92" i="3" s="1"/>
  <c r="C211" i="21"/>
  <c r="C299" i="21"/>
  <c r="AA34" i="21" s="1"/>
  <c r="I14" i="21" s="1"/>
  <c r="C295" i="21"/>
  <c r="K34" i="21" s="1"/>
  <c r="E14" i="21" s="1"/>
  <c r="C300" i="21"/>
  <c r="AE34" i="21" s="1"/>
  <c r="J14" i="21" s="1"/>
  <c r="C305" i="21"/>
  <c r="C395" i="21"/>
  <c r="AY35" i="21" s="1"/>
  <c r="BK12" i="5"/>
  <c r="BK26" i="6" s="1"/>
  <c r="C296" i="21"/>
  <c r="D392" i="21"/>
  <c r="AN35" i="21" s="1"/>
  <c r="M15" i="21" s="1"/>
  <c r="C215" i="21"/>
  <c r="AU33" i="21" s="1"/>
  <c r="Q13" i="21" s="1"/>
  <c r="C304" i="21"/>
  <c r="AU34" i="21" s="1"/>
  <c r="Q14" i="21" s="1"/>
  <c r="C303" i="21"/>
  <c r="AQ34" i="21" s="1"/>
  <c r="P14" i="21" s="1"/>
  <c r="C298" i="21"/>
  <c r="W34" i="21" s="1"/>
  <c r="H14" i="21" s="1"/>
  <c r="C207" i="21"/>
  <c r="O33" i="21" s="1"/>
  <c r="C297" i="21"/>
  <c r="C214" i="21"/>
  <c r="AQ33" i="21" s="1"/>
  <c r="P13" i="21" s="1"/>
  <c r="AW287" i="11"/>
  <c r="AP267" i="11"/>
  <c r="AP330" i="11" s="1"/>
  <c r="AP283" i="11"/>
  <c r="AM263" i="11"/>
  <c r="AM326" i="11" s="1"/>
  <c r="BA289" i="11"/>
  <c r="AR269" i="11"/>
  <c r="AR332" i="11" s="1"/>
  <c r="AI261" i="11"/>
  <c r="AI324" i="11" s="1"/>
  <c r="AJ281" i="11"/>
  <c r="AL262" i="11"/>
  <c r="AL325" i="11" s="1"/>
  <c r="AN282" i="11"/>
  <c r="AK67" i="11"/>
  <c r="AK130" i="11" s="1"/>
  <c r="AO266" i="11"/>
  <c r="AO329" i="11" s="1"/>
  <c r="AU286" i="11"/>
  <c r="G383" i="21"/>
  <c r="AJ371" i="11"/>
  <c r="BE305" i="11"/>
  <c r="AK348" i="11"/>
  <c r="AM350" i="11"/>
  <c r="BG307" i="11"/>
  <c r="AL373" i="11"/>
  <c r="G396" i="21"/>
  <c r="G208" i="21"/>
  <c r="AK364" i="11"/>
  <c r="BD298" i="11"/>
  <c r="AL278" i="11"/>
  <c r="AL341" i="11" s="1"/>
  <c r="AN265" i="11"/>
  <c r="AN328" i="11" s="1"/>
  <c r="AS285" i="11"/>
  <c r="BE311" i="11"/>
  <c r="AK354" i="11"/>
  <c r="AJ377" i="11"/>
  <c r="BB290" i="11"/>
  <c r="AR270" i="11"/>
  <c r="AR333" i="11" s="1"/>
  <c r="AQ264" i="11"/>
  <c r="AQ327" i="11" s="1"/>
  <c r="AU284" i="11"/>
  <c r="G478" i="21"/>
  <c r="AK42" i="9"/>
  <c r="AI13" i="6"/>
  <c r="AD12" i="5"/>
  <c r="AP268" i="11"/>
  <c r="AP331" i="11" s="1"/>
  <c r="AX288" i="11"/>
  <c r="G472" i="21"/>
  <c r="G213" i="21"/>
  <c r="G390" i="21"/>
  <c r="BG299" i="11"/>
  <c r="AM365" i="11"/>
  <c r="AN279" i="11"/>
  <c r="AN342" i="11" s="1"/>
  <c r="Z260" i="11"/>
  <c r="Z321" i="11" s="1"/>
  <c r="Z344" i="11" s="1"/>
  <c r="AV273" i="11"/>
  <c r="AV336" i="11" s="1"/>
  <c r="BI293" i="11"/>
  <c r="G393" i="21"/>
  <c r="G485" i="21"/>
  <c r="BI315" i="11"/>
  <c r="AO358" i="11"/>
  <c r="AN381" i="11"/>
  <c r="G294" i="21"/>
  <c r="AK378" i="11"/>
  <c r="AL355" i="11"/>
  <c r="BF312" i="11"/>
  <c r="G210" i="21"/>
  <c r="G206" i="21"/>
  <c r="AM360" i="11"/>
  <c r="AL383" i="11"/>
  <c r="AK359" i="11"/>
  <c r="AJ382" i="11"/>
  <c r="AW274" i="11"/>
  <c r="AW337" i="11" s="1"/>
  <c r="BK294" i="11"/>
  <c r="G483" i="21"/>
  <c r="Y346" i="11"/>
  <c r="Y384" i="11" s="1"/>
  <c r="X43" i="9" s="1"/>
  <c r="AL357" i="11"/>
  <c r="AK380" i="11"/>
  <c r="G477" i="21"/>
  <c r="G209" i="21"/>
  <c r="G388" i="21"/>
  <c r="G212" i="21"/>
  <c r="G484" i="21"/>
  <c r="AY275" i="11"/>
  <c r="AY338" i="11" s="1"/>
  <c r="BN295" i="11"/>
  <c r="G389" i="21"/>
  <c r="AY276" i="11"/>
  <c r="AY339" i="11" s="1"/>
  <c r="G476" i="21"/>
  <c r="G479" i="21"/>
  <c r="G394" i="21"/>
  <c r="AG370" i="11"/>
  <c r="BB304" i="11"/>
  <c r="AH347" i="11"/>
  <c r="AU272" i="11"/>
  <c r="AU335" i="11" s="1"/>
  <c r="BG292" i="11"/>
  <c r="BE291" i="11"/>
  <c r="AT271" i="11"/>
  <c r="AT334" i="11" s="1"/>
  <c r="AF12" i="5"/>
  <c r="AV12" i="5"/>
  <c r="AK349" i="11"/>
  <c r="BE306" i="11"/>
  <c r="AJ372" i="11"/>
  <c r="AI379" i="11"/>
  <c r="AJ356" i="11"/>
  <c r="Y367" i="11"/>
  <c r="G482" i="21"/>
  <c r="AK351" i="11"/>
  <c r="AJ374" i="11"/>
  <c r="BE308" i="11"/>
  <c r="BI95" i="11"/>
  <c r="BA158" i="11"/>
  <c r="AW156" i="11"/>
  <c r="BC93" i="11"/>
  <c r="BD160" i="11"/>
  <c r="BE160" i="11" s="1"/>
  <c r="BF160" i="11" s="1"/>
  <c r="BG160" i="11" s="1"/>
  <c r="BH160" i="11" s="1"/>
  <c r="BI160" i="11" s="1"/>
  <c r="BJ160" i="11" s="1"/>
  <c r="BK160" i="11" s="1"/>
  <c r="BL160" i="11" s="1"/>
  <c r="BM160" i="11" s="1"/>
  <c r="BN97" i="11"/>
  <c r="BB162" i="11"/>
  <c r="BC162" i="11" s="1"/>
  <c r="BD162" i="11" s="1"/>
  <c r="BE162" i="11" s="1"/>
  <c r="BF162" i="11" s="1"/>
  <c r="BG162" i="11" s="1"/>
  <c r="BH162" i="11" s="1"/>
  <c r="BI162" i="11" s="1"/>
  <c r="BJ162" i="11" s="1"/>
  <c r="BK162" i="11" s="1"/>
  <c r="BL162" i="11" s="1"/>
  <c r="BM162" i="11" s="1"/>
  <c r="BN99" i="11"/>
  <c r="AH79" i="11"/>
  <c r="AH142" i="11" s="1"/>
  <c r="Z71" i="11"/>
  <c r="Z134" i="11" s="1"/>
  <c r="AO86" i="11"/>
  <c r="AO149" i="11" s="1"/>
  <c r="AD75" i="11"/>
  <c r="AD138" i="11" s="1"/>
  <c r="AI80" i="11"/>
  <c r="AI143" i="11" s="1"/>
  <c r="AN84" i="11"/>
  <c r="AN147" i="11" s="1"/>
  <c r="X69" i="11"/>
  <c r="X132" i="11" s="1"/>
  <c r="AG78" i="11"/>
  <c r="AG141" i="11" s="1"/>
  <c r="Y70" i="11"/>
  <c r="Y133" i="11" s="1"/>
  <c r="AQ85" i="11"/>
  <c r="AQ148" i="11" s="1"/>
  <c r="AP87" i="11"/>
  <c r="AP150" i="11" s="1"/>
  <c r="AB73" i="11"/>
  <c r="AB136" i="11" s="1"/>
  <c r="AC74" i="11"/>
  <c r="AC137" i="11" s="1"/>
  <c r="AG77" i="11"/>
  <c r="AG140" i="11" s="1"/>
  <c r="AH76" i="11"/>
  <c r="AH139" i="11" s="1"/>
  <c r="AC72" i="11"/>
  <c r="AC135" i="11" s="1"/>
  <c r="AK82" i="11"/>
  <c r="AK145" i="11" s="1"/>
  <c r="AM83" i="11"/>
  <c r="AM146" i="11" s="1"/>
  <c r="AJ81" i="11"/>
  <c r="AJ144" i="11" s="1"/>
  <c r="M24" i="5"/>
  <c r="T17" i="6"/>
  <c r="V38" i="9"/>
  <c r="BN161" i="11"/>
  <c r="AW157" i="11"/>
  <c r="BD94" i="11"/>
  <c r="L18" i="6"/>
  <c r="E15" i="9"/>
  <c r="E16" i="9" s="1"/>
  <c r="M40" i="9"/>
  <c r="O131" i="11"/>
  <c r="AZ159" i="11"/>
  <c r="BI96" i="11"/>
  <c r="J14" i="9"/>
  <c r="AZ155" i="11"/>
  <c r="BE92" i="11"/>
  <c r="AN38" i="21" l="1"/>
  <c r="AP11" i="5" s="1"/>
  <c r="AP12" i="5" s="1"/>
  <c r="AP26" i="6" s="1"/>
  <c r="F38" i="21"/>
  <c r="D38" i="21"/>
  <c r="E38" i="21"/>
  <c r="U32" i="21"/>
  <c r="U38" i="21" s="1"/>
  <c r="W11" i="5" s="1"/>
  <c r="W12" i="5" s="1"/>
  <c r="W26" i="6" s="1"/>
  <c r="AC32" i="21"/>
  <c r="AC38" i="21" s="1"/>
  <c r="AE11" i="5" s="1"/>
  <c r="AE12" i="5" s="1"/>
  <c r="AE26" i="6" s="1"/>
  <c r="G305" i="21"/>
  <c r="AY34" i="21"/>
  <c r="AB12" i="5"/>
  <c r="AB26" i="6" s="1"/>
  <c r="BV26" i="6" s="1"/>
  <c r="Z32" i="21"/>
  <c r="Z38" i="21" s="1"/>
  <c r="AB11" i="5" s="1"/>
  <c r="O13" i="21"/>
  <c r="X32" i="21"/>
  <c r="X38" i="21" s="1"/>
  <c r="Z11" i="5" s="1"/>
  <c r="Z12" i="5" s="1"/>
  <c r="Z26" i="6" s="1"/>
  <c r="AA9" i="7" s="1"/>
  <c r="M14" i="21"/>
  <c r="C15" i="21"/>
  <c r="V32" i="21"/>
  <c r="V38" i="21" s="1"/>
  <c r="X11" i="5" s="1"/>
  <c r="X12" i="5" s="1"/>
  <c r="X26" i="6" s="1"/>
  <c r="BU26" i="6" s="1"/>
  <c r="L15" i="21"/>
  <c r="G296" i="21"/>
  <c r="O34" i="21"/>
  <c r="F14" i="21" s="1"/>
  <c r="N13" i="21"/>
  <c r="N14" i="21"/>
  <c r="G297" i="21"/>
  <c r="S34" i="21"/>
  <c r="G14" i="21" s="1"/>
  <c r="G211" i="21"/>
  <c r="AE33" i="21"/>
  <c r="M13" i="21"/>
  <c r="F13" i="21"/>
  <c r="O14" i="21"/>
  <c r="J26" i="6"/>
  <c r="AA14" i="5"/>
  <c r="AA23" i="5" s="1"/>
  <c r="BH300" i="11"/>
  <c r="AN280" i="11"/>
  <c r="AN343" i="11" s="1"/>
  <c r="AM366" i="11"/>
  <c r="AL277" i="11"/>
  <c r="AL340" i="11" s="1"/>
  <c r="AK363" i="11"/>
  <c r="BC297" i="11"/>
  <c r="AM368" i="11"/>
  <c r="BH302" i="11"/>
  <c r="AN345" i="11"/>
  <c r="BL14" i="5"/>
  <c r="BL23" i="5" s="1"/>
  <c r="AJ375" i="11"/>
  <c r="BE309" i="11"/>
  <c r="AK352" i="11"/>
  <c r="AK353" i="11"/>
  <c r="AJ376" i="11"/>
  <c r="BE310" i="11"/>
  <c r="K26" i="6"/>
  <c r="L9" i="7" s="1"/>
  <c r="BG14" i="5"/>
  <c r="BG23" i="5" s="1"/>
  <c r="AZ26" i="6"/>
  <c r="BR26" i="6"/>
  <c r="P26" i="6"/>
  <c r="L14" i="5"/>
  <c r="L23" i="5" s="1"/>
  <c r="L27" i="5" s="1"/>
  <c r="AY26" i="6"/>
  <c r="G304" i="21"/>
  <c r="G392" i="21"/>
  <c r="BJ26" i="6"/>
  <c r="BK9" i="7" s="1"/>
  <c r="S14" i="5"/>
  <c r="S23" i="5" s="1"/>
  <c r="AN14" i="5"/>
  <c r="T26" i="6"/>
  <c r="BT26" i="6" s="1"/>
  <c r="AN9" i="7"/>
  <c r="AJ9" i="7"/>
  <c r="BB14" i="5"/>
  <c r="BB23" i="5" s="1"/>
  <c r="AI9" i="7"/>
  <c r="AR12" i="5"/>
  <c r="AR14" i="5" s="1"/>
  <c r="BX26" i="6"/>
  <c r="O26" i="6"/>
  <c r="BC26" i="6"/>
  <c r="BC9" i="7" s="1"/>
  <c r="AX26" i="6"/>
  <c r="AL14" i="5"/>
  <c r="AM9" i="7"/>
  <c r="AH14" i="5"/>
  <c r="AX23" i="5"/>
  <c r="V26" i="6"/>
  <c r="AM14" i="5"/>
  <c r="AI14" i="5"/>
  <c r="AI23" i="5" s="1"/>
  <c r="AJ14" i="5"/>
  <c r="P23" i="5"/>
  <c r="N14" i="5"/>
  <c r="T23" i="5"/>
  <c r="AU12" i="5"/>
  <c r="AU26" i="6" s="1"/>
  <c r="AT26" i="6"/>
  <c r="CB26" i="6" s="1"/>
  <c r="R14" i="5"/>
  <c r="R23" i="5" s="1"/>
  <c r="G299" i="21"/>
  <c r="G295" i="21"/>
  <c r="BD14" i="5"/>
  <c r="G395" i="21"/>
  <c r="G300" i="21"/>
  <c r="BK14" i="5"/>
  <c r="BK23" i="5" s="1"/>
  <c r="BH12" i="5"/>
  <c r="BH14" i="5" s="1"/>
  <c r="G303" i="21"/>
  <c r="G214" i="21"/>
  <c r="BF26" i="6"/>
  <c r="BG9" i="7" s="1"/>
  <c r="G207" i="21"/>
  <c r="G215" i="21"/>
  <c r="G298" i="21"/>
  <c r="BH299" i="11"/>
  <c r="AN365" i="11"/>
  <c r="AO279" i="11"/>
  <c r="AO342" i="11" s="1"/>
  <c r="BL294" i="11"/>
  <c r="AX274" i="11"/>
  <c r="AX337" i="11" s="1"/>
  <c r="AU271" i="11"/>
  <c r="AU334" i="11" s="1"/>
  <c r="BF291" i="11"/>
  <c r="W14" i="6"/>
  <c r="W15" i="6" s="1"/>
  <c r="X44" i="9"/>
  <c r="AZ276" i="11"/>
  <c r="AZ339" i="11" s="1"/>
  <c r="AY362" i="11"/>
  <c r="AQ283" i="11"/>
  <c r="AN263" i="11"/>
  <c r="AN326" i="11" s="1"/>
  <c r="AV272" i="11"/>
  <c r="AV335" i="11" s="1"/>
  <c r="BH292" i="11"/>
  <c r="AQ267" i="11"/>
  <c r="AQ330" i="11" s="1"/>
  <c r="AX287" i="11"/>
  <c r="AF14" i="5"/>
  <c r="AF26" i="6"/>
  <c r="AL359" i="11"/>
  <c r="AK382" i="11"/>
  <c r="BF311" i="11"/>
  <c r="AL354" i="11"/>
  <c r="AK377" i="11"/>
  <c r="AZ275" i="11"/>
  <c r="AZ338" i="11" s="1"/>
  <c r="AD14" i="5"/>
  <c r="AD26" i="6"/>
  <c r="O23" i="5"/>
  <c r="AV26" i="6"/>
  <c r="AV14" i="5"/>
  <c r="AI347" i="11"/>
  <c r="BC304" i="11"/>
  <c r="AH370" i="11"/>
  <c r="AL380" i="11"/>
  <c r="AM357" i="11"/>
  <c r="V23" i="5"/>
  <c r="BJ315" i="11"/>
  <c r="AP358" i="11"/>
  <c r="AO381" i="11"/>
  <c r="AJ13" i="6"/>
  <c r="AL42" i="9"/>
  <c r="AN350" i="11"/>
  <c r="BH307" i="11"/>
  <c r="AM373" i="11"/>
  <c r="AS269" i="11"/>
  <c r="AS332" i="11" s="1"/>
  <c r="BB289" i="11"/>
  <c r="AQ26" i="6"/>
  <c r="AQ14" i="5"/>
  <c r="BF306" i="11"/>
  <c r="AL349" i="11"/>
  <c r="AK372" i="11"/>
  <c r="AY361" i="11"/>
  <c r="AL378" i="11"/>
  <c r="AM355" i="11"/>
  <c r="BG312" i="11"/>
  <c r="BL9" i="7"/>
  <c r="Y369" i="11"/>
  <c r="BJ293" i="11"/>
  <c r="AW273" i="11"/>
  <c r="AW336" i="11" s="1"/>
  <c r="AL348" i="11"/>
  <c r="AK371" i="11"/>
  <c r="BF305" i="11"/>
  <c r="AL364" i="11"/>
  <c r="AM278" i="11"/>
  <c r="AM341" i="11" s="1"/>
  <c r="BE298" i="11"/>
  <c r="AO282" i="11"/>
  <c r="AM262" i="11"/>
  <c r="AM325" i="11" s="1"/>
  <c r="AT23" i="5"/>
  <c r="AR264" i="11"/>
  <c r="AR327" i="11" s="1"/>
  <c r="AV284" i="11"/>
  <c r="AL67" i="11"/>
  <c r="AL130" i="11" s="1"/>
  <c r="BF308" i="11"/>
  <c r="AK374" i="11"/>
  <c r="AL351" i="11"/>
  <c r="AP266" i="11"/>
  <c r="AP329" i="11" s="1"/>
  <c r="AV286" i="11"/>
  <c r="Y47" i="9"/>
  <c r="X25" i="5" s="1"/>
  <c r="H23" i="9"/>
  <c r="BU25" i="5" s="1"/>
  <c r="AQ268" i="11"/>
  <c r="AQ331" i="11" s="1"/>
  <c r="AY288" i="11"/>
  <c r="AS270" i="11"/>
  <c r="AS333" i="11" s="1"/>
  <c r="BC290" i="11"/>
  <c r="AO265" i="11"/>
  <c r="AO328" i="11" s="1"/>
  <c r="AT285" i="11"/>
  <c r="Z367" i="11"/>
  <c r="AU301" i="11"/>
  <c r="AJ261" i="11"/>
  <c r="AJ324" i="11" s="1"/>
  <c r="AK281" i="11"/>
  <c r="AK356" i="11"/>
  <c r="AJ379" i="11"/>
  <c r="S9" i="7"/>
  <c r="AM383" i="11"/>
  <c r="AN360" i="11"/>
  <c r="BF23" i="5"/>
  <c r="Z323" i="11"/>
  <c r="Z346" i="11" s="1"/>
  <c r="BB158" i="11"/>
  <c r="BJ95" i="11"/>
  <c r="BN162" i="11"/>
  <c r="BN160" i="11"/>
  <c r="BD93" i="11"/>
  <c r="AX156" i="11"/>
  <c r="AR85" i="11"/>
  <c r="AR148" i="11" s="1"/>
  <c r="AA71" i="11"/>
  <c r="AA134" i="11" s="1"/>
  <c r="AL82" i="11"/>
  <c r="AL145" i="11" s="1"/>
  <c r="Z70" i="11"/>
  <c r="Z133" i="11" s="1"/>
  <c r="AI79" i="11"/>
  <c r="AI142" i="11" s="1"/>
  <c r="AD72" i="11"/>
  <c r="AD135" i="11" s="1"/>
  <c r="AH78" i="11"/>
  <c r="AH141" i="11" s="1"/>
  <c r="AI76" i="11"/>
  <c r="AI139" i="11" s="1"/>
  <c r="Y69" i="11"/>
  <c r="Y132" i="11" s="1"/>
  <c r="AH77" i="11"/>
  <c r="AH140" i="11" s="1"/>
  <c r="AO84" i="11"/>
  <c r="AO147" i="11" s="1"/>
  <c r="AK81" i="11"/>
  <c r="AK144" i="11" s="1"/>
  <c r="AD74" i="11"/>
  <c r="AD137" i="11" s="1"/>
  <c r="AJ80" i="11"/>
  <c r="AJ143" i="11" s="1"/>
  <c r="AN83" i="11"/>
  <c r="AN146" i="11" s="1"/>
  <c r="AC73" i="11"/>
  <c r="AC136" i="11" s="1"/>
  <c r="AE75" i="11"/>
  <c r="AE138" i="11" s="1"/>
  <c r="AQ87" i="11"/>
  <c r="AQ150" i="11" s="1"/>
  <c r="AP86" i="11"/>
  <c r="AP149" i="11" s="1"/>
  <c r="BA155" i="11"/>
  <c r="BF92" i="11"/>
  <c r="K14" i="9"/>
  <c r="BR18" i="6"/>
  <c r="BR19" i="6" s="1"/>
  <c r="L19" i="6"/>
  <c r="U17" i="6"/>
  <c r="W38" i="9"/>
  <c r="BA159" i="11"/>
  <c r="BJ96" i="11"/>
  <c r="AX157" i="11"/>
  <c r="BE94" i="11"/>
  <c r="O191" i="11"/>
  <c r="N39" i="9" s="1"/>
  <c r="P68" i="11"/>
  <c r="P128" i="11" s="1"/>
  <c r="O48" i="9" s="1"/>
  <c r="BT17" i="6"/>
  <c r="M10" i="7"/>
  <c r="G12" i="5" l="1"/>
  <c r="G11" i="5"/>
  <c r="F11" i="5"/>
  <c r="F12" i="5" s="1"/>
  <c r="H11" i="5"/>
  <c r="H12" i="5" s="1"/>
  <c r="Z14" i="5"/>
  <c r="Z23" i="5" s="1"/>
  <c r="AE14" i="5"/>
  <c r="AE23" i="5" s="1"/>
  <c r="G14" i="5"/>
  <c r="G23" i="5" s="1"/>
  <c r="G27" i="5" s="1"/>
  <c r="G26" i="6"/>
  <c r="X9" i="7"/>
  <c r="W9" i="7"/>
  <c r="AB9" i="7"/>
  <c r="W14" i="5"/>
  <c r="W23" i="5" s="1"/>
  <c r="X14" i="5"/>
  <c r="X23" i="5" s="1"/>
  <c r="AB14" i="5"/>
  <c r="AB23" i="5" s="1"/>
  <c r="J13" i="21"/>
  <c r="BF309" i="11"/>
  <c r="AK375" i="11"/>
  <c r="AL352" i="11"/>
  <c r="AO280" i="11"/>
  <c r="AO343" i="11" s="1"/>
  <c r="BI300" i="11"/>
  <c r="AN366" i="11"/>
  <c r="AK376" i="11"/>
  <c r="BF310" i="11"/>
  <c r="AL353" i="11"/>
  <c r="BD297" i="11"/>
  <c r="AL363" i="11"/>
  <c r="AM277" i="11"/>
  <c r="AM340" i="11" s="1"/>
  <c r="BI302" i="11"/>
  <c r="AO345" i="11"/>
  <c r="AN368" i="11"/>
  <c r="P9" i="7"/>
  <c r="BS26" i="6"/>
  <c r="K9" i="7"/>
  <c r="AZ9" i="7"/>
  <c r="AY9" i="7"/>
  <c r="AP14" i="5"/>
  <c r="AP23" i="5" s="1"/>
  <c r="O9" i="7"/>
  <c r="AM23" i="5"/>
  <c r="AR26" i="6"/>
  <c r="AR9" i="7" s="1"/>
  <c r="T9" i="7"/>
  <c r="AN23" i="5"/>
  <c r="AL23" i="5"/>
  <c r="BD9" i="7"/>
  <c r="AH23" i="5"/>
  <c r="AJ23" i="5"/>
  <c r="N23" i="5"/>
  <c r="AU14" i="5"/>
  <c r="AU23" i="5" s="1"/>
  <c r="BD23" i="5"/>
  <c r="AE9" i="7"/>
  <c r="BH26" i="6"/>
  <c r="BH9" i="7" s="1"/>
  <c r="AR267" i="11"/>
  <c r="AR330" i="11" s="1"/>
  <c r="AY287" i="11"/>
  <c r="AK261" i="11"/>
  <c r="AK324" i="11" s="1"/>
  <c r="AL281" i="11"/>
  <c r="AN278" i="11"/>
  <c r="AN341" i="11" s="1"/>
  <c r="BF298" i="11"/>
  <c r="AM364" i="11"/>
  <c r="AX273" i="11"/>
  <c r="AX336" i="11" s="1"/>
  <c r="BK293" i="11"/>
  <c r="BA275" i="11"/>
  <c r="BA338" i="11" s="1"/>
  <c r="AO263" i="11"/>
  <c r="AO326" i="11" s="1"/>
  <c r="AR283" i="11"/>
  <c r="AW286" i="11"/>
  <c r="AQ266" i="11"/>
  <c r="AQ329" i="11" s="1"/>
  <c r="AN262" i="11"/>
  <c r="AN325" i="11" s="1"/>
  <c r="AP282" i="11"/>
  <c r="AS264" i="11"/>
  <c r="AS327" i="11" s="1"/>
  <c r="AW284" i="11"/>
  <c r="AY274" i="11"/>
  <c r="AY337" i="11" s="1"/>
  <c r="BM294" i="11"/>
  <c r="AL382" i="11"/>
  <c r="AM359" i="11"/>
  <c r="AR23" i="5"/>
  <c r="AN357" i="11"/>
  <c r="BH314" i="11"/>
  <c r="AM380" i="11"/>
  <c r="BG311" i="11"/>
  <c r="AL377" i="11"/>
  <c r="AM354" i="11"/>
  <c r="BG291" i="11"/>
  <c r="AV271" i="11"/>
  <c r="AV334" i="11" s="1"/>
  <c r="AM348" i="11"/>
  <c r="AL371" i="11"/>
  <c r="BG305" i="11"/>
  <c r="AO350" i="11"/>
  <c r="BI307" i="11"/>
  <c r="AN373" i="11"/>
  <c r="AD23" i="5"/>
  <c r="BW11" i="7"/>
  <c r="H12" i="2"/>
  <c r="AA11" i="7"/>
  <c r="AI370" i="11"/>
  <c r="AJ347" i="11"/>
  <c r="BD304" i="11"/>
  <c r="AW272" i="11"/>
  <c r="AW335" i="11" s="1"/>
  <c r="BI292" i="11"/>
  <c r="BW26" i="6"/>
  <c r="AF9" i="7"/>
  <c r="AF23" i="5"/>
  <c r="AO360" i="11"/>
  <c r="AN383" i="11"/>
  <c r="AM349" i="11"/>
  <c r="BG306" i="11"/>
  <c r="AL372" i="11"/>
  <c r="AQ9" i="7"/>
  <c r="AZ362" i="11"/>
  <c r="AP279" i="11"/>
  <c r="AP342" i="11" s="1"/>
  <c r="BI299" i="11"/>
  <c r="AO365" i="11"/>
  <c r="BH23" i="5"/>
  <c r="Z384" i="11"/>
  <c r="AA260" i="11"/>
  <c r="AA321" i="11" s="1"/>
  <c r="AP265" i="11"/>
  <c r="AP328" i="11" s="1"/>
  <c r="AU285" i="11"/>
  <c r="AZ288" i="11"/>
  <c r="AR268" i="11"/>
  <c r="AR331" i="11" s="1"/>
  <c r="AT269" i="11"/>
  <c r="AT332" i="11" s="1"/>
  <c r="BC289" i="11"/>
  <c r="AM42" i="9"/>
  <c r="AK13" i="6"/>
  <c r="AP381" i="11"/>
  <c r="BK315" i="11"/>
  <c r="AQ358" i="11"/>
  <c r="BA276" i="11"/>
  <c r="BA339" i="11" s="1"/>
  <c r="AT270" i="11"/>
  <c r="AT333" i="11" s="1"/>
  <c r="BD290" i="11"/>
  <c r="AV23" i="5"/>
  <c r="AM67" i="11"/>
  <c r="AM130" i="11" s="1"/>
  <c r="CD26" i="6"/>
  <c r="AV9" i="7"/>
  <c r="Z369" i="11"/>
  <c r="AZ361" i="11"/>
  <c r="AL356" i="11"/>
  <c r="AK379" i="11"/>
  <c r="CC26" i="6"/>
  <c r="AU9" i="7"/>
  <c r="AM351" i="11"/>
  <c r="AL374" i="11"/>
  <c r="BG308" i="11"/>
  <c r="AM378" i="11"/>
  <c r="AN355" i="11"/>
  <c r="BH312" i="11"/>
  <c r="AQ23" i="5"/>
  <c r="BX13" i="6"/>
  <c r="BK95" i="11"/>
  <c r="BC158" i="11"/>
  <c r="P131" i="11"/>
  <c r="P191" i="11" s="1"/>
  <c r="O39" i="9" s="1"/>
  <c r="AY156" i="11"/>
  <c r="BE93" i="11"/>
  <c r="AL81" i="11"/>
  <c r="AL144" i="11" s="1"/>
  <c r="AA70" i="11"/>
  <c r="AA133" i="11" s="1"/>
  <c r="AQ86" i="11"/>
  <c r="AQ149" i="11" s="1"/>
  <c r="AP84" i="11"/>
  <c r="AP147" i="11" s="1"/>
  <c r="AM82" i="11"/>
  <c r="AM145" i="11" s="1"/>
  <c r="AR87" i="11"/>
  <c r="AR150" i="11" s="1"/>
  <c r="AI77" i="11"/>
  <c r="AI140" i="11" s="1"/>
  <c r="AB71" i="11"/>
  <c r="AB134" i="11" s="1"/>
  <c r="AF75" i="11"/>
  <c r="AF138" i="11" s="1"/>
  <c r="Z69" i="11"/>
  <c r="Z132" i="11" s="1"/>
  <c r="AS85" i="11"/>
  <c r="AS148" i="11" s="1"/>
  <c r="AD73" i="11"/>
  <c r="AD136" i="11" s="1"/>
  <c r="AJ76" i="11"/>
  <c r="AJ139" i="11" s="1"/>
  <c r="AO83" i="11"/>
  <c r="AO146" i="11" s="1"/>
  <c r="AI78" i="11"/>
  <c r="AI141" i="11" s="1"/>
  <c r="AK80" i="11"/>
  <c r="AK143" i="11" s="1"/>
  <c r="AE72" i="11"/>
  <c r="AE135" i="11" s="1"/>
  <c r="AE74" i="11"/>
  <c r="AE137" i="11" s="1"/>
  <c r="AJ79" i="11"/>
  <c r="AJ142" i="11" s="1"/>
  <c r="AY157" i="11"/>
  <c r="BF94" i="11"/>
  <c r="BB159" i="11"/>
  <c r="BK96" i="11"/>
  <c r="L14" i="9"/>
  <c r="V17" i="6"/>
  <c r="X38" i="9"/>
  <c r="M18" i="6"/>
  <c r="M19" i="6" s="1"/>
  <c r="N40" i="9"/>
  <c r="N24" i="5"/>
  <c r="BB155" i="11"/>
  <c r="BG92" i="11"/>
  <c r="H14" i="5" l="1"/>
  <c r="H23" i="5" s="1"/>
  <c r="H27" i="5" s="1"/>
  <c r="H26" i="6"/>
  <c r="BQ26" i="6" s="1"/>
  <c r="F14" i="5"/>
  <c r="F23" i="5" s="1"/>
  <c r="F27" i="5" s="1"/>
  <c r="F26" i="6"/>
  <c r="G9" i="7" s="1"/>
  <c r="BE297" i="11"/>
  <c r="AN277" i="11"/>
  <c r="AN340" i="11" s="1"/>
  <c r="AM363" i="11"/>
  <c r="AP345" i="11"/>
  <c r="BJ302" i="11"/>
  <c r="AO368" i="11"/>
  <c r="BJ300" i="11"/>
  <c r="AO366" i="11"/>
  <c r="AP280" i="11"/>
  <c r="AP343" i="11" s="1"/>
  <c r="BG309" i="11"/>
  <c r="AM352" i="11"/>
  <c r="AL375" i="11"/>
  <c r="AM353" i="11"/>
  <c r="AL376" i="11"/>
  <c r="BG310" i="11"/>
  <c r="AA323" i="11"/>
  <c r="AA346" i="11" s="1"/>
  <c r="AA369" i="11" s="1"/>
  <c r="BA362" i="11"/>
  <c r="BZ26" i="6"/>
  <c r="AZ274" i="11"/>
  <c r="AZ337" i="11" s="1"/>
  <c r="BN294" i="11"/>
  <c r="AS267" i="11"/>
  <c r="AS330" i="11" s="1"/>
  <c r="AZ287" i="11"/>
  <c r="AU270" i="11"/>
  <c r="AU333" i="11" s="1"/>
  <c r="BE290" i="11"/>
  <c r="AQ279" i="11"/>
  <c r="AQ342" i="11" s="1"/>
  <c r="BJ299" i="11"/>
  <c r="AP365" i="11"/>
  <c r="AS268" i="11"/>
  <c r="AS331" i="11" s="1"/>
  <c r="BA288" i="11"/>
  <c r="BB275" i="11"/>
  <c r="BB338" i="11" s="1"/>
  <c r="BG298" i="11"/>
  <c r="AO278" i="11"/>
  <c r="AO341" i="11" s="1"/>
  <c r="AN364" i="11"/>
  <c r="AY273" i="11"/>
  <c r="AY336" i="11" s="1"/>
  <c r="BL293" i="11"/>
  <c r="AM281" i="11"/>
  <c r="AL261" i="11"/>
  <c r="AL324" i="11" s="1"/>
  <c r="AN42" i="9"/>
  <c r="AL13" i="6"/>
  <c r="BB276" i="11"/>
  <c r="BB339" i="11" s="1"/>
  <c r="AN359" i="11"/>
  <c r="AM382" i="11"/>
  <c r="AP263" i="11"/>
  <c r="AP326" i="11" s="1"/>
  <c r="AS283" i="11"/>
  <c r="AJ370" i="11"/>
  <c r="AK347" i="11"/>
  <c r="BE304" i="11"/>
  <c r="AM372" i="11"/>
  <c r="BH306" i="11"/>
  <c r="AN349" i="11"/>
  <c r="AN351" i="11"/>
  <c r="BH308" i="11"/>
  <c r="AM374" i="11"/>
  <c r="AR266" i="11"/>
  <c r="AR329" i="11" s="1"/>
  <c r="AX286" i="11"/>
  <c r="BA361" i="11"/>
  <c r="AO373" i="11"/>
  <c r="BJ307" i="11"/>
  <c r="AP350" i="11"/>
  <c r="BH311" i="11"/>
  <c r="AN354" i="11"/>
  <c r="AM377" i="11"/>
  <c r="AT264" i="11"/>
  <c r="AT327" i="11" s="1"/>
  <c r="AX284" i="11"/>
  <c r="AU269" i="11"/>
  <c r="AU332" i="11" s="1"/>
  <c r="BD289" i="11"/>
  <c r="H19" i="9"/>
  <c r="H20" i="9" s="1"/>
  <c r="Y43" i="9"/>
  <c r="AM371" i="11"/>
  <c r="AN348" i="11"/>
  <c r="BH305" i="11"/>
  <c r="AO357" i="11"/>
  <c r="BI314" i="11"/>
  <c r="AN380" i="11"/>
  <c r="BI312" i="11"/>
  <c r="AN378" i="11"/>
  <c r="AO355" i="11"/>
  <c r="AM356" i="11"/>
  <c r="AL379" i="11"/>
  <c r="BG313" i="11"/>
  <c r="AX272" i="11"/>
  <c r="AX335" i="11" s="1"/>
  <c r="BJ292" i="11"/>
  <c r="BH291" i="11"/>
  <c r="AW271" i="11"/>
  <c r="AW334" i="11" s="1"/>
  <c r="AO383" i="11"/>
  <c r="AP360" i="11"/>
  <c r="AQ265" i="11"/>
  <c r="AQ328" i="11" s="1"/>
  <c r="AV285" i="11"/>
  <c r="AO262" i="11"/>
  <c r="AO325" i="11" s="1"/>
  <c r="AQ282" i="11"/>
  <c r="AR358" i="11"/>
  <c r="BL315" i="11"/>
  <c r="AQ381" i="11"/>
  <c r="Z47" i="9"/>
  <c r="Y25" i="5" s="1"/>
  <c r="Y11" i="7" s="1"/>
  <c r="AA344" i="11"/>
  <c r="I23" i="9"/>
  <c r="BV25" i="5" s="1"/>
  <c r="AN67" i="11"/>
  <c r="AN130" i="11" s="1"/>
  <c r="BD158" i="11"/>
  <c r="BL95" i="11"/>
  <c r="AZ156" i="11"/>
  <c r="BF93" i="11"/>
  <c r="Q68" i="11"/>
  <c r="Q128" i="11" s="1"/>
  <c r="P48" i="9" s="1"/>
  <c r="O24" i="5" s="1"/>
  <c r="O10" i="7" s="1"/>
  <c r="AK79" i="11"/>
  <c r="AK142" i="11" s="1"/>
  <c r="AT85" i="11"/>
  <c r="AT148" i="11" s="1"/>
  <c r="AR86" i="11"/>
  <c r="AR149" i="11" s="1"/>
  <c r="AF74" i="11"/>
  <c r="AF137" i="11" s="1"/>
  <c r="AA69" i="11"/>
  <c r="AA132" i="11" s="1"/>
  <c r="AB70" i="11"/>
  <c r="AB133" i="11" s="1"/>
  <c r="AF72" i="11"/>
  <c r="AF135" i="11" s="1"/>
  <c r="AG75" i="11"/>
  <c r="AG138" i="11" s="1"/>
  <c r="AM81" i="11"/>
  <c r="AM144" i="11" s="1"/>
  <c r="AL80" i="11"/>
  <c r="AL143" i="11" s="1"/>
  <c r="AC71" i="11"/>
  <c r="AC134" i="11" s="1"/>
  <c r="AJ78" i="11"/>
  <c r="AJ141" i="11" s="1"/>
  <c r="AJ77" i="11"/>
  <c r="AJ140" i="11" s="1"/>
  <c r="AP83" i="11"/>
  <c r="AP146" i="11" s="1"/>
  <c r="AS87" i="11"/>
  <c r="AS150" i="11" s="1"/>
  <c r="AK76" i="11"/>
  <c r="AK139" i="11" s="1"/>
  <c r="AN82" i="11"/>
  <c r="AN145" i="11" s="1"/>
  <c r="AE73" i="11"/>
  <c r="AE136" i="11" s="1"/>
  <c r="AQ84" i="11"/>
  <c r="AQ147" i="11" s="1"/>
  <c r="BC155" i="11"/>
  <c r="BH92" i="11"/>
  <c r="AZ157" i="11"/>
  <c r="BG94" i="11"/>
  <c r="N10" i="7"/>
  <c r="N27" i="5"/>
  <c r="N18" i="6"/>
  <c r="N19" i="6" s="1"/>
  <c r="O40" i="9"/>
  <c r="W17" i="6"/>
  <c r="Y38" i="9"/>
  <c r="BC159" i="11"/>
  <c r="BL96" i="11"/>
  <c r="H9" i="7" l="1"/>
  <c r="AB260" i="11"/>
  <c r="AB321" i="11" s="1"/>
  <c r="AA47" i="9" s="1"/>
  <c r="Z25" i="5" s="1"/>
  <c r="BH310" i="11"/>
  <c r="AN353" i="11"/>
  <c r="AM376" i="11"/>
  <c r="AP368" i="11"/>
  <c r="BK302" i="11"/>
  <c r="AQ345" i="11"/>
  <c r="AM375" i="11"/>
  <c r="BH309" i="11"/>
  <c r="AN352" i="11"/>
  <c r="AO277" i="11"/>
  <c r="AO340" i="11" s="1"/>
  <c r="AN363" i="11"/>
  <c r="BF297" i="11"/>
  <c r="AP366" i="11"/>
  <c r="BK300" i="11"/>
  <c r="AQ280" i="11"/>
  <c r="AQ343" i="11" s="1"/>
  <c r="AB323" i="11"/>
  <c r="AB346" i="11" s="1"/>
  <c r="J23" i="9"/>
  <c r="BC275" i="11"/>
  <c r="BC338" i="11" s="1"/>
  <c r="AM261" i="11"/>
  <c r="AM324" i="11" s="1"/>
  <c r="AN281" i="11"/>
  <c r="AV270" i="11"/>
  <c r="AV333" i="11" s="1"/>
  <c r="BF290" i="11"/>
  <c r="BA287" i="11"/>
  <c r="AT267" i="11"/>
  <c r="AT330" i="11" s="1"/>
  <c r="AZ273" i="11"/>
  <c r="AZ336" i="11" s="1"/>
  <c r="BM293" i="11"/>
  <c r="AO67" i="11"/>
  <c r="AO130" i="11" s="1"/>
  <c r="AY272" i="11"/>
  <c r="AY335" i="11" s="1"/>
  <c r="BK292" i="11"/>
  <c r="AP278" i="11"/>
  <c r="AP341" i="11" s="1"/>
  <c r="AO364" i="11"/>
  <c r="BH298" i="11"/>
  <c r="BC276" i="11"/>
  <c r="BC339" i="11" s="1"/>
  <c r="BB362" i="11"/>
  <c r="BI305" i="11"/>
  <c r="AO348" i="11"/>
  <c r="AN371" i="11"/>
  <c r="AR381" i="11"/>
  <c r="AS358" i="11"/>
  <c r="BM315" i="11"/>
  <c r="BB361" i="11"/>
  <c r="AL347" i="11"/>
  <c r="BF304" i="11"/>
  <c r="AK370" i="11"/>
  <c r="AO354" i="11"/>
  <c r="AN377" i="11"/>
  <c r="BI311" i="11"/>
  <c r="AR282" i="11"/>
  <c r="AP262" i="11"/>
  <c r="AP325" i="11" s="1"/>
  <c r="X14" i="6"/>
  <c r="Y44" i="9"/>
  <c r="AM13" i="6"/>
  <c r="AO42" i="9"/>
  <c r="BA274" i="11"/>
  <c r="BA337" i="11" s="1"/>
  <c r="I12" i="2"/>
  <c r="BX11" i="7"/>
  <c r="AB11" i="7"/>
  <c r="AQ350" i="11"/>
  <c r="AP373" i="11"/>
  <c r="BK307" i="11"/>
  <c r="BH313" i="11"/>
  <c r="AN356" i="11"/>
  <c r="AM379" i="11"/>
  <c r="AN382" i="11"/>
  <c r="AO359" i="11"/>
  <c r="BB288" i="11"/>
  <c r="AT268" i="11"/>
  <c r="AT331" i="11" s="1"/>
  <c r="AA367" i="11"/>
  <c r="AV301" i="11"/>
  <c r="AA384" i="11"/>
  <c r="AO349" i="11"/>
  <c r="AN372" i="11"/>
  <c r="BI306" i="11"/>
  <c r="AP383" i="11"/>
  <c r="AQ360" i="11"/>
  <c r="BK317" i="11"/>
  <c r="AR265" i="11"/>
  <c r="AR328" i="11" s="1"/>
  <c r="AW285" i="11"/>
  <c r="AX271" i="11"/>
  <c r="AX334" i="11" s="1"/>
  <c r="BI291" i="11"/>
  <c r="AV269" i="11"/>
  <c r="AV332" i="11" s="1"/>
  <c r="BE289" i="11"/>
  <c r="AO351" i="11"/>
  <c r="BI308" i="11"/>
  <c r="AN374" i="11"/>
  <c r="AT283" i="11"/>
  <c r="AQ263" i="11"/>
  <c r="AQ326" i="11" s="1"/>
  <c r="AO378" i="11"/>
  <c r="AP355" i="11"/>
  <c r="BJ312" i="11"/>
  <c r="AS266" i="11"/>
  <c r="AS329" i="11" s="1"/>
  <c r="AY286" i="11"/>
  <c r="AP357" i="11"/>
  <c r="BJ314" i="11"/>
  <c r="AO380" i="11"/>
  <c r="AY284" i="11"/>
  <c r="AU264" i="11"/>
  <c r="AU327" i="11" s="1"/>
  <c r="AR279" i="11"/>
  <c r="AR342" i="11" s="1"/>
  <c r="AQ365" i="11"/>
  <c r="BK299" i="11"/>
  <c r="BE158" i="11"/>
  <c r="BM95" i="11"/>
  <c r="Q131" i="11"/>
  <c r="Q191" i="11" s="1"/>
  <c r="P39" i="9" s="1"/>
  <c r="O27" i="5"/>
  <c r="BA156" i="11"/>
  <c r="BG93" i="11"/>
  <c r="AL76" i="11"/>
  <c r="AL139" i="11" s="1"/>
  <c r="AS86" i="11"/>
  <c r="AS149" i="11" s="1"/>
  <c r="AT87" i="11"/>
  <c r="AT150" i="11" s="1"/>
  <c r="AN81" i="11"/>
  <c r="AN144" i="11" s="1"/>
  <c r="AH75" i="11"/>
  <c r="AH138" i="11" s="1"/>
  <c r="AG72" i="11"/>
  <c r="AG135" i="11" s="1"/>
  <c r="AL79" i="11"/>
  <c r="AL142" i="11" s="1"/>
  <c r="AR84" i="11"/>
  <c r="AR147" i="11" s="1"/>
  <c r="AK77" i="11"/>
  <c r="AK140" i="11" s="1"/>
  <c r="AK78" i="11"/>
  <c r="AK141" i="11" s="1"/>
  <c r="AD71" i="11"/>
  <c r="AD134" i="11" s="1"/>
  <c r="AB69" i="11"/>
  <c r="AB132" i="11" s="1"/>
  <c r="AO82" i="11"/>
  <c r="AO145" i="11" s="1"/>
  <c r="AG74" i="11"/>
  <c r="AG137" i="11" s="1"/>
  <c r="X17" i="6"/>
  <c r="Z38" i="9"/>
  <c r="BA157" i="11"/>
  <c r="BH94" i="11"/>
  <c r="BD159" i="11"/>
  <c r="BM96" i="11"/>
  <c r="BD155" i="11"/>
  <c r="BI92" i="11"/>
  <c r="AF73" i="11"/>
  <c r="AF136" i="11" s="1"/>
  <c r="AQ83" i="11"/>
  <c r="AQ146" i="11" s="1"/>
  <c r="AM80" i="11"/>
  <c r="AM143" i="11" s="1"/>
  <c r="AC70" i="11"/>
  <c r="AC133" i="11" s="1"/>
  <c r="AU85" i="11"/>
  <c r="AU148" i="11" s="1"/>
  <c r="AB344" i="11" l="1"/>
  <c r="AC344" i="11" s="1"/>
  <c r="AR345" i="11"/>
  <c r="AQ368" i="11"/>
  <c r="BL302" i="11"/>
  <c r="AC260" i="11"/>
  <c r="AC321" i="11" s="1"/>
  <c r="AO363" i="11"/>
  <c r="BG297" i="11"/>
  <c r="AP277" i="11"/>
  <c r="AP340" i="11" s="1"/>
  <c r="BI310" i="11"/>
  <c r="AN376" i="11"/>
  <c r="AO353" i="11"/>
  <c r="AQ366" i="11"/>
  <c r="BL300" i="11"/>
  <c r="AR280" i="11"/>
  <c r="AR343" i="11" s="1"/>
  <c r="AO352" i="11"/>
  <c r="BI309" i="11"/>
  <c r="AN375" i="11"/>
  <c r="AB384" i="11"/>
  <c r="J19" i="9" s="1"/>
  <c r="J20" i="9" s="1"/>
  <c r="AR263" i="11"/>
  <c r="AR326" i="11" s="1"/>
  <c r="AU283" i="11"/>
  <c r="AV264" i="11"/>
  <c r="AV327" i="11" s="1"/>
  <c r="AZ284" i="11"/>
  <c r="AZ272" i="11"/>
  <c r="AZ335" i="11" s="1"/>
  <c r="BL292" i="11"/>
  <c r="BG290" i="11"/>
  <c r="AW270" i="11"/>
  <c r="AW333" i="11" s="1"/>
  <c r="AT266" i="11"/>
  <c r="AT329" i="11" s="1"/>
  <c r="AZ286" i="11"/>
  <c r="AP67" i="11"/>
  <c r="AP130" i="11" s="1"/>
  <c r="AS265" i="11"/>
  <c r="AS328" i="11" s="1"/>
  <c r="AX285" i="11"/>
  <c r="BB274" i="11"/>
  <c r="BB337" i="11" s="1"/>
  <c r="AW269" i="11"/>
  <c r="AW332" i="11" s="1"/>
  <c r="BF289" i="11"/>
  <c r="AQ262" i="11"/>
  <c r="AQ325" i="11" s="1"/>
  <c r="AS282" i="11"/>
  <c r="BB287" i="11"/>
  <c r="AU267" i="11"/>
  <c r="AU330" i="11" s="1"/>
  <c r="AO281" i="11"/>
  <c r="AN261" i="11"/>
  <c r="AN324" i="11" s="1"/>
  <c r="BK312" i="11"/>
  <c r="AQ355" i="11"/>
  <c r="AP378" i="11"/>
  <c r="AO382" i="11"/>
  <c r="BJ316" i="11"/>
  <c r="AP359" i="11"/>
  <c r="AQ383" i="11"/>
  <c r="AR360" i="11"/>
  <c r="BL317" i="11"/>
  <c r="Z43" i="9"/>
  <c r="I19" i="9"/>
  <c r="I20" i="9" s="1"/>
  <c r="AQ373" i="11"/>
  <c r="BL307" i="11"/>
  <c r="AR350" i="11"/>
  <c r="BU14" i="6"/>
  <c r="BU15" i="6" s="1"/>
  <c r="X15" i="6"/>
  <c r="AP380" i="11"/>
  <c r="AQ357" i="11"/>
  <c r="BK314" i="11"/>
  <c r="AL370" i="11"/>
  <c r="BG304" i="11"/>
  <c r="AM347" i="11"/>
  <c r="AN13" i="6"/>
  <c r="AP42" i="9"/>
  <c r="BD276" i="11"/>
  <c r="BD339" i="11" s="1"/>
  <c r="AB369" i="11"/>
  <c r="AW303" i="11"/>
  <c r="AW301" i="11"/>
  <c r="AB367" i="11"/>
  <c r="AP348" i="11"/>
  <c r="AO371" i="11"/>
  <c r="BJ305" i="11"/>
  <c r="BJ291" i="11"/>
  <c r="AY271" i="11"/>
  <c r="AY334" i="11" s="1"/>
  <c r="BC288" i="11"/>
  <c r="AU268" i="11"/>
  <c r="AU331" i="11" s="1"/>
  <c r="BD275" i="11"/>
  <c r="BD338" i="11" s="1"/>
  <c r="BJ308" i="11"/>
  <c r="AP351" i="11"/>
  <c r="AO374" i="11"/>
  <c r="AB47" i="9"/>
  <c r="AA25" i="5" s="1"/>
  <c r="K23" i="9"/>
  <c r="AQ278" i="11"/>
  <c r="AQ341" i="11" s="1"/>
  <c r="AP364" i="11"/>
  <c r="BI298" i="11"/>
  <c r="BN293" i="11"/>
  <c r="BA273" i="11"/>
  <c r="BA336" i="11" s="1"/>
  <c r="AT358" i="11"/>
  <c r="BN315" i="11"/>
  <c r="AS381" i="11"/>
  <c r="AR365" i="11"/>
  <c r="BL299" i="11"/>
  <c r="AS279" i="11"/>
  <c r="AS342" i="11" s="1"/>
  <c r="AO356" i="11"/>
  <c r="AN379" i="11"/>
  <c r="BI313" i="11"/>
  <c r="BJ306" i="11"/>
  <c r="AP349" i="11"/>
  <c r="AO372" i="11"/>
  <c r="AP354" i="11"/>
  <c r="AO377" i="11"/>
  <c r="BJ311" i="11"/>
  <c r="BC361" i="11"/>
  <c r="AC323" i="11"/>
  <c r="AC346" i="11" s="1"/>
  <c r="BC362" i="11"/>
  <c r="BN95" i="11"/>
  <c r="BF158" i="11"/>
  <c r="BG158" i="11" s="1"/>
  <c r="BH158" i="11" s="1"/>
  <c r="BI158" i="11" s="1"/>
  <c r="BJ158" i="11" s="1"/>
  <c r="BK158" i="11" s="1"/>
  <c r="BL158" i="11" s="1"/>
  <c r="BM158" i="11" s="1"/>
  <c r="R68" i="11"/>
  <c r="R128" i="11" s="1"/>
  <c r="Q48" i="9" s="1"/>
  <c r="P24" i="5" s="1"/>
  <c r="BB156" i="11"/>
  <c r="BH93" i="11"/>
  <c r="AR83" i="11"/>
  <c r="AR146" i="11" s="1"/>
  <c r="AG73" i="11"/>
  <c r="AG136" i="11" s="1"/>
  <c r="AP82" i="11"/>
  <c r="AP145" i="11" s="1"/>
  <c r="AC69" i="11"/>
  <c r="AC132" i="11" s="1"/>
  <c r="AE71" i="11"/>
  <c r="AE134" i="11" s="1"/>
  <c r="AI75" i="11"/>
  <c r="AI138" i="11" s="1"/>
  <c r="AV85" i="11"/>
  <c r="AV148" i="11" s="1"/>
  <c r="AO81" i="11"/>
  <c r="AO144" i="11" s="1"/>
  <c r="AM79" i="11"/>
  <c r="AM142" i="11" s="1"/>
  <c r="AD70" i="11"/>
  <c r="AD133" i="11" s="1"/>
  <c r="AU87" i="11"/>
  <c r="AU150" i="11" s="1"/>
  <c r="AL77" i="11"/>
  <c r="AL140" i="11" s="1"/>
  <c r="AS84" i="11"/>
  <c r="AS147" i="11" s="1"/>
  <c r="AM76" i="11"/>
  <c r="AM139" i="11" s="1"/>
  <c r="BE155" i="11"/>
  <c r="BJ92" i="11"/>
  <c r="BU17" i="6"/>
  <c r="AH72" i="11"/>
  <c r="AH135" i="11" s="1"/>
  <c r="AN80" i="11"/>
  <c r="AN143" i="11" s="1"/>
  <c r="BE159" i="11"/>
  <c r="BF159" i="11" s="1"/>
  <c r="BG159" i="11" s="1"/>
  <c r="BH159" i="11" s="1"/>
  <c r="BI159" i="11" s="1"/>
  <c r="BJ159" i="11" s="1"/>
  <c r="BK159" i="11" s="1"/>
  <c r="BL159" i="11" s="1"/>
  <c r="BM159" i="11" s="1"/>
  <c r="BN96" i="11"/>
  <c r="AH74" i="11"/>
  <c r="AH137" i="11" s="1"/>
  <c r="AL78" i="11"/>
  <c r="AL141" i="11" s="1"/>
  <c r="AT86" i="11"/>
  <c r="AT149" i="11" s="1"/>
  <c r="O18" i="6"/>
  <c r="O19" i="6" s="1"/>
  <c r="P40" i="9"/>
  <c r="BB157" i="11"/>
  <c r="BI94" i="11"/>
  <c r="Y17" i="6"/>
  <c r="AA38" i="9"/>
  <c r="BH297" i="11" l="1"/>
  <c r="AQ277" i="11"/>
  <c r="AQ340" i="11" s="1"/>
  <c r="AP363" i="11"/>
  <c r="BJ309" i="11"/>
  <c r="AP352" i="11"/>
  <c r="AO375" i="11"/>
  <c r="BJ310" i="11"/>
  <c r="AO376" i="11"/>
  <c r="AP353" i="11"/>
  <c r="AR366" i="11"/>
  <c r="BM300" i="11"/>
  <c r="AS280" i="11"/>
  <c r="AS343" i="11" s="1"/>
  <c r="AS345" i="11"/>
  <c r="AR368" i="11"/>
  <c r="BM302" i="11"/>
  <c r="AA43" i="9"/>
  <c r="Z14" i="6" s="1"/>
  <c r="Z15" i="6" s="1"/>
  <c r="AQ67" i="11"/>
  <c r="AQ130" i="11" s="1"/>
  <c r="BA272" i="11"/>
  <c r="BA335" i="11" s="1"/>
  <c r="BM292" i="11"/>
  <c r="AT279" i="11"/>
  <c r="AT342" i="11" s="1"/>
  <c r="BM299" i="11"/>
  <c r="AS365" i="11"/>
  <c r="AS263" i="11"/>
  <c r="AS326" i="11" s="1"/>
  <c r="AV283" i="11"/>
  <c r="BJ298" i="11"/>
  <c r="AR278" i="11"/>
  <c r="AR341" i="11" s="1"/>
  <c r="AQ364" i="11"/>
  <c r="AV268" i="11"/>
  <c r="AV331" i="11" s="1"/>
  <c r="BD288" i="11"/>
  <c r="AC369" i="11"/>
  <c r="AX303" i="11"/>
  <c r="BC287" i="11"/>
  <c r="AV267" i="11"/>
  <c r="AV330" i="11" s="1"/>
  <c r="AQ348" i="11"/>
  <c r="BK305" i="11"/>
  <c r="AP371" i="11"/>
  <c r="BD362" i="11"/>
  <c r="AM370" i="11"/>
  <c r="BH304" i="11"/>
  <c r="AN347" i="11"/>
  <c r="BG289" i="11"/>
  <c r="AX269" i="11"/>
  <c r="AX332" i="11" s="1"/>
  <c r="AQ380" i="11"/>
  <c r="AR357" i="11"/>
  <c r="BL314" i="11"/>
  <c r="BB273" i="11"/>
  <c r="BB336" i="11" s="1"/>
  <c r="BE276" i="11"/>
  <c r="BE339" i="11" s="1"/>
  <c r="AT282" i="11"/>
  <c r="AR262" i="11"/>
  <c r="AR325" i="11" s="1"/>
  <c r="AT265" i="11"/>
  <c r="AT328" i="11" s="1"/>
  <c r="AY285" i="11"/>
  <c r="AR383" i="11"/>
  <c r="AS360" i="11"/>
  <c r="BM317" i="11"/>
  <c r="BD361" i="11"/>
  <c r="AX270" i="11"/>
  <c r="AX333" i="11" s="1"/>
  <c r="BH290" i="11"/>
  <c r="AQ354" i="11"/>
  <c r="AP377" i="11"/>
  <c r="BK311" i="11"/>
  <c r="AQ42" i="9"/>
  <c r="AO13" i="6"/>
  <c r="BE275" i="11"/>
  <c r="BE338" i="11" s="1"/>
  <c r="AT381" i="11"/>
  <c r="AU358" i="11"/>
  <c r="Y14" i="6"/>
  <c r="Y15" i="6" s="1"/>
  <c r="Z44" i="9"/>
  <c r="AR355" i="11"/>
  <c r="AQ378" i="11"/>
  <c r="BL312" i="11"/>
  <c r="AP356" i="11"/>
  <c r="AO379" i="11"/>
  <c r="BJ313" i="11"/>
  <c r="AZ271" i="11"/>
  <c r="AZ334" i="11" s="1"/>
  <c r="BK291" i="11"/>
  <c r="BK316" i="11"/>
  <c r="AQ359" i="11"/>
  <c r="AP382" i="11"/>
  <c r="AW264" i="11"/>
  <c r="AW327" i="11" s="1"/>
  <c r="BA284" i="11"/>
  <c r="AD260" i="11"/>
  <c r="AD321" i="11" s="1"/>
  <c r="AD344" i="11" s="1"/>
  <c r="AC384" i="11"/>
  <c r="BC274" i="11"/>
  <c r="BC337" i="11" s="1"/>
  <c r="AP374" i="11"/>
  <c r="AQ351" i="11"/>
  <c r="BK308" i="11"/>
  <c r="AR373" i="11"/>
  <c r="AS350" i="11"/>
  <c r="BM307" i="11"/>
  <c r="AO261" i="11"/>
  <c r="AO324" i="11" s="1"/>
  <c r="AP281" i="11"/>
  <c r="BA286" i="11"/>
  <c r="AU266" i="11"/>
  <c r="AU329" i="11" s="1"/>
  <c r="AP372" i="11"/>
  <c r="AQ349" i="11"/>
  <c r="BK306" i="11"/>
  <c r="AX301" i="11"/>
  <c r="AC367" i="11"/>
  <c r="BY13" i="6"/>
  <c r="F24" i="9"/>
  <c r="BN158" i="11"/>
  <c r="R131" i="11"/>
  <c r="S68" i="11" s="1"/>
  <c r="S128" i="11" s="1"/>
  <c r="BC156" i="11"/>
  <c r="BI93" i="11"/>
  <c r="AM78" i="11"/>
  <c r="AM141" i="11" s="1"/>
  <c r="AP81" i="11"/>
  <c r="AP144" i="11" s="1"/>
  <c r="AI74" i="11"/>
  <c r="AI137" i="11" s="1"/>
  <c r="AW85" i="11"/>
  <c r="AW148" i="11" s="1"/>
  <c r="AQ82" i="11"/>
  <c r="AQ145" i="11" s="1"/>
  <c r="AN76" i="11"/>
  <c r="AN139" i="11" s="1"/>
  <c r="AJ75" i="11"/>
  <c r="AJ138" i="11" s="1"/>
  <c r="AH73" i="11"/>
  <c r="AH136" i="11" s="1"/>
  <c r="AT84" i="11"/>
  <c r="AT147" i="11" s="1"/>
  <c r="AF71" i="11"/>
  <c r="AF134" i="11" s="1"/>
  <c r="AS83" i="11"/>
  <c r="AS146" i="11" s="1"/>
  <c r="AO80" i="11"/>
  <c r="AO143" i="11" s="1"/>
  <c r="AM77" i="11"/>
  <c r="AM140" i="11" s="1"/>
  <c r="AV87" i="11"/>
  <c r="AV150" i="11" s="1"/>
  <c r="AE70" i="11"/>
  <c r="AE133" i="11" s="1"/>
  <c r="AD69" i="11"/>
  <c r="AD132" i="11" s="1"/>
  <c r="AU86" i="11"/>
  <c r="AU149" i="11" s="1"/>
  <c r="AI72" i="11"/>
  <c r="AI135" i="11" s="1"/>
  <c r="AN79" i="11"/>
  <c r="AN142" i="11" s="1"/>
  <c r="BN159" i="11"/>
  <c r="BF155" i="11"/>
  <c r="BK92" i="11"/>
  <c r="Z17" i="6"/>
  <c r="AB38" i="9"/>
  <c r="P10" i="7"/>
  <c r="BU10" i="7" s="1"/>
  <c r="P27" i="5"/>
  <c r="BS24" i="5"/>
  <c r="BC157" i="11"/>
  <c r="BJ94" i="11"/>
  <c r="AA44" i="9" l="1"/>
  <c r="BK309" i="11"/>
  <c r="AQ352" i="11"/>
  <c r="AP375" i="11"/>
  <c r="AT345" i="11"/>
  <c r="AS368" i="11"/>
  <c r="BN302" i="11"/>
  <c r="BI297" i="11"/>
  <c r="AQ363" i="11"/>
  <c r="AR277" i="11"/>
  <c r="AR340" i="11" s="1"/>
  <c r="AT280" i="11"/>
  <c r="AT343" i="11" s="1"/>
  <c r="BN300" i="11"/>
  <c r="AS366" i="11"/>
  <c r="AP376" i="11"/>
  <c r="AQ353" i="11"/>
  <c r="BK310" i="11"/>
  <c r="AD323" i="11"/>
  <c r="AD346" i="11" s="1"/>
  <c r="AY303" i="11" s="1"/>
  <c r="R191" i="11"/>
  <c r="Q39" i="9" s="1"/>
  <c r="F15" i="9" s="1"/>
  <c r="F16" i="9" s="1"/>
  <c r="AP261" i="11"/>
  <c r="AP324" i="11"/>
  <c r="AQ281" i="11"/>
  <c r="AS278" i="11"/>
  <c r="AS341" i="11" s="1"/>
  <c r="AR364" i="11"/>
  <c r="BK298" i="11"/>
  <c r="BB272" i="11"/>
  <c r="BB335" i="11" s="1"/>
  <c r="BN292" i="11"/>
  <c r="AV266" i="11"/>
  <c r="AV329" i="11" s="1"/>
  <c r="BB286" i="11"/>
  <c r="BI290" i="11"/>
  <c r="AY270" i="11"/>
  <c r="AY333" i="11" s="1"/>
  <c r="BD274" i="11"/>
  <c r="BD337" i="11" s="1"/>
  <c r="AT263" i="11"/>
  <c r="AT326" i="11" s="1"/>
  <c r="AW283" i="11"/>
  <c r="BF276" i="11"/>
  <c r="BF339" i="11" s="1"/>
  <c r="BD287" i="11"/>
  <c r="AW267" i="11"/>
  <c r="AW330" i="11" s="1"/>
  <c r="BA271" i="11"/>
  <c r="BA334" i="11" s="1"/>
  <c r="BL291" i="11"/>
  <c r="BE288" i="11"/>
  <c r="AW268" i="11"/>
  <c r="AW331" i="11" s="1"/>
  <c r="BN299" i="11"/>
  <c r="AT365" i="11"/>
  <c r="AU279" i="11"/>
  <c r="AU342" i="11" s="1"/>
  <c r="AU282" i="11"/>
  <c r="AS262" i="11"/>
  <c r="AS325" i="11" s="1"/>
  <c r="AC47" i="9"/>
  <c r="AB25" i="5" s="1"/>
  <c r="L23" i="9"/>
  <c r="AP13" i="6"/>
  <c r="AR42" i="9"/>
  <c r="AR380" i="11"/>
  <c r="BM314" i="11"/>
  <c r="AS357" i="11"/>
  <c r="BE362" i="11"/>
  <c r="AX264" i="11"/>
  <c r="AX327" i="11" s="1"/>
  <c r="BB284" i="11"/>
  <c r="BL308" i="11"/>
  <c r="AQ374" i="11"/>
  <c r="AR351" i="11"/>
  <c r="AR354" i="11"/>
  <c r="AQ377" i="11"/>
  <c r="BL311" i="11"/>
  <c r="AT360" i="11"/>
  <c r="AS383" i="11"/>
  <c r="BN317" i="11"/>
  <c r="AQ371" i="11"/>
  <c r="BL305" i="11"/>
  <c r="AR348" i="11"/>
  <c r="AP379" i="11"/>
  <c r="BK313" i="11"/>
  <c r="AQ356" i="11"/>
  <c r="AQ382" i="11"/>
  <c r="AR359" i="11"/>
  <c r="BL316" i="11"/>
  <c r="BF275" i="11"/>
  <c r="BF338" i="11" s="1"/>
  <c r="BI304" i="11"/>
  <c r="AN370" i="11"/>
  <c r="AO347" i="11"/>
  <c r="AU381" i="11"/>
  <c r="AV358" i="11"/>
  <c r="AQ372" i="11"/>
  <c r="AR349" i="11"/>
  <c r="BL306" i="11"/>
  <c r="AZ285" i="11"/>
  <c r="AU265" i="11"/>
  <c r="AU328" i="11" s="1"/>
  <c r="BC273" i="11"/>
  <c r="BC336" i="11"/>
  <c r="AR67" i="11"/>
  <c r="AR130" i="11" s="1"/>
  <c r="AD367" i="11"/>
  <c r="AY301" i="11"/>
  <c r="BH289" i="11"/>
  <c r="AY269" i="11"/>
  <c r="AY332" i="11" s="1"/>
  <c r="AB43" i="9"/>
  <c r="K19" i="9"/>
  <c r="K20" i="9" s="1"/>
  <c r="BN307" i="11"/>
  <c r="AT350" i="11"/>
  <c r="AS373" i="11"/>
  <c r="AR378" i="11"/>
  <c r="AS355" i="11"/>
  <c r="BM312" i="11"/>
  <c r="BE361" i="11"/>
  <c r="BD156" i="11"/>
  <c r="BJ93" i="11"/>
  <c r="AV86" i="11"/>
  <c r="AV149" i="11" s="1"/>
  <c r="AX85" i="11"/>
  <c r="AX148" i="11" s="1"/>
  <c r="AE69" i="11"/>
  <c r="AE132" i="11" s="1"/>
  <c r="AG71" i="11"/>
  <c r="AG134" i="11" s="1"/>
  <c r="AU84" i="11"/>
  <c r="AU147" i="11" s="1"/>
  <c r="AI73" i="11"/>
  <c r="AI136" i="11" s="1"/>
  <c r="AQ81" i="11"/>
  <c r="AQ144" i="11" s="1"/>
  <c r="AW87" i="11"/>
  <c r="AW150" i="11" s="1"/>
  <c r="AN78" i="11"/>
  <c r="AN141" i="11" s="1"/>
  <c r="AN77" i="11"/>
  <c r="AN140" i="11" s="1"/>
  <c r="AP80" i="11"/>
  <c r="AP143" i="11" s="1"/>
  <c r="AO76" i="11"/>
  <c r="AO139" i="11" s="1"/>
  <c r="AJ72" i="11"/>
  <c r="AJ135" i="11" s="1"/>
  <c r="AR82" i="11"/>
  <c r="AR145" i="11" s="1"/>
  <c r="AF70" i="11"/>
  <c r="AF133" i="11" s="1"/>
  <c r="AK75" i="11"/>
  <c r="AK138" i="11" s="1"/>
  <c r="R48" i="9"/>
  <c r="Q24" i="5" s="1"/>
  <c r="F11" i="2"/>
  <c r="BG155" i="11"/>
  <c r="BL92" i="11"/>
  <c r="AT83" i="11"/>
  <c r="AT146" i="11" s="1"/>
  <c r="S131" i="11"/>
  <c r="BD157" i="11"/>
  <c r="BK94" i="11"/>
  <c r="AO79" i="11"/>
  <c r="AO142" i="11" s="1"/>
  <c r="AJ74" i="11"/>
  <c r="AJ137" i="11" s="1"/>
  <c r="AA17" i="6"/>
  <c r="AC38" i="9"/>
  <c r="AT368" i="11" l="1"/>
  <c r="AU345" i="11"/>
  <c r="Q40" i="9"/>
  <c r="AD369" i="11"/>
  <c r="AU280" i="11"/>
  <c r="AU343" i="11" s="1"/>
  <c r="AT366" i="11"/>
  <c r="BL309" i="11"/>
  <c r="AR352" i="11"/>
  <c r="AQ375" i="11"/>
  <c r="BL310" i="11"/>
  <c r="AQ376" i="11"/>
  <c r="AR353" i="11"/>
  <c r="AE260" i="11"/>
  <c r="AE321" i="11" s="1"/>
  <c r="AD47" i="9" s="1"/>
  <c r="AC25" i="5" s="1"/>
  <c r="AC11" i="7" s="1"/>
  <c r="AD384" i="11"/>
  <c r="L19" i="9" s="1"/>
  <c r="AS277" i="11"/>
  <c r="AS340" i="11" s="1"/>
  <c r="BJ297" i="11"/>
  <c r="AR363" i="11"/>
  <c r="AE344" i="11"/>
  <c r="AE367" i="11" s="1"/>
  <c r="AE323" i="11"/>
  <c r="AE346" i="11" s="1"/>
  <c r="P18" i="6"/>
  <c r="P19" i="6" s="1"/>
  <c r="AV282" i="11"/>
  <c r="AT262" i="11"/>
  <c r="AT325" i="11" s="1"/>
  <c r="BG276" i="11"/>
  <c r="BG339" i="11" s="1"/>
  <c r="AX268" i="11"/>
  <c r="AX331" i="11" s="1"/>
  <c r="BF288" i="11"/>
  <c r="BM291" i="11"/>
  <c r="BB271" i="11"/>
  <c r="BB334" i="11" s="1"/>
  <c r="AX267" i="11"/>
  <c r="AX330" i="11" s="1"/>
  <c r="BE287" i="11"/>
  <c r="AR377" i="11"/>
  <c r="AS354" i="11"/>
  <c r="BM311" i="11"/>
  <c r="AT355" i="11"/>
  <c r="AS378" i="11"/>
  <c r="BN312" i="11"/>
  <c r="AC43" i="9"/>
  <c r="BD273" i="11"/>
  <c r="BD336" i="11" s="1"/>
  <c r="BG275" i="11"/>
  <c r="BG338" i="11" s="1"/>
  <c r="AU360" i="11"/>
  <c r="AT383" i="11"/>
  <c r="AU350" i="11"/>
  <c r="AT373" i="11"/>
  <c r="BF362" i="11"/>
  <c r="BM316" i="11"/>
  <c r="AS359" i="11"/>
  <c r="AR382" i="11"/>
  <c r="AS380" i="11"/>
  <c r="BN314" i="11"/>
  <c r="AT357" i="11"/>
  <c r="AS351" i="11"/>
  <c r="AR374" i="11"/>
  <c r="BM308" i="11"/>
  <c r="BJ290" i="11"/>
  <c r="AZ270" i="11"/>
  <c r="AZ333" i="11" s="1"/>
  <c r="AO370" i="11"/>
  <c r="BJ304" i="11"/>
  <c r="AP347" i="11"/>
  <c r="AV279" i="11"/>
  <c r="AV342" i="11" s="1"/>
  <c r="AU365" i="11"/>
  <c r="AS364" i="11"/>
  <c r="BL298" i="11"/>
  <c r="AT278" i="11"/>
  <c r="AT341" i="11" s="1"/>
  <c r="AR372" i="11"/>
  <c r="BM306" i="11"/>
  <c r="AS349" i="11"/>
  <c r="AS348" i="11"/>
  <c r="AR371" i="11"/>
  <c r="BM305" i="11"/>
  <c r="BA285" i="11"/>
  <c r="AV265" i="11"/>
  <c r="AV328" i="11" s="1"/>
  <c r="AZ303" i="11"/>
  <c r="AE369" i="11"/>
  <c r="AF260" i="11"/>
  <c r="AF321" i="11" s="1"/>
  <c r="AE47" i="9" s="1"/>
  <c r="AD25" i="5" s="1"/>
  <c r="AA14" i="6"/>
  <c r="AA15" i="6" s="1"/>
  <c r="AB44" i="9"/>
  <c r="AS67" i="11"/>
  <c r="AS130" i="11" s="1"/>
  <c r="AQ13" i="6"/>
  <c r="AS42" i="9"/>
  <c r="AU263" i="11"/>
  <c r="AU326" i="11" s="1"/>
  <c r="AX283" i="11"/>
  <c r="AW266" i="11"/>
  <c r="AW329" i="11" s="1"/>
  <c r="BC286" i="11"/>
  <c r="AR356" i="11"/>
  <c r="AQ379" i="11"/>
  <c r="BL313" i="11"/>
  <c r="BE274" i="11"/>
  <c r="BE337" i="11" s="1"/>
  <c r="AQ261" i="11"/>
  <c r="AQ324" i="11" s="1"/>
  <c r="AR281" i="11"/>
  <c r="AW358" i="11"/>
  <c r="AV381" i="11"/>
  <c r="AZ269" i="11"/>
  <c r="AZ332" i="11" s="1"/>
  <c r="BI289" i="11"/>
  <c r="BC284" i="11"/>
  <c r="AY264" i="11"/>
  <c r="AY327" i="11" s="1"/>
  <c r="BF361" i="11"/>
  <c r="BC272" i="11"/>
  <c r="BC335" i="11" s="1"/>
  <c r="BE156" i="11"/>
  <c r="BK93" i="11"/>
  <c r="AR81" i="11"/>
  <c r="AR144" i="11" s="1"/>
  <c r="AL75" i="11"/>
  <c r="AL138" i="11" s="1"/>
  <c r="AG70" i="11"/>
  <c r="AG133" i="11" s="1"/>
  <c r="AH71" i="11"/>
  <c r="AH134" i="11" s="1"/>
  <c r="AF69" i="11"/>
  <c r="AF132" i="11" s="1"/>
  <c r="AU83" i="11"/>
  <c r="AU146" i="11" s="1"/>
  <c r="AX87" i="11"/>
  <c r="AX150" i="11" s="1"/>
  <c r="AP76" i="11"/>
  <c r="AP139" i="11" s="1"/>
  <c r="AP79" i="11"/>
  <c r="AP142" i="11" s="1"/>
  <c r="AQ80" i="11"/>
  <c r="AQ143" i="11" s="1"/>
  <c r="AK74" i="11"/>
  <c r="AK137" i="11" s="1"/>
  <c r="AK72" i="11"/>
  <c r="AK135" i="11" s="1"/>
  <c r="AO78" i="11"/>
  <c r="AO141" i="11" s="1"/>
  <c r="AV84" i="11"/>
  <c r="AV147" i="11" s="1"/>
  <c r="AW86" i="11"/>
  <c r="AW149" i="11" s="1"/>
  <c r="BH155" i="11"/>
  <c r="BM92" i="11"/>
  <c r="BE157" i="11"/>
  <c r="BL94" i="11"/>
  <c r="S191" i="11"/>
  <c r="R39" i="9" s="1"/>
  <c r="T68" i="11"/>
  <c r="T128" i="11" s="1"/>
  <c r="AB17" i="6"/>
  <c r="AD38" i="9"/>
  <c r="AS82" i="11"/>
  <c r="AS145" i="11" s="1"/>
  <c r="AO77" i="11"/>
  <c r="AO140" i="11" s="1"/>
  <c r="AJ73" i="11"/>
  <c r="AJ136" i="11" s="1"/>
  <c r="AY85" i="11"/>
  <c r="AY148" i="11" s="1"/>
  <c r="Q10" i="7"/>
  <c r="AZ301" i="11" l="1"/>
  <c r="AU366" i="11"/>
  <c r="AV280" i="11"/>
  <c r="AV343" i="11" s="1"/>
  <c r="AS363" i="11"/>
  <c r="BN320" i="11" s="1"/>
  <c r="BK297" i="11"/>
  <c r="AT277" i="11"/>
  <c r="AT340" i="11" s="1"/>
  <c r="AR376" i="11"/>
  <c r="BM310" i="11"/>
  <c r="AS353" i="11"/>
  <c r="AU368" i="11"/>
  <c r="AV345" i="11"/>
  <c r="AR375" i="11"/>
  <c r="AS352" i="11"/>
  <c r="BM309" i="11"/>
  <c r="AE384" i="11"/>
  <c r="AD43" i="9" s="1"/>
  <c r="AC14" i="6" s="1"/>
  <c r="AC15" i="6" s="1"/>
  <c r="AF323" i="11"/>
  <c r="AF346" i="11" s="1"/>
  <c r="BS18" i="6"/>
  <c r="BS19" i="6" s="1"/>
  <c r="AW279" i="11"/>
  <c r="AW342" i="11" s="1"/>
  <c r="AV365" i="11"/>
  <c r="AU262" i="11"/>
  <c r="AU325" i="11" s="1"/>
  <c r="AW282" i="11"/>
  <c r="BD284" i="11"/>
  <c r="AZ264" i="11"/>
  <c r="AZ327" i="11" s="1"/>
  <c r="BF274" i="11"/>
  <c r="BF337" i="11" s="1"/>
  <c r="BE273" i="11"/>
  <c r="BE336" i="11" s="1"/>
  <c r="BN291" i="11"/>
  <c r="BC271" i="11"/>
  <c r="BC334" i="11" s="1"/>
  <c r="BD286" i="11"/>
  <c r="AX266" i="11"/>
  <c r="AX329" i="11" s="1"/>
  <c r="BB285" i="11"/>
  <c r="AW265" i="11"/>
  <c r="AW328" i="11" s="1"/>
  <c r="BM298" i="11"/>
  <c r="AT364" i="11"/>
  <c r="AU278" i="11"/>
  <c r="AU341" i="11" s="1"/>
  <c r="BA269" i="11"/>
  <c r="BA332" i="11" s="1"/>
  <c r="BJ289" i="11"/>
  <c r="AY268" i="11"/>
  <c r="AY331" i="11" s="1"/>
  <c r="BG288" i="11"/>
  <c r="AR261" i="11"/>
  <c r="AR324" i="11" s="1"/>
  <c r="AS281" i="11"/>
  <c r="AP370" i="11"/>
  <c r="AQ347" i="11"/>
  <c r="BK304" i="11"/>
  <c r="AR13" i="6"/>
  <c r="AT42" i="9"/>
  <c r="M18" i="9"/>
  <c r="M20" i="9" s="1"/>
  <c r="L20" i="9"/>
  <c r="AU355" i="11"/>
  <c r="AT378" i="11"/>
  <c r="BG361" i="11"/>
  <c r="AX358" i="11"/>
  <c r="AW381" i="11"/>
  <c r="BN306" i="11"/>
  <c r="AS372" i="11"/>
  <c r="AT349" i="11"/>
  <c r="BN311" i="11"/>
  <c r="AS377" i="11"/>
  <c r="AT354" i="11"/>
  <c r="AS356" i="11"/>
  <c r="BM313" i="11"/>
  <c r="AR379" i="11"/>
  <c r="AT67" i="11"/>
  <c r="AT130" i="11" s="1"/>
  <c r="BD272" i="11"/>
  <c r="BD335" i="11" s="1"/>
  <c r="AV263" i="11"/>
  <c r="AV326" i="11" s="1"/>
  <c r="AY283" i="11"/>
  <c r="AS382" i="11"/>
  <c r="BN316" i="11"/>
  <c r="AT359" i="11"/>
  <c r="AY267" i="11"/>
  <c r="AY330" i="11" s="1"/>
  <c r="BF287" i="11"/>
  <c r="BH276" i="11"/>
  <c r="BH339" i="11" s="1"/>
  <c r="AF344" i="11"/>
  <c r="AS374" i="11"/>
  <c r="BN308" i="11"/>
  <c r="AT351" i="11"/>
  <c r="AV360" i="11"/>
  <c r="AU383" i="11"/>
  <c r="BG362" i="11"/>
  <c r="BH275" i="11"/>
  <c r="BH338" i="11" s="1"/>
  <c r="AG260" i="11"/>
  <c r="AG321" i="11" s="1"/>
  <c r="AF47" i="9" s="1"/>
  <c r="AE25" i="5" s="1"/>
  <c r="BA270" i="11"/>
  <c r="BA333" i="11" s="1"/>
  <c r="BK290" i="11"/>
  <c r="BN305" i="11"/>
  <c r="AT348" i="11"/>
  <c r="AS371" i="11"/>
  <c r="AU357" i="11"/>
  <c r="AT380" i="11"/>
  <c r="AU373" i="11"/>
  <c r="AV350" i="11"/>
  <c r="AB14" i="6"/>
  <c r="AC44" i="9"/>
  <c r="BF156" i="11"/>
  <c r="BL93" i="11"/>
  <c r="AP78" i="11"/>
  <c r="AP141" i="11" s="1"/>
  <c r="AS81" i="11"/>
  <c r="AS144" i="11" s="1"/>
  <c r="AI71" i="11"/>
  <c r="AI134" i="11" s="1"/>
  <c r="AZ85" i="11"/>
  <c r="AZ148" i="11" s="1"/>
  <c r="AL74" i="11"/>
  <c r="AL137" i="11" s="1"/>
  <c r="AH70" i="11"/>
  <c r="AH133" i="11" s="1"/>
  <c r="AK73" i="11"/>
  <c r="AK136" i="11" s="1"/>
  <c r="AR80" i="11"/>
  <c r="AR143" i="11" s="1"/>
  <c r="AG69" i="11"/>
  <c r="AG132" i="11" s="1"/>
  <c r="AL72" i="11"/>
  <c r="AL135" i="11" s="1"/>
  <c r="AP77" i="11"/>
  <c r="AP140" i="11" s="1"/>
  <c r="AQ79" i="11"/>
  <c r="AQ142" i="11" s="1"/>
  <c r="AT82" i="11"/>
  <c r="AT145" i="11" s="1"/>
  <c r="AQ76" i="11"/>
  <c r="AQ139" i="11" s="1"/>
  <c r="AX86" i="11"/>
  <c r="AX149" i="11" s="1"/>
  <c r="AY87" i="11"/>
  <c r="AY150" i="11" s="1"/>
  <c r="AW84" i="11"/>
  <c r="AW147" i="11" s="1"/>
  <c r="AV83" i="11"/>
  <c r="AV146" i="11" s="1"/>
  <c r="AC17" i="6"/>
  <c r="AE38" i="9"/>
  <c r="AM75" i="11"/>
  <c r="AM138" i="11" s="1"/>
  <c r="BV17" i="6"/>
  <c r="S48" i="9"/>
  <c r="R24" i="5" s="1"/>
  <c r="T131" i="11"/>
  <c r="Q18" i="6"/>
  <c r="Q19" i="6" s="1"/>
  <c r="R40" i="9"/>
  <c r="BF157" i="11"/>
  <c r="BM94" i="11"/>
  <c r="BI155" i="11"/>
  <c r="BJ155" i="11" s="1"/>
  <c r="BK155" i="11" s="1"/>
  <c r="BL155" i="11" s="1"/>
  <c r="BM155" i="11" s="1"/>
  <c r="BN92" i="11"/>
  <c r="AT363" i="11" l="1"/>
  <c r="BL297" i="11"/>
  <c r="AU277" i="11"/>
  <c r="AU340" i="11" s="1"/>
  <c r="AD44" i="9"/>
  <c r="AW345" i="11"/>
  <c r="AV368" i="11"/>
  <c r="AW280" i="11"/>
  <c r="AW343" i="11" s="1"/>
  <c r="AV366" i="11"/>
  <c r="AS375" i="11"/>
  <c r="AT352" i="11"/>
  <c r="BN309" i="11"/>
  <c r="BN310" i="11"/>
  <c r="AS376" i="11"/>
  <c r="AT353" i="11"/>
  <c r="AF369" i="11"/>
  <c r="AF384" i="11"/>
  <c r="AE43" i="9" s="1"/>
  <c r="BA303" i="11"/>
  <c r="AG323" i="11"/>
  <c r="AG346" i="11" s="1"/>
  <c r="AG369" i="11" s="1"/>
  <c r="AU67" i="11"/>
  <c r="AU130" i="11" s="1"/>
  <c r="AV67" i="11" s="1"/>
  <c r="AW365" i="11"/>
  <c r="AX279" i="11"/>
  <c r="AX342" i="11" s="1"/>
  <c r="BI276" i="11"/>
  <c r="BI339" i="11"/>
  <c r="BE286" i="11"/>
  <c r="AY266" i="11"/>
  <c r="AY329" i="11" s="1"/>
  <c r="BE284" i="11"/>
  <c r="BA264" i="11"/>
  <c r="BA327" i="11" s="1"/>
  <c r="BB303" i="11"/>
  <c r="BG287" i="11"/>
  <c r="AZ267" i="11"/>
  <c r="AZ330" i="11" s="1"/>
  <c r="BK289" i="11"/>
  <c r="BB269" i="11"/>
  <c r="BB332" i="11" s="1"/>
  <c r="BC285" i="11"/>
  <c r="AX265" i="11"/>
  <c r="AX328" i="11" s="1"/>
  <c r="BG274" i="11"/>
  <c r="BG337" i="11" s="1"/>
  <c r="BI275" i="11"/>
  <c r="BI338" i="11" s="1"/>
  <c r="BE272" i="11"/>
  <c r="BE335" i="11"/>
  <c r="AT281" i="11"/>
  <c r="AS261" i="11"/>
  <c r="AS324" i="11" s="1"/>
  <c r="AV262" i="11"/>
  <c r="AV325" i="11" s="1"/>
  <c r="AX282" i="11"/>
  <c r="AT382" i="11"/>
  <c r="AU359" i="11"/>
  <c r="AU364" i="11"/>
  <c r="AV278" i="11"/>
  <c r="AV341" i="11"/>
  <c r="BN298" i="11"/>
  <c r="AU380" i="11"/>
  <c r="AV357" i="11"/>
  <c r="AU378" i="11"/>
  <c r="AV355" i="11"/>
  <c r="AG344" i="11"/>
  <c r="AF367" i="11"/>
  <c r="BA301" i="11"/>
  <c r="AU349" i="11"/>
  <c r="AT372" i="11"/>
  <c r="BL290" i="11"/>
  <c r="BB270" i="11"/>
  <c r="BB333" i="11" s="1"/>
  <c r="BH361" i="11"/>
  <c r="BH288" i="11"/>
  <c r="AZ268" i="11"/>
  <c r="AZ331" i="11"/>
  <c r="AD14" i="6"/>
  <c r="AD15" i="6" s="1"/>
  <c r="AE44" i="9"/>
  <c r="AT371" i="11"/>
  <c r="AU348" i="11"/>
  <c r="AG384" i="11"/>
  <c r="AF43" i="9" s="1"/>
  <c r="BF273" i="11"/>
  <c r="BF336" i="11" s="1"/>
  <c r="AW360" i="11"/>
  <c r="AV383" i="11"/>
  <c r="AW263" i="11"/>
  <c r="AW326" i="11" s="1"/>
  <c r="AZ283" i="11"/>
  <c r="AS13" i="6"/>
  <c r="AU42" i="9"/>
  <c r="AT377" i="11"/>
  <c r="AU354" i="11"/>
  <c r="BD271" i="11"/>
  <c r="BD334" i="11" s="1"/>
  <c r="AQ370" i="11"/>
  <c r="BL304" i="11"/>
  <c r="AR347" i="11"/>
  <c r="BV14" i="6"/>
  <c r="BV15" i="6" s="1"/>
  <c r="AB15" i="6"/>
  <c r="BH362" i="11"/>
  <c r="AU351" i="11"/>
  <c r="AT374" i="11"/>
  <c r="AV373" i="11"/>
  <c r="AW350" i="11"/>
  <c r="AT356" i="11"/>
  <c r="BN313" i="11"/>
  <c r="AS379" i="11"/>
  <c r="AX381" i="11"/>
  <c r="AY358" i="11"/>
  <c r="BZ13" i="6"/>
  <c r="BG156" i="11"/>
  <c r="BM93" i="11"/>
  <c r="AS80" i="11"/>
  <c r="AS143" i="11" s="1"/>
  <c r="AT81" i="11"/>
  <c r="AT144" i="11" s="1"/>
  <c r="AR76" i="11"/>
  <c r="AR139" i="11" s="1"/>
  <c r="AQ78" i="11"/>
  <c r="AQ141" i="11" s="1"/>
  <c r="AU82" i="11"/>
  <c r="AU145" i="11" s="1"/>
  <c r="AR79" i="11"/>
  <c r="AR142" i="11" s="1"/>
  <c r="AI70" i="11"/>
  <c r="AI133" i="11" s="1"/>
  <c r="AW83" i="11"/>
  <c r="AW146" i="11" s="1"/>
  <c r="AM74" i="11"/>
  <c r="AM137" i="11" s="1"/>
  <c r="AX84" i="11"/>
  <c r="AX147" i="11" s="1"/>
  <c r="BA85" i="11"/>
  <c r="BA148" i="11" s="1"/>
  <c r="AZ87" i="11"/>
  <c r="AZ150" i="11" s="1"/>
  <c r="AM72" i="11"/>
  <c r="AM135" i="11" s="1"/>
  <c r="AH69" i="11"/>
  <c r="AH132" i="11" s="1"/>
  <c r="AN75" i="11"/>
  <c r="AN138" i="11" s="1"/>
  <c r="AD17" i="6"/>
  <c r="AF38" i="9"/>
  <c r="R10" i="7"/>
  <c r="R27" i="5"/>
  <c r="AY86" i="11"/>
  <c r="AY149" i="11" s="1"/>
  <c r="AQ77" i="11"/>
  <c r="AQ140" i="11" s="1"/>
  <c r="AL73" i="11"/>
  <c r="AL136" i="11" s="1"/>
  <c r="AJ71" i="11"/>
  <c r="AJ134" i="11" s="1"/>
  <c r="T191" i="11"/>
  <c r="S39" i="9" s="1"/>
  <c r="U68" i="11"/>
  <c r="U128" i="11" s="1"/>
  <c r="BN155" i="11"/>
  <c r="BG157" i="11"/>
  <c r="BH157" i="11" s="1"/>
  <c r="BI157" i="11" s="1"/>
  <c r="BJ157" i="11" s="1"/>
  <c r="BK157" i="11" s="1"/>
  <c r="BL157" i="11" s="1"/>
  <c r="BM157" i="11" s="1"/>
  <c r="BN94" i="11"/>
  <c r="AX345" i="11" l="1"/>
  <c r="AW368" i="11"/>
  <c r="AU363" i="11"/>
  <c r="AV277" i="11"/>
  <c r="AV340" i="11" s="1"/>
  <c r="BM297" i="11"/>
  <c r="AT376" i="11"/>
  <c r="AU353" i="11"/>
  <c r="AT375" i="11"/>
  <c r="AU352" i="11"/>
  <c r="AX280" i="11"/>
  <c r="AX343" i="11" s="1"/>
  <c r="AW366" i="11"/>
  <c r="AH260" i="11"/>
  <c r="AH321" i="11" s="1"/>
  <c r="AG47" i="9" s="1"/>
  <c r="AF25" i="5" s="1"/>
  <c r="BI362" i="11"/>
  <c r="AY282" i="11"/>
  <c r="AW262" i="11"/>
  <c r="AW325" i="11" s="1"/>
  <c r="BD285" i="11"/>
  <c r="AY265" i="11"/>
  <c r="AY328" i="11" s="1"/>
  <c r="BF284" i="11"/>
  <c r="BB264" i="11"/>
  <c r="BB327" i="11" s="1"/>
  <c r="BG273" i="11"/>
  <c r="BG336" i="11" s="1"/>
  <c r="BJ275" i="11"/>
  <c r="BJ338" i="11" s="1"/>
  <c r="AU281" i="11"/>
  <c r="AT261" i="11"/>
  <c r="AT324" i="11" s="1"/>
  <c r="AZ266" i="11"/>
  <c r="AZ329" i="11" s="1"/>
  <c r="BF286" i="11"/>
  <c r="AU377" i="11"/>
  <c r="AV354" i="11"/>
  <c r="AX360" i="11"/>
  <c r="AW383" i="11"/>
  <c r="BI361" i="11"/>
  <c r="AG367" i="11"/>
  <c r="BB301" i="11"/>
  <c r="BC269" i="11"/>
  <c r="BC332" i="11" s="1"/>
  <c r="BL289" i="11"/>
  <c r="AX350" i="11"/>
  <c r="AW373" i="11"/>
  <c r="AV348" i="11"/>
  <c r="AU371" i="11"/>
  <c r="AW355" i="11"/>
  <c r="AV378" i="11"/>
  <c r="AV359" i="11"/>
  <c r="AU382" i="11"/>
  <c r="AV351" i="11"/>
  <c r="AU374" i="11"/>
  <c r="AV364" i="11"/>
  <c r="AW278" i="11"/>
  <c r="AW341" i="11" s="1"/>
  <c r="AE14" i="6"/>
  <c r="AE15" i="6" s="1"/>
  <c r="AF44" i="9"/>
  <c r="BF272" i="11"/>
  <c r="BF335" i="11" s="1"/>
  <c r="BJ276" i="11"/>
  <c r="BJ339" i="11" s="1"/>
  <c r="AY381" i="11"/>
  <c r="AZ358" i="11"/>
  <c r="AR370" i="11"/>
  <c r="BM304" i="11"/>
  <c r="AS347" i="11"/>
  <c r="AT13" i="6"/>
  <c r="AV42" i="9"/>
  <c r="AY279" i="11"/>
  <c r="AY342" i="11" s="1"/>
  <c r="AX365" i="11"/>
  <c r="AT379" i="11"/>
  <c r="AU356" i="11"/>
  <c r="CA13" i="6"/>
  <c r="BM290" i="11"/>
  <c r="BC270" i="11"/>
  <c r="BC333" i="11" s="1"/>
  <c r="AV380" i="11"/>
  <c r="AW357" i="11"/>
  <c r="BH274" i="11"/>
  <c r="BH337" i="11" s="1"/>
  <c r="BE271" i="11"/>
  <c r="BE334" i="11" s="1"/>
  <c r="AX263" i="11"/>
  <c r="AX326" i="11" s="1"/>
  <c r="BA283" i="11"/>
  <c r="BI288" i="11"/>
  <c r="BA268" i="11"/>
  <c r="BA331" i="11" s="1"/>
  <c r="AV349" i="11"/>
  <c r="AU372" i="11"/>
  <c r="BA267" i="11"/>
  <c r="BA330" i="11" s="1"/>
  <c r="BH287" i="11"/>
  <c r="U131" i="11"/>
  <c r="U191" i="11" s="1"/>
  <c r="T39" i="9" s="1"/>
  <c r="BN93" i="11"/>
  <c r="BH156" i="11"/>
  <c r="BI156" i="11" s="1"/>
  <c r="BJ156" i="11" s="1"/>
  <c r="BK156" i="11" s="1"/>
  <c r="BL156" i="11" s="1"/>
  <c r="BM156" i="11" s="1"/>
  <c r="AR77" i="11"/>
  <c r="AR140" i="11" s="1"/>
  <c r="AY84" i="11"/>
  <c r="AY147" i="11" s="1"/>
  <c r="AS79" i="11"/>
  <c r="AS142" i="11" s="1"/>
  <c r="AZ86" i="11"/>
  <c r="AZ149" i="11" s="1"/>
  <c r="AI69" i="11"/>
  <c r="AI132" i="11" s="1"/>
  <c r="AR78" i="11"/>
  <c r="AR141" i="11" s="1"/>
  <c r="AN72" i="11"/>
  <c r="AN135" i="11" s="1"/>
  <c r="AS76" i="11"/>
  <c r="AS139" i="11" s="1"/>
  <c r="AK71" i="11"/>
  <c r="AK134" i="11" s="1"/>
  <c r="BA87" i="11"/>
  <c r="BA150" i="11" s="1"/>
  <c r="AU81" i="11"/>
  <c r="AU144" i="11" s="1"/>
  <c r="AX83" i="11"/>
  <c r="AX146" i="11" s="1"/>
  <c r="AJ70" i="11"/>
  <c r="AJ133" i="11" s="1"/>
  <c r="R18" i="6"/>
  <c r="R19" i="6" s="1"/>
  <c r="S40" i="9"/>
  <c r="BB85" i="11"/>
  <c r="BB148" i="11" s="1"/>
  <c r="AE17" i="6"/>
  <c r="AG38" i="9"/>
  <c r="BN157" i="11"/>
  <c r="AO75" i="11"/>
  <c r="AO138" i="11" s="1"/>
  <c r="T48" i="9"/>
  <c r="S24" i="5" s="1"/>
  <c r="AM73" i="11"/>
  <c r="AM136" i="11" s="1"/>
  <c r="AN74" i="11"/>
  <c r="AN137" i="11" s="1"/>
  <c r="AV82" i="11"/>
  <c r="AV145" i="11" s="1"/>
  <c r="AT80" i="11"/>
  <c r="AT143" i="11" s="1"/>
  <c r="AX366" i="11" l="1"/>
  <c r="AY280" i="11"/>
  <c r="AY343" i="11" s="1"/>
  <c r="AV353" i="11"/>
  <c r="AU376" i="11"/>
  <c r="AH323" i="11"/>
  <c r="AI260" i="11" s="1"/>
  <c r="AI321" i="11" s="1"/>
  <c r="AH47" i="9" s="1"/>
  <c r="AG25" i="5" s="1"/>
  <c r="AG11" i="7" s="1"/>
  <c r="BN297" i="11"/>
  <c r="AV363" i="11"/>
  <c r="AW277" i="11"/>
  <c r="AW340" i="11" s="1"/>
  <c r="AU375" i="11"/>
  <c r="AV352" i="11"/>
  <c r="AX368" i="11"/>
  <c r="AY345" i="11"/>
  <c r="AH344" i="11"/>
  <c r="BC301" i="11" s="1"/>
  <c r="BM289" i="11"/>
  <c r="BD269" i="11"/>
  <c r="BD332" i="11" s="1"/>
  <c r="BK275" i="11"/>
  <c r="BK338" i="11" s="1"/>
  <c r="BH273" i="11"/>
  <c r="BH336" i="11" s="1"/>
  <c r="BG284" i="11"/>
  <c r="BC264" i="11"/>
  <c r="BC327" i="11" s="1"/>
  <c r="BF271" i="11"/>
  <c r="BF334" i="11" s="1"/>
  <c r="AZ279" i="11"/>
  <c r="AZ342" i="11" s="1"/>
  <c r="AY365" i="11"/>
  <c r="AW364" i="11"/>
  <c r="AX278" i="11"/>
  <c r="AX341" i="11"/>
  <c r="BE285" i="11"/>
  <c r="AZ265" i="11"/>
  <c r="AZ328" i="11" s="1"/>
  <c r="BG286" i="11"/>
  <c r="BA266" i="11"/>
  <c r="BA329" i="11" s="1"/>
  <c r="BJ288" i="11"/>
  <c r="BB268" i="11"/>
  <c r="BB331" i="11" s="1"/>
  <c r="AV281" i="11"/>
  <c r="AU261" i="11"/>
  <c r="AU324" i="11" s="1"/>
  <c r="AZ282" i="11"/>
  <c r="AX262" i="11"/>
  <c r="AX325" i="11" s="1"/>
  <c r="BK276" i="11"/>
  <c r="BK339" i="11" s="1"/>
  <c r="BG272" i="11"/>
  <c r="BG335" i="11"/>
  <c r="AW348" i="11"/>
  <c r="AV371" i="11"/>
  <c r="AW354" i="11"/>
  <c r="AV377" i="11"/>
  <c r="AV356" i="11"/>
  <c r="AU379" i="11"/>
  <c r="AS370" i="11"/>
  <c r="BN304" i="11"/>
  <c r="AT347" i="11"/>
  <c r="AH367" i="11"/>
  <c r="AU13" i="6"/>
  <c r="AW42" i="9"/>
  <c r="BN290" i="11"/>
  <c r="BD270" i="11"/>
  <c r="BD333" i="11" s="1"/>
  <c r="CB13" i="6"/>
  <c r="AW349" i="11"/>
  <c r="AV372" i="11"/>
  <c r="AW351" i="11"/>
  <c r="AV374" i="11"/>
  <c r="AX373" i="11"/>
  <c r="AY350" i="11"/>
  <c r="BJ361" i="11"/>
  <c r="BJ362" i="11"/>
  <c r="AX355" i="11"/>
  <c r="AW378" i="11"/>
  <c r="AY263" i="11"/>
  <c r="AY326" i="11" s="1"/>
  <c r="BB283" i="11"/>
  <c r="AZ381" i="11"/>
  <c r="BA358" i="11"/>
  <c r="AW359" i="11"/>
  <c r="AV382" i="11"/>
  <c r="BB267" i="11"/>
  <c r="BB330" i="11" s="1"/>
  <c r="BI287" i="11"/>
  <c r="BI274" i="11"/>
  <c r="BI337" i="11" s="1"/>
  <c r="AX357" i="11"/>
  <c r="AW380" i="11"/>
  <c r="AY360" i="11"/>
  <c r="AX383" i="11"/>
  <c r="BN156" i="11"/>
  <c r="V68" i="11"/>
  <c r="V128" i="11" s="1"/>
  <c r="U48" i="9" s="1"/>
  <c r="T24" i="5" s="1"/>
  <c r="T27" i="5" s="1"/>
  <c r="T29" i="5" s="1"/>
  <c r="BB87" i="11"/>
  <c r="BB150" i="11" s="1"/>
  <c r="AZ84" i="11"/>
  <c r="AZ147" i="11" s="1"/>
  <c r="AT76" i="11"/>
  <c r="AT139" i="11" s="1"/>
  <c r="AU80" i="11"/>
  <c r="AU143" i="11" s="1"/>
  <c r="AS78" i="11"/>
  <c r="AS141" i="11" s="1"/>
  <c r="AW82" i="11"/>
  <c r="AW145" i="11" s="1"/>
  <c r="AY83" i="11"/>
  <c r="AY146" i="11" s="1"/>
  <c r="AV81" i="11"/>
  <c r="AV144" i="11" s="1"/>
  <c r="AP75" i="11"/>
  <c r="AP138" i="11" s="1"/>
  <c r="BA86" i="11"/>
  <c r="BA149" i="11" s="1"/>
  <c r="AN73" i="11"/>
  <c r="AN136" i="11" s="1"/>
  <c r="BC85" i="11"/>
  <c r="BC148" i="11" s="1"/>
  <c r="AT79" i="11"/>
  <c r="AT142" i="11" s="1"/>
  <c r="AO72" i="11"/>
  <c r="AO135" i="11" s="1"/>
  <c r="AO74" i="11"/>
  <c r="AO137" i="11" s="1"/>
  <c r="AK70" i="11"/>
  <c r="AK133" i="11" s="1"/>
  <c r="AL71" i="11"/>
  <c r="AL134" i="11" s="1"/>
  <c r="AS77" i="11"/>
  <c r="AS140" i="11" s="1"/>
  <c r="S10" i="7"/>
  <c r="S27" i="5"/>
  <c r="S29" i="5" s="1"/>
  <c r="AF17" i="6"/>
  <c r="AH38" i="9"/>
  <c r="S18" i="6"/>
  <c r="S19" i="6" s="1"/>
  <c r="T40" i="9"/>
  <c r="AJ69" i="11"/>
  <c r="AJ132" i="11" s="1"/>
  <c r="AW363" i="11" l="1"/>
  <c r="AX277" i="11"/>
  <c r="AX340" i="11" s="1"/>
  <c r="AY366" i="11"/>
  <c r="AZ280" i="11"/>
  <c r="AZ343" i="11" s="1"/>
  <c r="AV375" i="11"/>
  <c r="AW352" i="11"/>
  <c r="AH346" i="11"/>
  <c r="AW353" i="11"/>
  <c r="AV376" i="11"/>
  <c r="AZ345" i="11"/>
  <c r="AY368" i="11"/>
  <c r="AH384" i="11"/>
  <c r="AG43" i="9" s="1"/>
  <c r="AF14" i="6" s="1"/>
  <c r="BJ274" i="11"/>
  <c r="BJ337" i="11" s="1"/>
  <c r="AW281" i="11"/>
  <c r="AV261" i="11"/>
  <c r="AV324" i="11" s="1"/>
  <c r="BF285" i="11"/>
  <c r="BA265" i="11"/>
  <c r="BA328" i="11" s="1"/>
  <c r="BJ287" i="11"/>
  <c r="BC267" i="11"/>
  <c r="BC330" i="11" s="1"/>
  <c r="BE270" i="11"/>
  <c r="BE333" i="11" s="1"/>
  <c r="AZ365" i="11"/>
  <c r="BA279" i="11"/>
  <c r="BA342" i="11" s="1"/>
  <c r="BL275" i="11"/>
  <c r="BL338" i="11"/>
  <c r="BL276" i="11"/>
  <c r="BL339" i="11" s="1"/>
  <c r="BD264" i="11"/>
  <c r="BD327" i="11" s="1"/>
  <c r="BH284" i="11"/>
  <c r="BN289" i="11"/>
  <c r="BE269" i="11"/>
  <c r="BE332" i="11" s="1"/>
  <c r="AI344" i="11"/>
  <c r="AY357" i="11"/>
  <c r="AX380" i="11"/>
  <c r="AZ350" i="11"/>
  <c r="AY373" i="11"/>
  <c r="BC283" i="11"/>
  <c r="AZ263" i="11"/>
  <c r="AZ326" i="11" s="1"/>
  <c r="BH286" i="11"/>
  <c r="BB266" i="11"/>
  <c r="BB329" i="11" s="1"/>
  <c r="BB358" i="11"/>
  <c r="BA381" i="11"/>
  <c r="BH272" i="11"/>
  <c r="BH335" i="11" s="1"/>
  <c r="AY278" i="11"/>
  <c r="AY341" i="11" s="1"/>
  <c r="AX364" i="11"/>
  <c r="AW374" i="11"/>
  <c r="AX351" i="11"/>
  <c r="BK361" i="11"/>
  <c r="AW377" i="11"/>
  <c r="AX354" i="11"/>
  <c r="BA282" i="11"/>
  <c r="AY262" i="11"/>
  <c r="AY325" i="11" s="1"/>
  <c r="BI273" i="11"/>
  <c r="BI336" i="11" s="1"/>
  <c r="AW382" i="11"/>
  <c r="AX359" i="11"/>
  <c r="AT370" i="11"/>
  <c r="AU347" i="11"/>
  <c r="AZ360" i="11"/>
  <c r="AY383" i="11"/>
  <c r="AH369" i="11"/>
  <c r="BC303" i="11"/>
  <c r="AY355" i="11"/>
  <c r="AX378" i="11"/>
  <c r="AX42" i="9"/>
  <c r="AV13" i="6"/>
  <c r="BK288" i="11"/>
  <c r="BC268" i="11"/>
  <c r="BC331" i="11" s="1"/>
  <c r="BG271" i="11"/>
  <c r="BG334" i="11" s="1"/>
  <c r="AX348" i="11"/>
  <c r="AW371" i="11"/>
  <c r="AW372" i="11"/>
  <c r="AX349" i="11"/>
  <c r="CC13" i="6"/>
  <c r="AV379" i="11"/>
  <c r="AW356" i="11"/>
  <c r="AI323" i="11"/>
  <c r="AI346" i="11" s="1"/>
  <c r="BK362" i="11"/>
  <c r="T10" i="7"/>
  <c r="BV10" i="7" s="1"/>
  <c r="G24" i="9"/>
  <c r="BT24" i="5" s="1"/>
  <c r="V131" i="11"/>
  <c r="V191" i="11" s="1"/>
  <c r="U39" i="9" s="1"/>
  <c r="AM71" i="11"/>
  <c r="AM134" i="11" s="1"/>
  <c r="AV80" i="11"/>
  <c r="AV143" i="11" s="1"/>
  <c r="AL70" i="11"/>
  <c r="AL133" i="11" s="1"/>
  <c r="BB86" i="11"/>
  <c r="BB149" i="11" s="1"/>
  <c r="AQ75" i="11"/>
  <c r="AQ138" i="11" s="1"/>
  <c r="AW81" i="11"/>
  <c r="AW144" i="11" s="1"/>
  <c r="BA84" i="11"/>
  <c r="BA147" i="11" s="1"/>
  <c r="AP72" i="11"/>
  <c r="AP135" i="11" s="1"/>
  <c r="AU79" i="11"/>
  <c r="AU142" i="11" s="1"/>
  <c r="AK69" i="11"/>
  <c r="AK132" i="11" s="1"/>
  <c r="BD85" i="11"/>
  <c r="BD148" i="11" s="1"/>
  <c r="AX82" i="11"/>
  <c r="AX145" i="11" s="1"/>
  <c r="AT77" i="11"/>
  <c r="AT140" i="11" s="1"/>
  <c r="AT78" i="11"/>
  <c r="AT141" i="11" s="1"/>
  <c r="AP74" i="11"/>
  <c r="AP137" i="11" s="1"/>
  <c r="AZ83" i="11"/>
  <c r="AZ146" i="11" s="1"/>
  <c r="AU76" i="11"/>
  <c r="AU139" i="11" s="1"/>
  <c r="BW17" i="6"/>
  <c r="AO73" i="11"/>
  <c r="AO136" i="11" s="1"/>
  <c r="AG17" i="6"/>
  <c r="AI38" i="9"/>
  <c r="BC87" i="11"/>
  <c r="BC150" i="11" s="1"/>
  <c r="AZ366" i="11" l="1"/>
  <c r="BA280" i="11"/>
  <c r="BA343" i="11" s="1"/>
  <c r="BA345" i="11"/>
  <c r="AZ368" i="11"/>
  <c r="AW375" i="11"/>
  <c r="AX352" i="11"/>
  <c r="AX363" i="11"/>
  <c r="AY277" i="11"/>
  <c r="AY340" i="11" s="1"/>
  <c r="AG44" i="9"/>
  <c r="AW376" i="11"/>
  <c r="AX353" i="11"/>
  <c r="BL362" i="11"/>
  <c r="AY364" i="11"/>
  <c r="AZ278" i="11"/>
  <c r="AZ341" i="11" s="1"/>
  <c r="BH271" i="11"/>
  <c r="BH334" i="11" s="1"/>
  <c r="BG285" i="11"/>
  <c r="BB265" i="11"/>
  <c r="BB328" i="11" s="1"/>
  <c r="BI286" i="11"/>
  <c r="BC266" i="11"/>
  <c r="BC329" i="11" s="1"/>
  <c r="BA365" i="11"/>
  <c r="BB279" i="11"/>
  <c r="BB342" i="11" s="1"/>
  <c r="AX281" i="11"/>
  <c r="AW261" i="11"/>
  <c r="AW324" i="11" s="1"/>
  <c r="BF270" i="11"/>
  <c r="BF333" i="11" s="1"/>
  <c r="AI369" i="11"/>
  <c r="BD303" i="11"/>
  <c r="BJ273" i="11"/>
  <c r="BJ336" i="11" s="1"/>
  <c r="AZ262" i="11"/>
  <c r="AZ325" i="11" s="1"/>
  <c r="BB282" i="11"/>
  <c r="AY354" i="11"/>
  <c r="AX377" i="11"/>
  <c r="BI272" i="11"/>
  <c r="BI335" i="11" s="1"/>
  <c r="AY380" i="11"/>
  <c r="AZ357" i="11"/>
  <c r="BI284" i="11"/>
  <c r="BE264" i="11"/>
  <c r="BE327" i="11" s="1"/>
  <c r="AW379" i="11"/>
  <c r="AX356" i="11"/>
  <c r="AY378" i="11"/>
  <c r="AZ355" i="11"/>
  <c r="AX382" i="11"/>
  <c r="AY359" i="11"/>
  <c r="AX371" i="11"/>
  <c r="AY348" i="11"/>
  <c r="BL361" i="11"/>
  <c r="AX374" i="11"/>
  <c r="AY351" i="11"/>
  <c r="BC358" i="11"/>
  <c r="BB381" i="11"/>
  <c r="AI367" i="11"/>
  <c r="BD301" i="11"/>
  <c r="BM276" i="11"/>
  <c r="BM339" i="11" s="1"/>
  <c r="AV347" i="11"/>
  <c r="AU370" i="11"/>
  <c r="AW13" i="6"/>
  <c r="AY42" i="9"/>
  <c r="BD283" i="11"/>
  <c r="BA263" i="11"/>
  <c r="BA326" i="11" s="1"/>
  <c r="BW14" i="6"/>
  <c r="BW15" i="6" s="1"/>
  <c r="AF15" i="6"/>
  <c r="AX372" i="11"/>
  <c r="AY349" i="11"/>
  <c r="BD268" i="11"/>
  <c r="BD331" i="11" s="1"/>
  <c r="BL288" i="11"/>
  <c r="BF269" i="11"/>
  <c r="BF332" i="11" s="1"/>
  <c r="BM275" i="11"/>
  <c r="BM338" i="11" s="1"/>
  <c r="BK274" i="11"/>
  <c r="BK337" i="11" s="1"/>
  <c r="AJ260" i="11"/>
  <c r="AJ321" i="11" s="1"/>
  <c r="AI47" i="9" s="1"/>
  <c r="AH25" i="5" s="1"/>
  <c r="AI384" i="11"/>
  <c r="AH43" i="9" s="1"/>
  <c r="CD13" i="6"/>
  <c r="BA360" i="11"/>
  <c r="AZ383" i="11"/>
  <c r="AZ373" i="11"/>
  <c r="BA350" i="11"/>
  <c r="BD267" i="11"/>
  <c r="BD330" i="11" s="1"/>
  <c r="BK287" i="11"/>
  <c r="G15" i="9"/>
  <c r="G16" i="9" s="1"/>
  <c r="W68" i="11"/>
  <c r="W128" i="11" s="1"/>
  <c r="V48" i="9" s="1"/>
  <c r="U24" i="5" s="1"/>
  <c r="U10" i="7" s="1"/>
  <c r="G11" i="2"/>
  <c r="AV79" i="11"/>
  <c r="AV142" i="11" s="1"/>
  <c r="AP73" i="11"/>
  <c r="AP136" i="11" s="1"/>
  <c r="BB84" i="11"/>
  <c r="BB147" i="11" s="1"/>
  <c r="AN71" i="11"/>
  <c r="AN134" i="11" s="1"/>
  <c r="AU77" i="11"/>
  <c r="AU140" i="11" s="1"/>
  <c r="AY82" i="11"/>
  <c r="AY145" i="11" s="1"/>
  <c r="BA83" i="11"/>
  <c r="BA146" i="11" s="1"/>
  <c r="BE85" i="11"/>
  <c r="BE148" i="11" s="1"/>
  <c r="AR75" i="11"/>
  <c r="AR138" i="11" s="1"/>
  <c r="AQ74" i="11"/>
  <c r="AQ137" i="11" s="1"/>
  <c r="BC86" i="11"/>
  <c r="BC149" i="11" s="1"/>
  <c r="BD87" i="11"/>
  <c r="BD150" i="11" s="1"/>
  <c r="AM70" i="11"/>
  <c r="AM133" i="11" s="1"/>
  <c r="AQ72" i="11"/>
  <c r="AQ135" i="11" s="1"/>
  <c r="AH17" i="6"/>
  <c r="AJ38" i="9"/>
  <c r="T18" i="6"/>
  <c r="U40" i="9"/>
  <c r="AV76" i="11"/>
  <c r="AV139" i="11" s="1"/>
  <c r="AU78" i="11"/>
  <c r="AU141" i="11" s="1"/>
  <c r="AL69" i="11"/>
  <c r="AL132" i="11" s="1"/>
  <c r="AX81" i="11"/>
  <c r="AX144" i="11" s="1"/>
  <c r="AW80" i="11"/>
  <c r="AW143" i="11" s="1"/>
  <c r="BA366" i="11" l="1"/>
  <c r="BB280" i="11"/>
  <c r="BB343" i="11" s="1"/>
  <c r="BM362" i="11"/>
  <c r="AX376" i="11"/>
  <c r="AY353" i="11"/>
  <c r="BA368" i="11"/>
  <c r="BB345" i="11"/>
  <c r="AY352" i="11"/>
  <c r="AX375" i="11"/>
  <c r="AY363" i="11"/>
  <c r="AZ277" i="11"/>
  <c r="AZ340" i="11" s="1"/>
  <c r="BK273" i="11"/>
  <c r="BK336" i="11" s="1"/>
  <c r="BG269" i="11"/>
  <c r="BG332" i="11" s="1"/>
  <c r="BC279" i="11"/>
  <c r="BC342" i="11" s="1"/>
  <c r="BB365" i="11"/>
  <c r="BC282" i="11"/>
  <c r="BA262" i="11"/>
  <c r="BA325" i="11" s="1"/>
  <c r="BI271" i="11"/>
  <c r="BI334" i="11" s="1"/>
  <c r="BL287" i="11"/>
  <c r="BE267" i="11"/>
  <c r="BE330" i="11" s="1"/>
  <c r="BG270" i="11"/>
  <c r="BG333" i="11" s="1"/>
  <c r="AX261" i="11"/>
  <c r="AX324" i="11" s="1"/>
  <c r="AY281" i="11"/>
  <c r="AZ364" i="11"/>
  <c r="BA278" i="11"/>
  <c r="BA341" i="11" s="1"/>
  <c r="BB360" i="11"/>
  <c r="BA383" i="11"/>
  <c r="AZ351" i="11"/>
  <c r="AY374" i="11"/>
  <c r="AZ380" i="11"/>
  <c r="BA357" i="11"/>
  <c r="BE283" i="11"/>
  <c r="BB263" i="11"/>
  <c r="BB326" i="11" s="1"/>
  <c r="BM361" i="11"/>
  <c r="BA373" i="11"/>
  <c r="BB350" i="11"/>
  <c r="BM288" i="11"/>
  <c r="BE268" i="11"/>
  <c r="BE331" i="11" s="1"/>
  <c r="AY377" i="11"/>
  <c r="AZ354" i="11"/>
  <c r="AY372" i="11"/>
  <c r="AZ349" i="11"/>
  <c r="BD358" i="11"/>
  <c r="BC381" i="11"/>
  <c r="AY382" i="11"/>
  <c r="AZ359" i="11"/>
  <c r="BN275" i="11"/>
  <c r="BN338" i="11" s="1"/>
  <c r="BH285" i="11"/>
  <c r="BC265" i="11"/>
  <c r="BC328" i="11" s="1"/>
  <c r="BJ272" i="11"/>
  <c r="BJ335" i="11" s="1"/>
  <c r="AJ323" i="11"/>
  <c r="AV370" i="11"/>
  <c r="AW347" i="11"/>
  <c r="AX379" i="11"/>
  <c r="AY356" i="11"/>
  <c r="BA355" i="11"/>
  <c r="AZ378" i="11"/>
  <c r="AX13" i="6"/>
  <c r="AZ42" i="9"/>
  <c r="CE13" i="6"/>
  <c r="AG14" i="6"/>
  <c r="AG15" i="6" s="1"/>
  <c r="AH44" i="9"/>
  <c r="BN276" i="11"/>
  <c r="BN339" i="11" s="1"/>
  <c r="BN362" i="11" s="1"/>
  <c r="AY371" i="11"/>
  <c r="AZ348" i="11"/>
  <c r="BF264" i="11"/>
  <c r="BF327" i="11" s="1"/>
  <c r="BJ284" i="11"/>
  <c r="BL274" i="11"/>
  <c r="BL337" i="11" s="1"/>
  <c r="AJ344" i="11"/>
  <c r="BD266" i="11"/>
  <c r="BD329" i="11" s="1"/>
  <c r="BJ286" i="11"/>
  <c r="W131" i="11"/>
  <c r="W191" i="11" s="1"/>
  <c r="V39" i="9" s="1"/>
  <c r="BB83" i="11"/>
  <c r="BB146" i="11" s="1"/>
  <c r="AZ82" i="11"/>
  <c r="AZ145" i="11" s="1"/>
  <c r="AR72" i="11"/>
  <c r="AR135" i="11" s="1"/>
  <c r="AO71" i="11"/>
  <c r="AO134" i="11" s="1"/>
  <c r="AY81" i="11"/>
  <c r="AY144" i="11" s="1"/>
  <c r="AN70" i="11"/>
  <c r="AN133" i="11" s="1"/>
  <c r="BC84" i="11"/>
  <c r="BC147" i="11" s="1"/>
  <c r="AM69" i="11"/>
  <c r="AM132" i="11" s="1"/>
  <c r="BE87" i="11"/>
  <c r="BE150" i="11" s="1"/>
  <c r="AQ73" i="11"/>
  <c r="AQ136" i="11" s="1"/>
  <c r="AV78" i="11"/>
  <c r="AV141" i="11" s="1"/>
  <c r="BD86" i="11"/>
  <c r="BD149" i="11" s="1"/>
  <c r="BF85" i="11"/>
  <c r="BF148" i="11" s="1"/>
  <c r="AW76" i="11"/>
  <c r="AW139" i="11" s="1"/>
  <c r="BT18" i="6"/>
  <c r="BT19" i="6" s="1"/>
  <c r="T19" i="6"/>
  <c r="AR74" i="11"/>
  <c r="AR137" i="11" s="1"/>
  <c r="AI17" i="6"/>
  <c r="AK38" i="9"/>
  <c r="AX80" i="11"/>
  <c r="AX143" i="11" s="1"/>
  <c r="AS75" i="11"/>
  <c r="AS138" i="11" s="1"/>
  <c r="AV77" i="11"/>
  <c r="AV140" i="11" s="1"/>
  <c r="AW79" i="11"/>
  <c r="AW142" i="11" s="1"/>
  <c r="BC345" i="11" l="1"/>
  <c r="BB368" i="11"/>
  <c r="BA277" i="11"/>
  <c r="BA340" i="11" s="1"/>
  <c r="AZ363" i="11"/>
  <c r="AY375" i="11"/>
  <c r="AZ352" i="11"/>
  <c r="AY376" i="11"/>
  <c r="AZ353" i="11"/>
  <c r="BB366" i="11"/>
  <c r="BC280" i="11"/>
  <c r="BC343" i="11" s="1"/>
  <c r="BM287" i="11"/>
  <c r="BF267" i="11"/>
  <c r="BF330" i="11" s="1"/>
  <c r="BH269" i="11"/>
  <c r="BH332" i="11" s="1"/>
  <c r="BB278" i="11"/>
  <c r="BB341" i="11"/>
  <c r="BA364" i="11"/>
  <c r="BL273" i="11"/>
  <c r="BL336" i="11" s="1"/>
  <c r="BJ271" i="11"/>
  <c r="BJ334" i="11" s="1"/>
  <c r="BD282" i="11"/>
  <c r="BB262" i="11"/>
  <c r="BB325" i="11"/>
  <c r="BM274" i="11"/>
  <c r="BM337" i="11"/>
  <c r="BK272" i="11"/>
  <c r="BK335" i="11" s="1"/>
  <c r="BD279" i="11"/>
  <c r="BD342" i="11" s="1"/>
  <c r="BC365" i="11"/>
  <c r="AW370" i="11"/>
  <c r="AX347" i="11"/>
  <c r="BF268" i="11"/>
  <c r="BF331" i="11" s="1"/>
  <c r="BN288" i="11"/>
  <c r="BE358" i="11"/>
  <c r="BD381" i="11"/>
  <c r="BC360" i="11"/>
  <c r="BB383" i="11"/>
  <c r="BA349" i="11"/>
  <c r="AZ372" i="11"/>
  <c r="AY379" i="11"/>
  <c r="AZ356" i="11"/>
  <c r="BA354" i="11"/>
  <c r="AZ377" i="11"/>
  <c r="BK284" i="11"/>
  <c r="BG264" i="11"/>
  <c r="BG327" i="11" s="1"/>
  <c r="BN361" i="11"/>
  <c r="BB373" i="11"/>
  <c r="BC350" i="11"/>
  <c r="AJ367" i="11"/>
  <c r="BE301" i="11"/>
  <c r="AZ382" i="11"/>
  <c r="BA359" i="11"/>
  <c r="AZ281" i="11"/>
  <c r="AY261" i="11"/>
  <c r="AY324" i="11" s="1"/>
  <c r="BK286" i="11"/>
  <c r="BE266" i="11"/>
  <c r="BE329" i="11" s="1"/>
  <c r="BB357" i="11"/>
  <c r="BA380" i="11"/>
  <c r="AZ371" i="11"/>
  <c r="BA348" i="11"/>
  <c r="AZ374" i="11"/>
  <c r="BA351" i="11"/>
  <c r="AK260" i="11"/>
  <c r="AK321" i="11" s="1"/>
  <c r="AJ47" i="9" s="1"/>
  <c r="AI25" i="5" s="1"/>
  <c r="AJ346" i="11"/>
  <c r="BB355" i="11"/>
  <c r="BA378" i="11"/>
  <c r="BA42" i="9"/>
  <c r="AY13" i="6"/>
  <c r="BI285" i="11"/>
  <c r="BD265" i="11"/>
  <c r="BD328" i="11" s="1"/>
  <c r="BC263" i="11"/>
  <c r="BC326" i="11"/>
  <c r="BF283" i="11"/>
  <c r="BH270" i="11"/>
  <c r="BH333" i="11" s="1"/>
  <c r="X68" i="11"/>
  <c r="X128" i="11" s="1"/>
  <c r="W48" i="9" s="1"/>
  <c r="V24" i="5" s="1"/>
  <c r="U18" i="6"/>
  <c r="U19" i="6" s="1"/>
  <c r="V40" i="9"/>
  <c r="AX79" i="11"/>
  <c r="AX142" i="11" s="1"/>
  <c r="BF87" i="11"/>
  <c r="BF150" i="11" s="1"/>
  <c r="AW77" i="11"/>
  <c r="AW140" i="11" s="1"/>
  <c r="AX76" i="11"/>
  <c r="AX139" i="11" s="1"/>
  <c r="AN69" i="11"/>
  <c r="AN132" i="11" s="1"/>
  <c r="AT75" i="11"/>
  <c r="AT138" i="11" s="1"/>
  <c r="BD84" i="11"/>
  <c r="BD147" i="11" s="1"/>
  <c r="BC83" i="11"/>
  <c r="BC146" i="11" s="1"/>
  <c r="BG85" i="11"/>
  <c r="BG148" i="11" s="1"/>
  <c r="BE86" i="11"/>
  <c r="BE149" i="11" s="1"/>
  <c r="AY80" i="11"/>
  <c r="AY143" i="11" s="1"/>
  <c r="AW78" i="11"/>
  <c r="AW141" i="11" s="1"/>
  <c r="AZ81" i="11"/>
  <c r="AZ144" i="11" s="1"/>
  <c r="AS74" i="11"/>
  <c r="AS137" i="11" s="1"/>
  <c r="AP71" i="11"/>
  <c r="AP134" i="11" s="1"/>
  <c r="AS72" i="11"/>
  <c r="AS135" i="11" s="1"/>
  <c r="AR73" i="11"/>
  <c r="AR136" i="11" s="1"/>
  <c r="AO70" i="11"/>
  <c r="AO133" i="11" s="1"/>
  <c r="BA82" i="11"/>
  <c r="BA145" i="11" s="1"/>
  <c r="AJ17" i="6"/>
  <c r="AL38" i="9"/>
  <c r="BB277" i="11" l="1"/>
  <c r="BB340" i="11" s="1"/>
  <c r="BA363" i="11"/>
  <c r="AZ376" i="11"/>
  <c r="BA353" i="11"/>
  <c r="AZ375" i="11"/>
  <c r="BA352" i="11"/>
  <c r="BD280" i="11"/>
  <c r="BD343" i="11" s="1"/>
  <c r="BC366" i="11"/>
  <c r="BD345" i="11"/>
  <c r="BC368" i="11"/>
  <c r="AK344" i="11"/>
  <c r="AK367" i="11" s="1"/>
  <c r="BI269" i="11"/>
  <c r="BI332" i="11" s="1"/>
  <c r="BK271" i="11"/>
  <c r="BK334" i="11" s="1"/>
  <c r="BG268" i="11"/>
  <c r="BG331" i="11" s="1"/>
  <c r="BN287" i="11"/>
  <c r="BG267" i="11"/>
  <c r="BG330" i="11" s="1"/>
  <c r="BL286" i="11"/>
  <c r="BF266" i="11"/>
  <c r="BF329" i="11" s="1"/>
  <c r="BD365" i="11"/>
  <c r="BE279" i="11"/>
  <c r="BE342" i="11" s="1"/>
  <c r="BB364" i="11"/>
  <c r="BC278" i="11"/>
  <c r="BC341" i="11" s="1"/>
  <c r="BA281" i="11"/>
  <c r="AZ261" i="11"/>
  <c r="AZ324" i="11" s="1"/>
  <c r="BA377" i="11"/>
  <c r="BB354" i="11"/>
  <c r="AZ379" i="11"/>
  <c r="BA356" i="11"/>
  <c r="BB42" i="9"/>
  <c r="AZ13" i="6"/>
  <c r="BE381" i="11"/>
  <c r="BF358" i="11"/>
  <c r="BE282" i="11"/>
  <c r="BC262" i="11"/>
  <c r="BC325" i="11" s="1"/>
  <c r="BJ285" i="11"/>
  <c r="BE265" i="11"/>
  <c r="BE328" i="11" s="1"/>
  <c r="BE303" i="11"/>
  <c r="AJ369" i="11"/>
  <c r="BA371" i="11"/>
  <c r="BB348" i="11"/>
  <c r="AJ384" i="11"/>
  <c r="AI43" i="9" s="1"/>
  <c r="BC373" i="11"/>
  <c r="BD350" i="11"/>
  <c r="BB349" i="11"/>
  <c r="BA372" i="11"/>
  <c r="BC355" i="11"/>
  <c r="BB378" i="11"/>
  <c r="AX370" i="11"/>
  <c r="AY347" i="11"/>
  <c r="BH264" i="11"/>
  <c r="BH327" i="11" s="1"/>
  <c r="BL284" i="11"/>
  <c r="AK323" i="11"/>
  <c r="AK346" i="11" s="1"/>
  <c r="BG283" i="11"/>
  <c r="BD263" i="11"/>
  <c r="BD326" i="11" s="1"/>
  <c r="BL272" i="11"/>
  <c r="BL335" i="11" s="1"/>
  <c r="BB359" i="11"/>
  <c r="BA382" i="11"/>
  <c r="BI270" i="11"/>
  <c r="BI333" i="11" s="1"/>
  <c r="BC357" i="11"/>
  <c r="BB380" i="11"/>
  <c r="BC383" i="11"/>
  <c r="BD360" i="11"/>
  <c r="BM273" i="11"/>
  <c r="BM336" i="11" s="1"/>
  <c r="BB351" i="11"/>
  <c r="BA374" i="11"/>
  <c r="BN274" i="11"/>
  <c r="BN337" i="11" s="1"/>
  <c r="X131" i="11"/>
  <c r="X191" i="11" s="1"/>
  <c r="W39" i="9" s="1"/>
  <c r="V10" i="7"/>
  <c r="V27" i="5"/>
  <c r="V29" i="5" s="1"/>
  <c r="AT74" i="11"/>
  <c r="AT137" i="11" s="1"/>
  <c r="BH85" i="11"/>
  <c r="BH148" i="11" s="1"/>
  <c r="BD83" i="11"/>
  <c r="BD146" i="11" s="1"/>
  <c r="BE84" i="11"/>
  <c r="BE147" i="11" s="1"/>
  <c r="AY79" i="11"/>
  <c r="AY142" i="11" s="1"/>
  <c r="BB82" i="11"/>
  <c r="BB145" i="11" s="1"/>
  <c r="AX78" i="11"/>
  <c r="AX141" i="11" s="1"/>
  <c r="AP70" i="11"/>
  <c r="AP133" i="11" s="1"/>
  <c r="AZ80" i="11"/>
  <c r="AZ143" i="11" s="1"/>
  <c r="AS73" i="11"/>
  <c r="AS136" i="11" s="1"/>
  <c r="BF86" i="11"/>
  <c r="BF149" i="11" s="1"/>
  <c r="AO69" i="11"/>
  <c r="AO132" i="11" s="1"/>
  <c r="AT72" i="11"/>
  <c r="AT135" i="11" s="1"/>
  <c r="AY76" i="11"/>
  <c r="AY139" i="11" s="1"/>
  <c r="AQ71" i="11"/>
  <c r="AQ134" i="11" s="1"/>
  <c r="AX77" i="11"/>
  <c r="AX140" i="11" s="1"/>
  <c r="BA81" i="11"/>
  <c r="BA144" i="11" s="1"/>
  <c r="AU75" i="11"/>
  <c r="AU138" i="11" s="1"/>
  <c r="BG87" i="11"/>
  <c r="BG150" i="11" s="1"/>
  <c r="AK17" i="6"/>
  <c r="AM38" i="9"/>
  <c r="BX17" i="6"/>
  <c r="BD366" i="11" l="1"/>
  <c r="BE280" i="11"/>
  <c r="BE343" i="11" s="1"/>
  <c r="BA375" i="11"/>
  <c r="BB352" i="11"/>
  <c r="BB353" i="11"/>
  <c r="BA376" i="11"/>
  <c r="BE345" i="11"/>
  <c r="BD368" i="11"/>
  <c r="BB363" i="11"/>
  <c r="BC277" i="11"/>
  <c r="BC340" i="11" s="1"/>
  <c r="BF301" i="11"/>
  <c r="BE365" i="11"/>
  <c r="BF279" i="11"/>
  <c r="BF342" i="11" s="1"/>
  <c r="BL271" i="11"/>
  <c r="BL334" i="11" s="1"/>
  <c r="BJ270" i="11"/>
  <c r="BJ333" i="11" s="1"/>
  <c r="BN273" i="11"/>
  <c r="BN336" i="11" s="1"/>
  <c r="BE263" i="11"/>
  <c r="BE326" i="11"/>
  <c r="BH283" i="11"/>
  <c r="BB281" i="11"/>
  <c r="BA261" i="11"/>
  <c r="BA324" i="11" s="1"/>
  <c r="BD357" i="11"/>
  <c r="BC380" i="11"/>
  <c r="BC349" i="11"/>
  <c r="BB372" i="11"/>
  <c r="BF303" i="11"/>
  <c r="AK369" i="11"/>
  <c r="BC351" i="11"/>
  <c r="BB374" i="11"/>
  <c r="BI264" i="11"/>
  <c r="BI327" i="11" s="1"/>
  <c r="BM284" i="11"/>
  <c r="BD373" i="11"/>
  <c r="BE350" i="11"/>
  <c r="BF265" i="11"/>
  <c r="BK285" i="11"/>
  <c r="BF328" i="11"/>
  <c r="BC354" i="11"/>
  <c r="BB377" i="11"/>
  <c r="BM286" i="11"/>
  <c r="BG266" i="11"/>
  <c r="BG329" i="11" s="1"/>
  <c r="BJ269" i="11"/>
  <c r="BJ332" i="11" s="1"/>
  <c r="BG358" i="11"/>
  <c r="BF381" i="11"/>
  <c r="BH267" i="11"/>
  <c r="BH330" i="11" s="1"/>
  <c r="AY370" i="11"/>
  <c r="AZ347" i="11"/>
  <c r="AH14" i="6"/>
  <c r="AH15" i="6" s="1"/>
  <c r="AI44" i="9"/>
  <c r="BC359" i="11"/>
  <c r="BB382" i="11"/>
  <c r="BC348" i="11"/>
  <c r="BB371" i="11"/>
  <c r="BD262" i="11"/>
  <c r="BD325" i="11" s="1"/>
  <c r="BF282" i="11"/>
  <c r="BD383" i="11"/>
  <c r="BE360" i="11"/>
  <c r="BM272" i="11"/>
  <c r="BM335" i="11" s="1"/>
  <c r="AL260" i="11"/>
  <c r="AL321" i="11" s="1"/>
  <c r="AK384" i="11"/>
  <c r="AJ43" i="9" s="1"/>
  <c r="BH268" i="11"/>
  <c r="BH331" i="11" s="1"/>
  <c r="BD355" i="11"/>
  <c r="BC378" i="11"/>
  <c r="BA13" i="6"/>
  <c r="BC42" i="9"/>
  <c r="BD278" i="11"/>
  <c r="BD341" i="11" s="1"/>
  <c r="BC364" i="11"/>
  <c r="BA379" i="11"/>
  <c r="BB356" i="11"/>
  <c r="Y68" i="11"/>
  <c r="Y128" i="11" s="1"/>
  <c r="X48" i="9" s="1"/>
  <c r="W24" i="5" s="1"/>
  <c r="V18" i="6"/>
  <c r="V19" i="6" s="1"/>
  <c r="W40" i="9"/>
  <c r="AY77" i="11"/>
  <c r="AY140" i="11" s="1"/>
  <c r="BE83" i="11"/>
  <c r="BE146" i="11" s="1"/>
  <c r="AR71" i="11"/>
  <c r="AR134" i="11" s="1"/>
  <c r="BI85" i="11"/>
  <c r="BI148" i="11" s="1"/>
  <c r="AZ76" i="11"/>
  <c r="AZ139" i="11" s="1"/>
  <c r="AQ70" i="11"/>
  <c r="AQ133" i="11" s="1"/>
  <c r="AY78" i="11"/>
  <c r="AY141" i="11" s="1"/>
  <c r="BH87" i="11"/>
  <c r="BH150" i="11" s="1"/>
  <c r="BC82" i="11"/>
  <c r="BC145" i="11" s="1"/>
  <c r="AV75" i="11"/>
  <c r="AV138" i="11" s="1"/>
  <c r="AP69" i="11"/>
  <c r="AP132" i="11" s="1"/>
  <c r="BG86" i="11"/>
  <c r="BG149" i="11" s="1"/>
  <c r="AT73" i="11"/>
  <c r="AT136" i="11" s="1"/>
  <c r="BF84" i="11"/>
  <c r="BF147" i="11" s="1"/>
  <c r="BA80" i="11"/>
  <c r="BA143" i="11" s="1"/>
  <c r="AL17" i="6"/>
  <c r="AN38" i="9"/>
  <c r="AU72" i="11"/>
  <c r="AU135" i="11" s="1"/>
  <c r="AU74" i="11"/>
  <c r="AU137" i="11" s="1"/>
  <c r="BB81" i="11"/>
  <c r="BB144" i="11" s="1"/>
  <c r="AZ79" i="11"/>
  <c r="AZ142" i="11" s="1"/>
  <c r="BF345" i="11" l="1"/>
  <c r="BE368" i="11"/>
  <c r="BC353" i="11"/>
  <c r="BB376" i="11"/>
  <c r="BC352" i="11"/>
  <c r="BB375" i="11"/>
  <c r="BD277" i="11"/>
  <c r="BD340" i="11" s="1"/>
  <c r="BC363" i="11"/>
  <c r="BE366" i="11"/>
  <c r="BF280" i="11"/>
  <c r="BF343" i="11" s="1"/>
  <c r="AL323" i="11"/>
  <c r="AM260" i="11" s="1"/>
  <c r="AM321" i="11" s="1"/>
  <c r="AL47" i="9" s="1"/>
  <c r="AK25" i="5" s="1"/>
  <c r="AK11" i="7" s="1"/>
  <c r="Y131" i="11"/>
  <c r="Y191" i="11" s="1"/>
  <c r="BM271" i="11"/>
  <c r="BM334" i="11" s="1"/>
  <c r="BJ264" i="11"/>
  <c r="BJ327" i="11" s="1"/>
  <c r="BN284" i="11"/>
  <c r="BG279" i="11"/>
  <c r="BG342" i="11" s="1"/>
  <c r="BF365" i="11"/>
  <c r="BE278" i="11"/>
  <c r="BE341" i="11" s="1"/>
  <c r="BD364" i="11"/>
  <c r="BK270" i="11"/>
  <c r="BK333" i="11" s="1"/>
  <c r="BN286" i="11"/>
  <c r="BH266" i="11"/>
  <c r="BH329" i="11" s="1"/>
  <c r="BD380" i="11"/>
  <c r="BE357" i="11"/>
  <c r="BE355" i="11"/>
  <c r="BD378" i="11"/>
  <c r="BA347" i="11"/>
  <c r="AZ370" i="11"/>
  <c r="BI267" i="11"/>
  <c r="BI330" i="11" s="1"/>
  <c r="BF360" i="11"/>
  <c r="BE383" i="11"/>
  <c r="BC382" i="11"/>
  <c r="BD359" i="11"/>
  <c r="BC372" i="11"/>
  <c r="BD349" i="11"/>
  <c r="BL285" i="11"/>
  <c r="BG265" i="11"/>
  <c r="BG328" i="11" s="1"/>
  <c r="AI14" i="6"/>
  <c r="AI15" i="6" s="1"/>
  <c r="AJ44" i="9"/>
  <c r="BE262" i="11"/>
  <c r="BE325" i="11" s="1"/>
  <c r="BG282" i="11"/>
  <c r="BK269" i="11"/>
  <c r="BK332" i="11" s="1"/>
  <c r="BC374" i="11"/>
  <c r="BD351" i="11"/>
  <c r="BC281" i="11"/>
  <c r="BB261" i="11"/>
  <c r="BB324" i="11" s="1"/>
  <c r="AK47" i="9"/>
  <c r="AJ25" i="5" s="1"/>
  <c r="AL344" i="11"/>
  <c r="BD354" i="11"/>
  <c r="BC377" i="11"/>
  <c r="BD42" i="9"/>
  <c r="BB13" i="6"/>
  <c r="BE373" i="11"/>
  <c r="BF350" i="11"/>
  <c r="BN272" i="11"/>
  <c r="BN335" i="11" s="1"/>
  <c r="BC371" i="11"/>
  <c r="BD348" i="11"/>
  <c r="BI268" i="11"/>
  <c r="BI331" i="11" s="1"/>
  <c r="BB379" i="11"/>
  <c r="BC356" i="11"/>
  <c r="BH358" i="11"/>
  <c r="BG381" i="11"/>
  <c r="BI283" i="11"/>
  <c r="BF263" i="11"/>
  <c r="BF326" i="11" s="1"/>
  <c r="W27" i="5"/>
  <c r="W29" i="5" s="1"/>
  <c r="W10" i="7"/>
  <c r="BJ85" i="11"/>
  <c r="BJ148" i="11" s="1"/>
  <c r="BA79" i="11"/>
  <c r="BA142" i="11" s="1"/>
  <c r="AQ69" i="11"/>
  <c r="AQ132" i="11" s="1"/>
  <c r="AS71" i="11"/>
  <c r="AS134" i="11" s="1"/>
  <c r="BC81" i="11"/>
  <c r="BC144" i="11" s="1"/>
  <c r="AV74" i="11"/>
  <c r="AV137" i="11" s="1"/>
  <c r="AW75" i="11"/>
  <c r="AW138" i="11" s="1"/>
  <c r="BF83" i="11"/>
  <c r="BF146" i="11" s="1"/>
  <c r="BI87" i="11"/>
  <c r="BI150" i="11" s="1"/>
  <c r="BB80" i="11"/>
  <c r="BB143" i="11" s="1"/>
  <c r="AZ78" i="11"/>
  <c r="AZ141" i="11" s="1"/>
  <c r="BG84" i="11"/>
  <c r="BG147" i="11" s="1"/>
  <c r="AR70" i="11"/>
  <c r="AR133" i="11" s="1"/>
  <c r="AU73" i="11"/>
  <c r="AU136" i="11" s="1"/>
  <c r="BA76" i="11"/>
  <c r="BA139" i="11" s="1"/>
  <c r="BH86" i="11"/>
  <c r="BH149" i="11" s="1"/>
  <c r="BD82" i="11"/>
  <c r="BD145" i="11" s="1"/>
  <c r="AZ77" i="11"/>
  <c r="AZ140" i="11" s="1"/>
  <c r="AV72" i="11"/>
  <c r="AV135" i="11" s="1"/>
  <c r="AM17" i="6"/>
  <c r="AO38" i="9"/>
  <c r="BD353" i="11" l="1"/>
  <c r="BC376" i="11"/>
  <c r="BE277" i="11"/>
  <c r="BE340" i="11" s="1"/>
  <c r="BD363" i="11"/>
  <c r="BC375" i="11"/>
  <c r="BD352" i="11"/>
  <c r="BF366" i="11"/>
  <c r="BG280" i="11"/>
  <c r="BG343" i="11" s="1"/>
  <c r="BF368" i="11"/>
  <c r="BG345" i="11"/>
  <c r="AM323" i="11"/>
  <c r="AN260" i="11" s="1"/>
  <c r="AN321" i="11" s="1"/>
  <c r="AM47" i="9" s="1"/>
  <c r="AL25" i="5" s="1"/>
  <c r="Z68" i="11"/>
  <c r="Z128" i="11" s="1"/>
  <c r="H24" i="9" s="1"/>
  <c r="BU24" i="5" s="1"/>
  <c r="AL346" i="11"/>
  <c r="BG303" i="11" s="1"/>
  <c r="BM285" i="11"/>
  <c r="BH265" i="11"/>
  <c r="BH328" i="11" s="1"/>
  <c r="BK264" i="11"/>
  <c r="BK327" i="11" s="1"/>
  <c r="BL270" i="11"/>
  <c r="BL333" i="11" s="1"/>
  <c r="BG263" i="11"/>
  <c r="BG326" i="11" s="1"/>
  <c r="BJ283" i="11"/>
  <c r="BH282" i="11"/>
  <c r="BF262" i="11"/>
  <c r="BF325" i="11" s="1"/>
  <c r="BG365" i="11"/>
  <c r="BH279" i="11"/>
  <c r="BH342" i="11" s="1"/>
  <c r="AM344" i="11"/>
  <c r="AL367" i="11"/>
  <c r="BG301" i="11"/>
  <c r="BD372" i="11"/>
  <c r="BE349" i="11"/>
  <c r="BE42" i="9"/>
  <c r="BC13" i="6"/>
  <c r="BE351" i="11"/>
  <c r="BD374" i="11"/>
  <c r="BE364" i="11"/>
  <c r="BF278" i="11"/>
  <c r="BF341" i="11" s="1"/>
  <c r="BN271" i="11"/>
  <c r="BN334" i="11" s="1"/>
  <c r="BG350" i="11"/>
  <c r="BF373" i="11"/>
  <c r="BD382" i="11"/>
  <c r="BE359" i="11"/>
  <c r="BD377" i="11"/>
  <c r="BE354" i="11"/>
  <c r="BB347" i="11"/>
  <c r="BA370" i="11"/>
  <c r="BL269" i="11"/>
  <c r="BL332" i="11" s="1"/>
  <c r="AL384" i="11"/>
  <c r="AK43" i="9" s="1"/>
  <c r="BG360" i="11"/>
  <c r="BF383" i="11"/>
  <c r="BF355" i="11"/>
  <c r="BE378" i="11"/>
  <c r="BI358" i="11"/>
  <c r="BH381" i="11"/>
  <c r="BE348" i="11"/>
  <c r="BD371" i="11"/>
  <c r="BC261" i="11"/>
  <c r="BC324" i="11" s="1"/>
  <c r="BD281" i="11"/>
  <c r="BJ267" i="11"/>
  <c r="BJ330" i="11" s="1"/>
  <c r="BF357" i="11"/>
  <c r="BE380" i="11"/>
  <c r="BC379" i="11"/>
  <c r="BD356" i="11"/>
  <c r="BJ268" i="11"/>
  <c r="BJ331" i="11" s="1"/>
  <c r="BI266" i="11"/>
  <c r="BI329" i="11" s="1"/>
  <c r="X39" i="9"/>
  <c r="AA88" i="11"/>
  <c r="AA151" i="11" s="1"/>
  <c r="BI86" i="11"/>
  <c r="BI149" i="11" s="1"/>
  <c r="BH84" i="11"/>
  <c r="BH147" i="11" s="1"/>
  <c r="AT71" i="11"/>
  <c r="AT134" i="11" s="1"/>
  <c r="BA78" i="11"/>
  <c r="BA141" i="11" s="1"/>
  <c r="AR69" i="11"/>
  <c r="AR132" i="11" s="1"/>
  <c r="BC80" i="11"/>
  <c r="BC143" i="11" s="1"/>
  <c r="BB79" i="11"/>
  <c r="BB142" i="11" s="1"/>
  <c r="AV73" i="11"/>
  <c r="AV136" i="11" s="1"/>
  <c r="BJ87" i="11"/>
  <c r="BJ150" i="11" s="1"/>
  <c r="BK85" i="11"/>
  <c r="BK148" i="11" s="1"/>
  <c r="AW72" i="11"/>
  <c r="AW135" i="11" s="1"/>
  <c r="BG83" i="11"/>
  <c r="BG146" i="11" s="1"/>
  <c r="BE82" i="11"/>
  <c r="BE145" i="11" s="1"/>
  <c r="AX75" i="11"/>
  <c r="AX138" i="11" s="1"/>
  <c r="AW74" i="11"/>
  <c r="AW137" i="11" s="1"/>
  <c r="AS70" i="11"/>
  <c r="AS133" i="11" s="1"/>
  <c r="BD81" i="11"/>
  <c r="BD144" i="11" s="1"/>
  <c r="BA77" i="11"/>
  <c r="BA140" i="11" s="1"/>
  <c r="BB76" i="11"/>
  <c r="BB139" i="11" s="1"/>
  <c r="AN17" i="6"/>
  <c r="AP38" i="9"/>
  <c r="BG366" i="11" l="1"/>
  <c r="BH280" i="11"/>
  <c r="BH343" i="11" s="1"/>
  <c r="BD375" i="11"/>
  <c r="BE352" i="11"/>
  <c r="BF277" i="11"/>
  <c r="BF340" i="11" s="1"/>
  <c r="BE363" i="11"/>
  <c r="BG368" i="11"/>
  <c r="BH345" i="11"/>
  <c r="AM346" i="11"/>
  <c r="AM384" i="11" s="1"/>
  <c r="AL43" i="9" s="1"/>
  <c r="BD376" i="11"/>
  <c r="BE353" i="11"/>
  <c r="Y48" i="9"/>
  <c r="X24" i="5" s="1"/>
  <c r="X27" i="5" s="1"/>
  <c r="X29" i="5" s="1"/>
  <c r="Z131" i="11"/>
  <c r="Z191" i="11" s="1"/>
  <c r="H15" i="9" s="1"/>
  <c r="H16" i="9" s="1"/>
  <c r="AL369" i="11"/>
  <c r="AN323" i="11"/>
  <c r="AN346" i="11" s="1"/>
  <c r="BI279" i="11"/>
  <c r="BI342" i="11" s="1"/>
  <c r="BH365" i="11"/>
  <c r="BE281" i="11"/>
  <c r="BD261" i="11"/>
  <c r="BD324" i="11" s="1"/>
  <c r="BK268" i="11"/>
  <c r="BK331" i="11" s="1"/>
  <c r="BF364" i="11"/>
  <c r="BG278" i="11"/>
  <c r="BG341" i="11" s="1"/>
  <c r="BG262" i="11"/>
  <c r="BG325" i="11" s="1"/>
  <c r="BI282" i="11"/>
  <c r="BN285" i="11"/>
  <c r="BI265" i="11"/>
  <c r="BI328" i="11" s="1"/>
  <c r="BD379" i="11"/>
  <c r="BE356" i="11"/>
  <c r="BG373" i="11"/>
  <c r="BH350" i="11"/>
  <c r="BF348" i="11"/>
  <c r="BE371" i="11"/>
  <c r="BC347" i="11"/>
  <c r="BB370" i="11"/>
  <c r="AM369" i="11"/>
  <c r="BH303" i="11"/>
  <c r="BF351" i="11"/>
  <c r="BE374" i="11"/>
  <c r="BG357" i="11"/>
  <c r="BF380" i="11"/>
  <c r="BF354" i="11"/>
  <c r="BE377" i="11"/>
  <c r="BK267" i="11"/>
  <c r="BK330" i="11" s="1"/>
  <c r="BI381" i="11"/>
  <c r="BJ358" i="11"/>
  <c r="AK14" i="6"/>
  <c r="AK15" i="6" s="1"/>
  <c r="AL44" i="9"/>
  <c r="BE382" i="11"/>
  <c r="BF359" i="11"/>
  <c r="BD13" i="6"/>
  <c r="BF42" i="9"/>
  <c r="BL264" i="11"/>
  <c r="BL327" i="11" s="1"/>
  <c r="BF378" i="11"/>
  <c r="BG355" i="11"/>
  <c r="AM367" i="11"/>
  <c r="BH301" i="11"/>
  <c r="AN344" i="11"/>
  <c r="BM269" i="11"/>
  <c r="BM332" i="11" s="1"/>
  <c r="BM270" i="11"/>
  <c r="BM333" i="11" s="1"/>
  <c r="BJ266" i="11"/>
  <c r="BJ329" i="11" s="1"/>
  <c r="BG383" i="11"/>
  <c r="BH360" i="11"/>
  <c r="BK283" i="11"/>
  <c r="BH263" i="11"/>
  <c r="BH326" i="11" s="1"/>
  <c r="AJ14" i="6"/>
  <c r="AK44" i="9"/>
  <c r="BF349" i="11"/>
  <c r="BE372" i="11"/>
  <c r="H11" i="2"/>
  <c r="BV24" i="5"/>
  <c r="X40" i="9"/>
  <c r="W18" i="6"/>
  <c r="W19" i="6" s="1"/>
  <c r="AT70" i="11"/>
  <c r="AT133" i="11" s="1"/>
  <c r="AW73" i="11"/>
  <c r="AW136" i="11" s="1"/>
  <c r="BI84" i="11"/>
  <c r="BI147" i="11" s="1"/>
  <c r="AX74" i="11"/>
  <c r="AX137" i="11" s="1"/>
  <c r="BC79" i="11"/>
  <c r="BC142" i="11" s="1"/>
  <c r="BJ86" i="11"/>
  <c r="BJ149" i="11" s="1"/>
  <c r="AY75" i="11"/>
  <c r="AY138" i="11" s="1"/>
  <c r="BD80" i="11"/>
  <c r="BD143" i="11" s="1"/>
  <c r="BF82" i="11"/>
  <c r="BF145" i="11" s="1"/>
  <c r="BH83" i="11"/>
  <c r="BH146" i="11" s="1"/>
  <c r="BC76" i="11"/>
  <c r="BC139" i="11" s="1"/>
  <c r="AX72" i="11"/>
  <c r="AX135" i="11" s="1"/>
  <c r="AS69" i="11"/>
  <c r="AS132" i="11" s="1"/>
  <c r="BB77" i="11"/>
  <c r="BB140" i="11" s="1"/>
  <c r="BL85" i="11"/>
  <c r="BL148" i="11" s="1"/>
  <c r="BB78" i="11"/>
  <c r="BB141" i="11" s="1"/>
  <c r="BE81" i="11"/>
  <c r="BE144" i="11" s="1"/>
  <c r="BK87" i="11"/>
  <c r="BK150" i="11" s="1"/>
  <c r="AU71" i="11"/>
  <c r="AU134" i="11" s="1"/>
  <c r="AO17" i="6"/>
  <c r="AQ38" i="9"/>
  <c r="BY17" i="6"/>
  <c r="Y39" i="9" l="1"/>
  <c r="Y40" i="9" s="1"/>
  <c r="X10" i="7"/>
  <c r="BW10" i="7" s="1"/>
  <c r="BH368" i="11"/>
  <c r="BI345" i="11"/>
  <c r="BF363" i="11"/>
  <c r="BG277" i="11"/>
  <c r="BG340" i="11" s="1"/>
  <c r="BF352" i="11"/>
  <c r="BE375" i="11"/>
  <c r="AO260" i="11"/>
  <c r="AO321" i="11" s="1"/>
  <c r="AN47" i="9" s="1"/>
  <c r="AM25" i="5" s="1"/>
  <c r="BE376" i="11"/>
  <c r="BF353" i="11"/>
  <c r="BH366" i="11"/>
  <c r="BI280" i="11"/>
  <c r="BI343" i="11" s="1"/>
  <c r="AA68" i="11"/>
  <c r="AA128" i="11" s="1"/>
  <c r="I24" i="9" s="1"/>
  <c r="AN384" i="11"/>
  <c r="AM43" i="9" s="1"/>
  <c r="AM44" i="9" s="1"/>
  <c r="BN270" i="11"/>
  <c r="BN333" i="11" s="1"/>
  <c r="BM264" i="11"/>
  <c r="BM327" i="11" s="1"/>
  <c r="BK266" i="11"/>
  <c r="BK329" i="11" s="1"/>
  <c r="BL283" i="11"/>
  <c r="BI263" i="11"/>
  <c r="BI326" i="11" s="1"/>
  <c r="BN269" i="11"/>
  <c r="BN332" i="11"/>
  <c r="BL267" i="11"/>
  <c r="BL330" i="11" s="1"/>
  <c r="BL268" i="11"/>
  <c r="BL331" i="11" s="1"/>
  <c r="BG378" i="11"/>
  <c r="BH355" i="11"/>
  <c r="BH262" i="11"/>
  <c r="BH325" i="11" s="1"/>
  <c r="BJ282" i="11"/>
  <c r="BH383" i="11"/>
  <c r="BI360" i="11"/>
  <c r="AO323" i="11"/>
  <c r="BF371" i="11"/>
  <c r="BG348" i="11"/>
  <c r="BF356" i="11"/>
  <c r="BE379" i="11"/>
  <c r="BH278" i="11"/>
  <c r="BH341" i="11" s="1"/>
  <c r="BG364" i="11"/>
  <c r="BG354" i="11"/>
  <c r="BF377" i="11"/>
  <c r="BG359" i="11"/>
  <c r="BF382" i="11"/>
  <c r="BJ381" i="11"/>
  <c r="BK358" i="11"/>
  <c r="BD347" i="11"/>
  <c r="BC370" i="11"/>
  <c r="BH357" i="11"/>
  <c r="BG380" i="11"/>
  <c r="BF281" i="11"/>
  <c r="BE261" i="11"/>
  <c r="BE324" i="11" s="1"/>
  <c r="BF374" i="11"/>
  <c r="BG351" i="11"/>
  <c r="BF372" i="11"/>
  <c r="BG349" i="11"/>
  <c r="AN369" i="11"/>
  <c r="BI303" i="11"/>
  <c r="BJ265" i="11"/>
  <c r="BJ328" i="11" s="1"/>
  <c r="BI301" i="11"/>
  <c r="AN367" i="11"/>
  <c r="BE13" i="6"/>
  <c r="BG42" i="9"/>
  <c r="BX14" i="6"/>
  <c r="BX15" i="6" s="1"/>
  <c r="AJ15" i="6"/>
  <c r="BI350" i="11"/>
  <c r="BH373" i="11"/>
  <c r="BI365" i="11"/>
  <c r="BJ279" i="11"/>
  <c r="BJ342" i="11" s="1"/>
  <c r="I11" i="2"/>
  <c r="BW24" i="5"/>
  <c r="AY72" i="11"/>
  <c r="AY135" i="11" s="1"/>
  <c r="AY74" i="11"/>
  <c r="AY137" i="11" s="1"/>
  <c r="AV71" i="11"/>
  <c r="AV134" i="11" s="1"/>
  <c r="BD76" i="11"/>
  <c r="BD139" i="11" s="1"/>
  <c r="BJ84" i="11"/>
  <c r="BJ147" i="11" s="1"/>
  <c r="BL87" i="11"/>
  <c r="BL150" i="11" s="1"/>
  <c r="BI83" i="11"/>
  <c r="BI146" i="11" s="1"/>
  <c r="AX73" i="11"/>
  <c r="AX136" i="11" s="1"/>
  <c r="BF81" i="11"/>
  <c r="BF144" i="11" s="1"/>
  <c r="BG82" i="11"/>
  <c r="BG145" i="11" s="1"/>
  <c r="AU70" i="11"/>
  <c r="AU133" i="11" s="1"/>
  <c r="BC78" i="11"/>
  <c r="BC141" i="11" s="1"/>
  <c r="BE80" i="11"/>
  <c r="BE143" i="11" s="1"/>
  <c r="BM85" i="11"/>
  <c r="BM148" i="11" s="1"/>
  <c r="AZ75" i="11"/>
  <c r="AZ138" i="11" s="1"/>
  <c r="BC77" i="11"/>
  <c r="BC140" i="11" s="1"/>
  <c r="BK86" i="11"/>
  <c r="BK149" i="11" s="1"/>
  <c r="AT69" i="11"/>
  <c r="AT132" i="11" s="1"/>
  <c r="BD79" i="11"/>
  <c r="BD142" i="11" s="1"/>
  <c r="AP17" i="6"/>
  <c r="AR38" i="9"/>
  <c r="Z48" i="9" l="1"/>
  <c r="Y24" i="5" s="1"/>
  <c r="X18" i="6"/>
  <c r="BU18" i="6" s="1"/>
  <c r="BU19" i="6" s="1"/>
  <c r="BG363" i="11"/>
  <c r="BH277" i="11"/>
  <c r="BH340" i="11" s="1"/>
  <c r="BF375" i="11"/>
  <c r="BG352" i="11"/>
  <c r="AO344" i="11"/>
  <c r="AO367" i="11" s="1"/>
  <c r="AL14" i="6"/>
  <c r="AL15" i="6" s="1"/>
  <c r="BI366" i="11"/>
  <c r="BJ280" i="11"/>
  <c r="BJ343" i="11" s="1"/>
  <c r="BI368" i="11"/>
  <c r="BJ345" i="11"/>
  <c r="AA131" i="11"/>
  <c r="AB68" i="11" s="1"/>
  <c r="AB131" i="11" s="1"/>
  <c r="AC68" i="11" s="1"/>
  <c r="BF376" i="11"/>
  <c r="BG353" i="11"/>
  <c r="BI278" i="11"/>
  <c r="BI341" i="11" s="1"/>
  <c r="BH364" i="11"/>
  <c r="BM267" i="11"/>
  <c r="BM330" i="11" s="1"/>
  <c r="BJ263" i="11"/>
  <c r="BJ326" i="11" s="1"/>
  <c r="BM283" i="11"/>
  <c r="BM268" i="11"/>
  <c r="BM331" i="11" s="1"/>
  <c r="BN264" i="11"/>
  <c r="BN327" i="11" s="1"/>
  <c r="BF261" i="11"/>
  <c r="BF324" i="11" s="1"/>
  <c r="BG281" i="11"/>
  <c r="BH42" i="9"/>
  <c r="BF13" i="6"/>
  <c r="BL358" i="11"/>
  <c r="BK381" i="11"/>
  <c r="BK265" i="11"/>
  <c r="BK328" i="11" s="1"/>
  <c r="AP260" i="11"/>
  <c r="AP321" i="11" s="1"/>
  <c r="AO47" i="9" s="1"/>
  <c r="AN25" i="5" s="1"/>
  <c r="BD370" i="11"/>
  <c r="BE347" i="11"/>
  <c r="BJ360" i="11"/>
  <c r="BI383" i="11"/>
  <c r="BK279" i="11"/>
  <c r="BK342" i="11" s="1"/>
  <c r="BJ365" i="11"/>
  <c r="BH351" i="11"/>
  <c r="BG374" i="11"/>
  <c r="AO346" i="11"/>
  <c r="BK282" i="11"/>
  <c r="BI262" i="11"/>
  <c r="BI325" i="11" s="1"/>
  <c r="BJ350" i="11"/>
  <c r="BI373" i="11"/>
  <c r="BG372" i="11"/>
  <c r="BH349" i="11"/>
  <c r="BH380" i="11"/>
  <c r="BI357" i="11"/>
  <c r="BH359" i="11"/>
  <c r="BG382" i="11"/>
  <c r="BG356" i="11"/>
  <c r="BF379" i="11"/>
  <c r="BH354" i="11"/>
  <c r="BG377" i="11"/>
  <c r="BL266" i="11"/>
  <c r="BL329" i="11" s="1"/>
  <c r="BG371" i="11"/>
  <c r="BH348" i="11"/>
  <c r="BI355" i="11"/>
  <c r="BH378" i="11"/>
  <c r="BX24" i="5"/>
  <c r="J11" i="2"/>
  <c r="BD78" i="11"/>
  <c r="BD141" i="11" s="1"/>
  <c r="BE76" i="11"/>
  <c r="BE139" i="11" s="1"/>
  <c r="AV70" i="11"/>
  <c r="AV133" i="11" s="1"/>
  <c r="AW71" i="11"/>
  <c r="AW134" i="11" s="1"/>
  <c r="BH82" i="11"/>
  <c r="BH145" i="11" s="1"/>
  <c r="AZ74" i="11"/>
  <c r="AZ137" i="11" s="1"/>
  <c r="BL86" i="11"/>
  <c r="BL149" i="11" s="1"/>
  <c r="BG81" i="11"/>
  <c r="BG144" i="11" s="1"/>
  <c r="AZ72" i="11"/>
  <c r="AZ135" i="11" s="1"/>
  <c r="BD77" i="11"/>
  <c r="BD140" i="11" s="1"/>
  <c r="AY73" i="11"/>
  <c r="AY136" i="11" s="1"/>
  <c r="BA75" i="11"/>
  <c r="BA138" i="11" s="1"/>
  <c r="BJ83" i="11"/>
  <c r="BJ146" i="11" s="1"/>
  <c r="BE79" i="11"/>
  <c r="BE142" i="11" s="1"/>
  <c r="BN85" i="11"/>
  <c r="BN148" i="11" s="1"/>
  <c r="BM87" i="11"/>
  <c r="BM150" i="11" s="1"/>
  <c r="AU69" i="11"/>
  <c r="AU132" i="11" s="1"/>
  <c r="BF80" i="11"/>
  <c r="BF143" i="11" s="1"/>
  <c r="BK84" i="11"/>
  <c r="BK147" i="11" s="1"/>
  <c r="AQ17" i="6"/>
  <c r="AS38" i="9"/>
  <c r="BJ301" i="11" l="1"/>
  <c r="Y10" i="7"/>
  <c r="X19" i="6"/>
  <c r="AC131" i="11"/>
  <c r="AD68" i="11" s="1"/>
  <c r="AD131" i="11" s="1"/>
  <c r="AA191" i="11"/>
  <c r="AB88" i="11" s="1"/>
  <c r="AB151" i="11" s="1"/>
  <c r="AB191" i="11" s="1"/>
  <c r="AC88" i="11" s="1"/>
  <c r="AC151" i="11" s="1"/>
  <c r="BG375" i="11"/>
  <c r="BH352" i="11"/>
  <c r="BK280" i="11"/>
  <c r="BK343" i="11" s="1"/>
  <c r="BJ366" i="11"/>
  <c r="BH353" i="11"/>
  <c r="BG376" i="11"/>
  <c r="AO384" i="11"/>
  <c r="AN43" i="9" s="1"/>
  <c r="BK345" i="11"/>
  <c r="BJ368" i="11"/>
  <c r="BI277" i="11"/>
  <c r="BI340" i="11" s="1"/>
  <c r="BH363" i="11"/>
  <c r="AP323" i="11"/>
  <c r="AP346" i="11" s="1"/>
  <c r="BN267" i="11"/>
  <c r="BN330" i="11" s="1"/>
  <c r="BH281" i="11"/>
  <c r="BG261" i="11"/>
  <c r="BG324" i="11"/>
  <c r="BL282" i="11"/>
  <c r="BJ262" i="11"/>
  <c r="BJ325" i="11" s="1"/>
  <c r="BN283" i="11"/>
  <c r="BK263" i="11"/>
  <c r="BK326" i="11" s="1"/>
  <c r="BL265" i="11"/>
  <c r="BL328" i="11" s="1"/>
  <c r="BI349" i="11"/>
  <c r="BH372" i="11"/>
  <c r="BM266" i="11"/>
  <c r="BM329" i="11" s="1"/>
  <c r="AM14" i="6"/>
  <c r="AM15" i="6" s="1"/>
  <c r="AN44" i="9"/>
  <c r="AQ260" i="11"/>
  <c r="AQ321" i="11" s="1"/>
  <c r="AP47" i="9" s="1"/>
  <c r="AO25" i="5" s="1"/>
  <c r="AO11" i="7" s="1"/>
  <c r="BI354" i="11"/>
  <c r="BH377" i="11"/>
  <c r="BJ357" i="11"/>
  <c r="BI380" i="11"/>
  <c r="AP344" i="11"/>
  <c r="BJ303" i="11"/>
  <c r="AO369" i="11"/>
  <c r="BI378" i="11"/>
  <c r="BJ355" i="11"/>
  <c r="BH371" i="11"/>
  <c r="BI348" i="11"/>
  <c r="BK360" i="11"/>
  <c r="BJ383" i="11"/>
  <c r="BI351" i="11"/>
  <c r="BH374" i="11"/>
  <c r="BF347" i="11"/>
  <c r="BE370" i="11"/>
  <c r="BL381" i="11"/>
  <c r="BM358" i="11"/>
  <c r="BJ278" i="11"/>
  <c r="BJ341" i="11" s="1"/>
  <c r="BI364" i="11"/>
  <c r="BG379" i="11"/>
  <c r="BH356" i="11"/>
  <c r="BJ373" i="11"/>
  <c r="BK350" i="11"/>
  <c r="BK365" i="11"/>
  <c r="BL279" i="11"/>
  <c r="BL342" i="11" s="1"/>
  <c r="BI42" i="9"/>
  <c r="BG13" i="6"/>
  <c r="BI359" i="11"/>
  <c r="BH382" i="11"/>
  <c r="BN268" i="11"/>
  <c r="BN331" i="11" s="1"/>
  <c r="BZ10" i="7"/>
  <c r="K11" i="2"/>
  <c r="BY24" i="5"/>
  <c r="BB75" i="11"/>
  <c r="BB138" i="11" s="1"/>
  <c r="AX71" i="11"/>
  <c r="AX134" i="11" s="1"/>
  <c r="BL84" i="11"/>
  <c r="BL147" i="11" s="1"/>
  <c r="AZ73" i="11"/>
  <c r="AZ136" i="11" s="1"/>
  <c r="AW70" i="11"/>
  <c r="AW133" i="11" s="1"/>
  <c r="BG80" i="11"/>
  <c r="BG143" i="11" s="1"/>
  <c r="BE77" i="11"/>
  <c r="BE140" i="11" s="1"/>
  <c r="BF76" i="11"/>
  <c r="BF139" i="11" s="1"/>
  <c r="AV69" i="11"/>
  <c r="AV132" i="11" s="1"/>
  <c r="BA72" i="11"/>
  <c r="BA135" i="11" s="1"/>
  <c r="BE78" i="11"/>
  <c r="BE141" i="11" s="1"/>
  <c r="BN87" i="11"/>
  <c r="BN150" i="11" s="1"/>
  <c r="BH81" i="11"/>
  <c r="BH144" i="11" s="1"/>
  <c r="BM86" i="11"/>
  <c r="BM149" i="11" s="1"/>
  <c r="BF79" i="11"/>
  <c r="BF142" i="11" s="1"/>
  <c r="BA74" i="11"/>
  <c r="BA137" i="11" s="1"/>
  <c r="BK83" i="11"/>
  <c r="BK146" i="11" s="1"/>
  <c r="BI82" i="11"/>
  <c r="BI145" i="11" s="1"/>
  <c r="AR17" i="6"/>
  <c r="AT38" i="9"/>
  <c r="Z39" i="9" l="1"/>
  <c r="Y18" i="6" s="1"/>
  <c r="Y19" i="6" s="1"/>
  <c r="AC191" i="11"/>
  <c r="AD88" i="11" s="1"/>
  <c r="AD151" i="11" s="1"/>
  <c r="AC128" i="11"/>
  <c r="AB48" i="9" s="1"/>
  <c r="AA24" i="5" s="1"/>
  <c r="I15" i="9"/>
  <c r="I16" i="9" s="1"/>
  <c r="J15" i="9"/>
  <c r="J16" i="9" s="1"/>
  <c r="AB128" i="11"/>
  <c r="AA48" i="9" s="1"/>
  <c r="Z24" i="5" s="1"/>
  <c r="AA39" i="9"/>
  <c r="Z18" i="6" s="1"/>
  <c r="Z19" i="6" s="1"/>
  <c r="BI353" i="11"/>
  <c r="BH376" i="11"/>
  <c r="BI352" i="11"/>
  <c r="BH375" i="11"/>
  <c r="BK366" i="11"/>
  <c r="BL280" i="11"/>
  <c r="BL343" i="11" s="1"/>
  <c r="BK368" i="11"/>
  <c r="BL345" i="11"/>
  <c r="BI363" i="11"/>
  <c r="BJ277" i="11"/>
  <c r="BJ340" i="11" s="1"/>
  <c r="BK262" i="11"/>
  <c r="BK325" i="11" s="1"/>
  <c r="BM282" i="11"/>
  <c r="BL365" i="11"/>
  <c r="BM279" i="11"/>
  <c r="BM342" i="11" s="1"/>
  <c r="BK278" i="11"/>
  <c r="BK341" i="11" s="1"/>
  <c r="BJ364" i="11"/>
  <c r="BN266" i="11"/>
  <c r="BN329" i="11" s="1"/>
  <c r="AP369" i="11"/>
  <c r="BK303" i="11"/>
  <c r="BI377" i="11"/>
  <c r="BJ354" i="11"/>
  <c r="BN358" i="11"/>
  <c r="BN381" i="11" s="1"/>
  <c r="BM381" i="11"/>
  <c r="AQ323" i="11"/>
  <c r="AQ346" i="11" s="1"/>
  <c r="BJ349" i="11"/>
  <c r="BI372" i="11"/>
  <c r="BK373" i="11"/>
  <c r="BL350" i="11"/>
  <c r="BK383" i="11"/>
  <c r="BL360" i="11"/>
  <c r="AQ344" i="11"/>
  <c r="BK301" i="11"/>
  <c r="AP367" i="11"/>
  <c r="BM265" i="11"/>
  <c r="BM328" i="11" s="1"/>
  <c r="BI281" i="11"/>
  <c r="BH261" i="11"/>
  <c r="BH324" i="11" s="1"/>
  <c r="BJ348" i="11"/>
  <c r="BI371" i="11"/>
  <c r="AP384" i="11"/>
  <c r="AO43" i="9" s="1"/>
  <c r="BG347" i="11"/>
  <c r="BF370" i="11"/>
  <c r="BH13" i="6"/>
  <c r="BJ42" i="9"/>
  <c r="BK355" i="11"/>
  <c r="BJ378" i="11"/>
  <c r="BI382" i="11"/>
  <c r="BJ359" i="11"/>
  <c r="BH379" i="11"/>
  <c r="BI356" i="11"/>
  <c r="BL263" i="11"/>
  <c r="BL326" i="11" s="1"/>
  <c r="BJ351" i="11"/>
  <c r="BI374" i="11"/>
  <c r="BJ380" i="11"/>
  <c r="BK357" i="11"/>
  <c r="L11" i="2"/>
  <c r="BZ24" i="5"/>
  <c r="CA10" i="7"/>
  <c r="BM84" i="11"/>
  <c r="BM147" i="11" s="1"/>
  <c r="BN86" i="11"/>
  <c r="BN149" i="11" s="1"/>
  <c r="BG76" i="11"/>
  <c r="BG139" i="11" s="1"/>
  <c r="AE68" i="11"/>
  <c r="BI81" i="11"/>
  <c r="BI144" i="11" s="1"/>
  <c r="BF77" i="11"/>
  <c r="BF140" i="11" s="1"/>
  <c r="BH80" i="11"/>
  <c r="BH143" i="11" s="1"/>
  <c r="AX70" i="11"/>
  <c r="AX133" i="11" s="1"/>
  <c r="BJ82" i="11"/>
  <c r="BJ145" i="11" s="1"/>
  <c r="BA73" i="11"/>
  <c r="BA136" i="11" s="1"/>
  <c r="BF78" i="11"/>
  <c r="BF141" i="11" s="1"/>
  <c r="BB74" i="11"/>
  <c r="BB137" i="11" s="1"/>
  <c r="BB72" i="11"/>
  <c r="BB135" i="11" s="1"/>
  <c r="AY71" i="11"/>
  <c r="AY134" i="11" s="1"/>
  <c r="BL83" i="11"/>
  <c r="BL146" i="11" s="1"/>
  <c r="BG79" i="11"/>
  <c r="BG142" i="11" s="1"/>
  <c r="AW69" i="11"/>
  <c r="AW132" i="11" s="1"/>
  <c r="BC75" i="11"/>
  <c r="BC138" i="11" s="1"/>
  <c r="AS17" i="6"/>
  <c r="AU38" i="9"/>
  <c r="BZ17" i="6"/>
  <c r="AB39" i="9" l="1"/>
  <c r="AA18" i="6" s="1"/>
  <c r="AA19" i="6" s="1"/>
  <c r="K15" i="9"/>
  <c r="K16" i="9" s="1"/>
  <c r="AA40" i="9"/>
  <c r="Z40" i="9"/>
  <c r="K24" i="9"/>
  <c r="J24" i="9"/>
  <c r="BL366" i="11"/>
  <c r="BM280" i="11"/>
  <c r="BM343" i="11" s="1"/>
  <c r="BL368" i="11"/>
  <c r="BM345" i="11"/>
  <c r="BK277" i="11"/>
  <c r="BK340" i="11" s="1"/>
  <c r="BJ363" i="11"/>
  <c r="BI375" i="11"/>
  <c r="BJ352" i="11"/>
  <c r="BI376" i="11"/>
  <c r="BJ353" i="11"/>
  <c r="BJ281" i="11"/>
  <c r="BI261" i="11"/>
  <c r="BI324" i="11" s="1"/>
  <c r="BL383" i="11"/>
  <c r="BM360" i="11"/>
  <c r="AQ384" i="11"/>
  <c r="AP43" i="9" s="1"/>
  <c r="AR260" i="11"/>
  <c r="AR321" i="11" s="1"/>
  <c r="AQ47" i="9" s="1"/>
  <c r="AP25" i="5" s="1"/>
  <c r="BL357" i="11"/>
  <c r="BK380" i="11"/>
  <c r="BN279" i="11"/>
  <c r="BN342" i="11" s="1"/>
  <c r="BN365" i="11" s="1"/>
  <c r="BM365" i="11"/>
  <c r="BK359" i="11"/>
  <c r="BJ382" i="11"/>
  <c r="BG370" i="11"/>
  <c r="BH347" i="11"/>
  <c r="BL373" i="11"/>
  <c r="BM350" i="11"/>
  <c r="BL301" i="11"/>
  <c r="AQ367" i="11"/>
  <c r="AN14" i="6"/>
  <c r="AO44" i="9"/>
  <c r="BN265" i="11"/>
  <c r="BN328" i="11" s="1"/>
  <c r="BL278" i="11"/>
  <c r="BL341" i="11" s="1"/>
  <c r="BK364" i="11"/>
  <c r="BJ374" i="11"/>
  <c r="BK351" i="11"/>
  <c r="BJ377" i="11"/>
  <c r="BK354" i="11"/>
  <c r="BJ356" i="11"/>
  <c r="BI379" i="11"/>
  <c r="BI13" i="6"/>
  <c r="BK42" i="9"/>
  <c r="BJ371" i="11"/>
  <c r="BK348" i="11"/>
  <c r="BK349" i="11"/>
  <c r="BJ372" i="11"/>
  <c r="AQ369" i="11"/>
  <c r="BL303" i="11"/>
  <c r="BM263" i="11"/>
  <c r="BM326" i="11"/>
  <c r="BK378" i="11"/>
  <c r="BL355" i="11"/>
  <c r="BN282" i="11"/>
  <c r="BL262" i="11"/>
  <c r="BL325" i="11" s="1"/>
  <c r="M11" i="2"/>
  <c r="CA24" i="5"/>
  <c r="CB10" i="7"/>
  <c r="Z10" i="7"/>
  <c r="Z27" i="5"/>
  <c r="Z29" i="5" s="1"/>
  <c r="AX69" i="11"/>
  <c r="AX132" i="11" s="1"/>
  <c r="BK82" i="11"/>
  <c r="BK145" i="11" s="1"/>
  <c r="BH79" i="11"/>
  <c r="BH142" i="11" s="1"/>
  <c r="AY70" i="11"/>
  <c r="AY133" i="11" s="1"/>
  <c r="BH76" i="11"/>
  <c r="BH139" i="11" s="1"/>
  <c r="BM83" i="11"/>
  <c r="BM146" i="11" s="1"/>
  <c r="BI80" i="11"/>
  <c r="BI143" i="11" s="1"/>
  <c r="AZ71" i="11"/>
  <c r="AZ134" i="11" s="1"/>
  <c r="BG77" i="11"/>
  <c r="BG140" i="11" s="1"/>
  <c r="BN84" i="11"/>
  <c r="BN147" i="11" s="1"/>
  <c r="BC72" i="11"/>
  <c r="BC135" i="11" s="1"/>
  <c r="BJ81" i="11"/>
  <c r="BJ144" i="11" s="1"/>
  <c r="BC74" i="11"/>
  <c r="BC137" i="11" s="1"/>
  <c r="BG78" i="11"/>
  <c r="BG141" i="11" s="1"/>
  <c r="BD75" i="11"/>
  <c r="BD138" i="11" s="1"/>
  <c r="BB73" i="11"/>
  <c r="BB136" i="11" s="1"/>
  <c r="AA10" i="7"/>
  <c r="AA27" i="5"/>
  <c r="AA29" i="5" s="1"/>
  <c r="AD128" i="11"/>
  <c r="AD191" i="11"/>
  <c r="AE131" i="11"/>
  <c r="AT17" i="6"/>
  <c r="AV38" i="9"/>
  <c r="CA17" i="6"/>
  <c r="AB40" i="9" l="1"/>
  <c r="BL277" i="11"/>
  <c r="BL340" i="11" s="1"/>
  <c r="BK363" i="11"/>
  <c r="BM368" i="11"/>
  <c r="BN345" i="11"/>
  <c r="BN368" i="11" s="1"/>
  <c r="BK352" i="11"/>
  <c r="BJ375" i="11"/>
  <c r="BM366" i="11"/>
  <c r="BN280" i="11"/>
  <c r="BN343" i="11" s="1"/>
  <c r="BN366" i="11" s="1"/>
  <c r="BJ376" i="11"/>
  <c r="BK353" i="11"/>
  <c r="AR323" i="11"/>
  <c r="AR346" i="11" s="1"/>
  <c r="AR344" i="11"/>
  <c r="BM301" i="11" s="1"/>
  <c r="BL364" i="11"/>
  <c r="BM278" i="11"/>
  <c r="BM341" i="11" s="1"/>
  <c r="BK281" i="11"/>
  <c r="BJ261" i="11"/>
  <c r="BJ324" i="11" s="1"/>
  <c r="BM355" i="11"/>
  <c r="BL378" i="11"/>
  <c r="BL354" i="11"/>
  <c r="BK377" i="11"/>
  <c r="BJ379" i="11"/>
  <c r="BK356" i="11"/>
  <c r="BL42" i="9"/>
  <c r="BJ13" i="6"/>
  <c r="BK374" i="11"/>
  <c r="BL351" i="11"/>
  <c r="BY14" i="6"/>
  <c r="BY15" i="6" s="1"/>
  <c r="AN15" i="6"/>
  <c r="BK371" i="11"/>
  <c r="BL348" i="11"/>
  <c r="BL380" i="11"/>
  <c r="BM357" i="11"/>
  <c r="BM262" i="11"/>
  <c r="BM325" i="11" s="1"/>
  <c r="BK382" i="11"/>
  <c r="BL359" i="11"/>
  <c r="AO14" i="6"/>
  <c r="AO15" i="6" s="1"/>
  <c r="AP44" i="9"/>
  <c r="BL349" i="11"/>
  <c r="BK372" i="11"/>
  <c r="BM373" i="11"/>
  <c r="BN350" i="11"/>
  <c r="BN373" i="11" s="1"/>
  <c r="BN263" i="11"/>
  <c r="BN326" i="11" s="1"/>
  <c r="BI347" i="11"/>
  <c r="BH370" i="11"/>
  <c r="BN360" i="11"/>
  <c r="BN383" i="11" s="1"/>
  <c r="BM383" i="11"/>
  <c r="CB24" i="5"/>
  <c r="CC10" i="7"/>
  <c r="N11" i="2"/>
  <c r="BE75" i="11"/>
  <c r="BE138" i="11" s="1"/>
  <c r="BL82" i="11"/>
  <c r="BL145" i="11" s="1"/>
  <c r="BH78" i="11"/>
  <c r="BH141" i="11" s="1"/>
  <c r="AY69" i="11"/>
  <c r="AY132" i="11" s="1"/>
  <c r="BD74" i="11"/>
  <c r="BD137" i="11" s="1"/>
  <c r="BJ80" i="11"/>
  <c r="BJ143" i="11" s="1"/>
  <c r="BN83" i="11"/>
  <c r="BN146" i="11" s="1"/>
  <c r="BI76" i="11"/>
  <c r="BI139" i="11" s="1"/>
  <c r="BD72" i="11"/>
  <c r="BD135" i="11" s="1"/>
  <c r="BH77" i="11"/>
  <c r="BH140" i="11" s="1"/>
  <c r="BI79" i="11"/>
  <c r="BI142" i="11" s="1"/>
  <c r="CB17" i="6"/>
  <c r="AC39" i="9"/>
  <c r="L15" i="9"/>
  <c r="AE88" i="11"/>
  <c r="AC48" i="9"/>
  <c r="AB24" i="5" s="1"/>
  <c r="L24" i="9"/>
  <c r="AU17" i="6"/>
  <c r="AW38" i="9"/>
  <c r="AF68" i="11"/>
  <c r="BC73" i="11"/>
  <c r="BC136" i="11" s="1"/>
  <c r="BK81" i="11"/>
  <c r="BK144" i="11" s="1"/>
  <c r="BA71" i="11"/>
  <c r="BA134" i="11" s="1"/>
  <c r="AZ70" i="11"/>
  <c r="AZ133" i="11" s="1"/>
  <c r="BL352" i="11" l="1"/>
  <c r="BK375" i="11"/>
  <c r="BK376" i="11"/>
  <c r="BL353" i="11"/>
  <c r="BM277" i="11"/>
  <c r="BM340" i="11" s="1"/>
  <c r="BL363" i="11"/>
  <c r="AR367" i="11"/>
  <c r="AS260" i="11"/>
  <c r="AS321" i="11" s="1"/>
  <c r="AR47" i="9" s="1"/>
  <c r="AQ25" i="5" s="1"/>
  <c r="BL281" i="11"/>
  <c r="BK261" i="11"/>
  <c r="BK324" i="11" s="1"/>
  <c r="BN262" i="11"/>
  <c r="BN325" i="11" s="1"/>
  <c r="BL374" i="11"/>
  <c r="BM351" i="11"/>
  <c r="BN355" i="11"/>
  <c r="BN378" i="11" s="1"/>
  <c r="BM378" i="11"/>
  <c r="BI370" i="11"/>
  <c r="BJ347" i="11"/>
  <c r="BL372" i="11"/>
  <c r="BM349" i="11"/>
  <c r="BL382" i="11"/>
  <c r="BM359" i="11"/>
  <c r="BN357" i="11"/>
  <c r="BN380" i="11" s="1"/>
  <c r="BM380" i="11"/>
  <c r="BK379" i="11"/>
  <c r="BL356" i="11"/>
  <c r="BM348" i="11"/>
  <c r="BL371" i="11"/>
  <c r="BK13" i="6"/>
  <c r="BM42" i="9"/>
  <c r="AR369" i="11"/>
  <c r="BM303" i="11"/>
  <c r="BN278" i="11"/>
  <c r="BN341" i="11" s="1"/>
  <c r="BN364" i="11" s="1"/>
  <c r="BM364" i="11"/>
  <c r="AR384" i="11"/>
  <c r="AQ43" i="9" s="1"/>
  <c r="BM354" i="11"/>
  <c r="BL377" i="11"/>
  <c r="CC24" i="5"/>
  <c r="CD10" i="7"/>
  <c r="O11" i="2"/>
  <c r="BE74" i="11"/>
  <c r="BE137" i="11" s="1"/>
  <c r="AZ69" i="11"/>
  <c r="AZ132" i="11" s="1"/>
  <c r="BJ79" i="11"/>
  <c r="BJ142" i="11" s="1"/>
  <c r="BA70" i="11"/>
  <c r="BA133" i="11" s="1"/>
  <c r="BJ76" i="11"/>
  <c r="BJ139" i="11" s="1"/>
  <c r="BK80" i="11"/>
  <c r="BK143" i="11" s="1"/>
  <c r="BI78" i="11"/>
  <c r="BI141" i="11" s="1"/>
  <c r="BI77" i="11"/>
  <c r="BI140" i="11" s="1"/>
  <c r="BM82" i="11"/>
  <c r="BM145" i="11" s="1"/>
  <c r="BE72" i="11"/>
  <c r="BE135" i="11" s="1"/>
  <c r="BF75" i="11"/>
  <c r="BF138" i="11" s="1"/>
  <c r="AV17" i="6"/>
  <c r="AX38" i="9"/>
  <c r="AF131" i="11"/>
  <c r="AE151" i="11"/>
  <c r="AE128" i="11"/>
  <c r="AD48" i="9" s="1"/>
  <c r="AC24" i="5" s="1"/>
  <c r="BD73" i="11"/>
  <c r="BD136" i="11" s="1"/>
  <c r="M14" i="9"/>
  <c r="M16" i="9" s="1"/>
  <c r="L16" i="9"/>
  <c r="BB71" i="11"/>
  <c r="BB134" i="11" s="1"/>
  <c r="CC17" i="6"/>
  <c r="BL81" i="11"/>
  <c r="BL144" i="11" s="1"/>
  <c r="AB10" i="7"/>
  <c r="BX10" i="7" s="1"/>
  <c r="AB27" i="5"/>
  <c r="AB29" i="5" s="1"/>
  <c r="AB18" i="6"/>
  <c r="AC40" i="9"/>
  <c r="BM363" i="11" l="1"/>
  <c r="BN277" i="11"/>
  <c r="BN340" i="11" s="1"/>
  <c r="BN363" i="11" s="1"/>
  <c r="BL376" i="11"/>
  <c r="BM353" i="11"/>
  <c r="BL375" i="11"/>
  <c r="BM352" i="11"/>
  <c r="AS344" i="11"/>
  <c r="AS367" i="11" s="1"/>
  <c r="AS323" i="11"/>
  <c r="AS346" i="11" s="1"/>
  <c r="BL261" i="11"/>
  <c r="BL324" i="11" s="1"/>
  <c r="BM281" i="11"/>
  <c r="BM371" i="11"/>
  <c r="BN348" i="11"/>
  <c r="BN371" i="11" s="1"/>
  <c r="BN359" i="11"/>
  <c r="BN382" i="11" s="1"/>
  <c r="BM382" i="11"/>
  <c r="BL379" i="11"/>
  <c r="BM356" i="11"/>
  <c r="BN354" i="11"/>
  <c r="BN377" i="11" s="1"/>
  <c r="BM377" i="11"/>
  <c r="BK347" i="11"/>
  <c r="BJ370" i="11"/>
  <c r="BN349" i="11"/>
  <c r="BN372" i="11" s="1"/>
  <c r="BM372" i="11"/>
  <c r="AP14" i="6"/>
  <c r="AP15" i="6" s="1"/>
  <c r="AQ44" i="9"/>
  <c r="BM374" i="11"/>
  <c r="BN351" i="11"/>
  <c r="BN374" i="11" s="1"/>
  <c r="BN42" i="9"/>
  <c r="BN44" i="9" s="1"/>
  <c r="BL13" i="6"/>
  <c r="CE10" i="7"/>
  <c r="CD24" i="5"/>
  <c r="P11" i="2"/>
  <c r="BB70" i="11"/>
  <c r="BB133" i="11" s="1"/>
  <c r="BK79" i="11"/>
  <c r="BK142" i="11" s="1"/>
  <c r="BL80" i="11"/>
  <c r="BL143" i="11" s="1"/>
  <c r="BA69" i="11"/>
  <c r="BA132" i="11" s="1"/>
  <c r="BF72" i="11"/>
  <c r="BF135" i="11" s="1"/>
  <c r="BF74" i="11"/>
  <c r="BF137" i="11" s="1"/>
  <c r="BE73" i="11"/>
  <c r="BE136" i="11" s="1"/>
  <c r="BN82" i="11"/>
  <c r="BN145" i="11" s="1"/>
  <c r="BC71" i="11"/>
  <c r="BC134" i="11" s="1"/>
  <c r="BG75" i="11"/>
  <c r="BG138" i="11" s="1"/>
  <c r="BJ78" i="11"/>
  <c r="BJ141" i="11" s="1"/>
  <c r="BV18" i="6"/>
  <c r="BV19" i="6" s="1"/>
  <c r="AB19" i="6"/>
  <c r="AW17" i="6"/>
  <c r="AY38" i="9"/>
  <c r="CD17" i="6"/>
  <c r="AC10" i="7"/>
  <c r="AE191" i="11"/>
  <c r="BJ77" i="11"/>
  <c r="BJ140" i="11" s="1"/>
  <c r="BM81" i="11"/>
  <c r="BM144" i="11" s="1"/>
  <c r="BK76" i="11"/>
  <c r="BK139" i="11" s="1"/>
  <c r="AG68" i="11"/>
  <c r="AG131" i="11" s="1"/>
  <c r="AT260" i="11" l="1"/>
  <c r="AT321" i="11" s="1"/>
  <c r="AS47" i="9" s="1"/>
  <c r="AR25" i="5" s="1"/>
  <c r="BM376" i="11"/>
  <c r="BN353" i="11"/>
  <c r="BN376" i="11" s="1"/>
  <c r="BN352" i="11"/>
  <c r="BN375" i="11" s="1"/>
  <c r="BM375" i="11"/>
  <c r="BN301" i="11"/>
  <c r="BM261" i="11"/>
  <c r="BM324" i="11" s="1"/>
  <c r="BN281" i="11"/>
  <c r="BN303" i="11"/>
  <c r="AS369" i="11"/>
  <c r="AT344" i="11"/>
  <c r="AT323" i="11"/>
  <c r="AT346" i="11" s="1"/>
  <c r="BN356" i="11"/>
  <c r="BN379" i="11" s="1"/>
  <c r="BM379" i="11"/>
  <c r="BK370" i="11"/>
  <c r="BL347" i="11"/>
  <c r="AS384" i="11"/>
  <c r="AR43" i="9" s="1"/>
  <c r="Q11" i="2"/>
  <c r="CF10" i="7"/>
  <c r="CE24" i="5"/>
  <c r="BF73" i="11"/>
  <c r="BF136" i="11" s="1"/>
  <c r="BG74" i="11"/>
  <c r="BG137" i="11" s="1"/>
  <c r="BL79" i="11"/>
  <c r="BL142" i="11" s="1"/>
  <c r="BK77" i="11"/>
  <c r="BK140" i="11" s="1"/>
  <c r="BK78" i="11"/>
  <c r="BK141" i="11" s="1"/>
  <c r="BG72" i="11"/>
  <c r="BG135" i="11" s="1"/>
  <c r="AH68" i="11"/>
  <c r="BB69" i="11"/>
  <c r="BB132" i="11" s="1"/>
  <c r="BM80" i="11"/>
  <c r="BM143" i="11" s="1"/>
  <c r="BC70" i="11"/>
  <c r="BC133" i="11" s="1"/>
  <c r="AX17" i="6"/>
  <c r="AZ38" i="9"/>
  <c r="AD39" i="9"/>
  <c r="AF88" i="11"/>
  <c r="CE17" i="6"/>
  <c r="BL76" i="11"/>
  <c r="BL139" i="11" s="1"/>
  <c r="BH75" i="11"/>
  <c r="BH138" i="11" s="1"/>
  <c r="BN81" i="11"/>
  <c r="BN144" i="11" s="1"/>
  <c r="BD71" i="11"/>
  <c r="BD134" i="11" s="1"/>
  <c r="AT367" i="11" l="1"/>
  <c r="AQ14" i="6"/>
  <c r="AQ15" i="6" s="1"/>
  <c r="AR44" i="9"/>
  <c r="AT369" i="11"/>
  <c r="BL370" i="11"/>
  <c r="BM347" i="11"/>
  <c r="AU260" i="11"/>
  <c r="AU321" i="11" s="1"/>
  <c r="AT47" i="9" s="1"/>
  <c r="AS25" i="5" s="1"/>
  <c r="AT384" i="11"/>
  <c r="AS43" i="9" s="1"/>
  <c r="BN261" i="11"/>
  <c r="BN324" i="11" s="1"/>
  <c r="R11" i="2"/>
  <c r="CG10" i="7"/>
  <c r="BH72" i="11"/>
  <c r="BH135" i="11" s="1"/>
  <c r="BG73" i="11"/>
  <c r="BG136" i="11" s="1"/>
  <c r="BN80" i="11"/>
  <c r="BN143" i="11" s="1"/>
  <c r="BH74" i="11"/>
  <c r="BH137" i="11" s="1"/>
  <c r="BM76" i="11"/>
  <c r="BM139" i="11" s="1"/>
  <c r="BD70" i="11"/>
  <c r="BD133" i="11" s="1"/>
  <c r="BE71" i="11"/>
  <c r="BE134" i="11" s="1"/>
  <c r="BM79" i="11"/>
  <c r="BM142" i="11" s="1"/>
  <c r="BC69" i="11"/>
  <c r="BC132" i="11" s="1"/>
  <c r="AY17" i="6"/>
  <c r="BA38" i="9"/>
  <c r="BI75" i="11"/>
  <c r="BI138" i="11" s="1"/>
  <c r="BL78" i="11"/>
  <c r="BL141" i="11" s="1"/>
  <c r="AF128" i="11"/>
  <c r="AE48" i="9" s="1"/>
  <c r="AD24" i="5" s="1"/>
  <c r="AF151" i="11"/>
  <c r="BL77" i="11"/>
  <c r="BL140" i="11" s="1"/>
  <c r="AC18" i="6"/>
  <c r="AC19" i="6" s="1"/>
  <c r="AD40" i="9"/>
  <c r="AH131" i="11"/>
  <c r="AU323" i="11" l="1"/>
  <c r="AU346" i="11" s="1"/>
  <c r="AU369" i="11" s="1"/>
  <c r="BM370" i="11"/>
  <c r="BN347" i="11"/>
  <c r="BN370" i="11" s="1"/>
  <c r="AR14" i="6"/>
  <c r="AS44" i="9"/>
  <c r="AU344" i="11"/>
  <c r="BI74" i="11"/>
  <c r="BI137" i="11" s="1"/>
  <c r="BD69" i="11"/>
  <c r="BD132" i="11" s="1"/>
  <c r="BM78" i="11"/>
  <c r="BM141" i="11" s="1"/>
  <c r="BN79" i="11"/>
  <c r="BN142" i="11" s="1"/>
  <c r="BH73" i="11"/>
  <c r="BH136" i="11" s="1"/>
  <c r="BJ75" i="11"/>
  <c r="BJ138" i="11" s="1"/>
  <c r="BF71" i="11"/>
  <c r="BF134" i="11" s="1"/>
  <c r="BI72" i="11"/>
  <c r="BI135" i="11" s="1"/>
  <c r="BE70" i="11"/>
  <c r="BE133" i="11" s="1"/>
  <c r="BN76" i="11"/>
  <c r="BN139" i="11" s="1"/>
  <c r="BM77" i="11"/>
  <c r="BM140" i="11" s="1"/>
  <c r="AF191" i="11"/>
  <c r="AD10" i="7"/>
  <c r="AD27" i="5"/>
  <c r="AD29" i="5" s="1"/>
  <c r="AZ17" i="6"/>
  <c r="BB38" i="9"/>
  <c r="AI68" i="11"/>
  <c r="AV260" i="11" l="1"/>
  <c r="AV321" i="11" s="1"/>
  <c r="AU47" i="9" s="1"/>
  <c r="AT25" i="5" s="1"/>
  <c r="AU384" i="11"/>
  <c r="AT43" i="9" s="1"/>
  <c r="AS14" i="6" s="1"/>
  <c r="BZ14" i="6"/>
  <c r="BZ15" i="6" s="1"/>
  <c r="AR15" i="6"/>
  <c r="AV344" i="11"/>
  <c r="AU367" i="11"/>
  <c r="BN77" i="11"/>
  <c r="BN140" i="11" s="1"/>
  <c r="BE69" i="11"/>
  <c r="BE132" i="11" s="1"/>
  <c r="BF70" i="11"/>
  <c r="BF133" i="11" s="1"/>
  <c r="BJ72" i="11"/>
  <c r="BJ135" i="11" s="1"/>
  <c r="BG71" i="11"/>
  <c r="BG134" i="11" s="1"/>
  <c r="BK75" i="11"/>
  <c r="BK138" i="11" s="1"/>
  <c r="BI73" i="11"/>
  <c r="BI136" i="11" s="1"/>
  <c r="BN78" i="11"/>
  <c r="BN141" i="11" s="1"/>
  <c r="BJ74" i="11"/>
  <c r="BJ137" i="11" s="1"/>
  <c r="AE39" i="9"/>
  <c r="AG88" i="11"/>
  <c r="AI131" i="11"/>
  <c r="BA17" i="6"/>
  <c r="BC38" i="9"/>
  <c r="AV323" i="11" l="1"/>
  <c r="AV346" i="11" s="1"/>
  <c r="AT44" i="9"/>
  <c r="CA14" i="6"/>
  <c r="CA15" i="6" s="1"/>
  <c r="AS15" i="6"/>
  <c r="AW260" i="11"/>
  <c r="AW321" i="11" s="1"/>
  <c r="AV47" i="9" s="1"/>
  <c r="AU25" i="5" s="1"/>
  <c r="AV367" i="11"/>
  <c r="BK72" i="11"/>
  <c r="BK135" i="11" s="1"/>
  <c r="BG70" i="11"/>
  <c r="BG133" i="11" s="1"/>
  <c r="BF69" i="11"/>
  <c r="BF132" i="11" s="1"/>
  <c r="BK74" i="11"/>
  <c r="BK137" i="11" s="1"/>
  <c r="BJ73" i="11"/>
  <c r="BJ136" i="11" s="1"/>
  <c r="BL75" i="11"/>
  <c r="BL138" i="11" s="1"/>
  <c r="BH71" i="11"/>
  <c r="BH134" i="11" s="1"/>
  <c r="AD18" i="6"/>
  <c r="AD19" i="6" s="1"/>
  <c r="AE40" i="9"/>
  <c r="BD38" i="9"/>
  <c r="BB17" i="6"/>
  <c r="AJ68" i="11"/>
  <c r="AG128" i="11"/>
  <c r="AF48" i="9" s="1"/>
  <c r="AE24" i="5" s="1"/>
  <c r="AG151" i="11"/>
  <c r="AW344" i="11" l="1"/>
  <c r="AW367" i="11" s="1"/>
  <c r="AW323" i="11"/>
  <c r="AW346" i="11" s="1"/>
  <c r="AV369" i="11"/>
  <c r="AV384" i="11"/>
  <c r="AU43" i="9" s="1"/>
  <c r="BL74" i="11"/>
  <c r="BL137" i="11" s="1"/>
  <c r="BG69" i="11"/>
  <c r="BG132" i="11" s="1"/>
  <c r="BH70" i="11"/>
  <c r="BH133" i="11" s="1"/>
  <c r="BL72" i="11"/>
  <c r="BL135" i="11" s="1"/>
  <c r="BI71" i="11"/>
  <c r="BI134" i="11" s="1"/>
  <c r="BM75" i="11"/>
  <c r="BM138" i="11" s="1"/>
  <c r="BK73" i="11"/>
  <c r="BK136" i="11" s="1"/>
  <c r="BC17" i="6"/>
  <c r="BE38" i="9"/>
  <c r="AG191" i="11"/>
  <c r="AE10" i="7"/>
  <c r="AE27" i="5"/>
  <c r="AE29" i="5" s="1"/>
  <c r="AJ131" i="11"/>
  <c r="AT14" i="6" l="1"/>
  <c r="AU44" i="9"/>
  <c r="AW384" i="11"/>
  <c r="AV43" i="9" s="1"/>
  <c r="AX260" i="11"/>
  <c r="AX321" i="11" s="1"/>
  <c r="AW369" i="11"/>
  <c r="BJ71" i="11"/>
  <c r="BJ134" i="11" s="1"/>
  <c r="BM72" i="11"/>
  <c r="BM135" i="11" s="1"/>
  <c r="BI70" i="11"/>
  <c r="BI133" i="11" s="1"/>
  <c r="BH69" i="11"/>
  <c r="BH132" i="11" s="1"/>
  <c r="BM74" i="11"/>
  <c r="BM137" i="11" s="1"/>
  <c r="BL73" i="11"/>
  <c r="BL136" i="11" s="1"/>
  <c r="BN75" i="11"/>
  <c r="BN138" i="11" s="1"/>
  <c r="AF39" i="9"/>
  <c r="AH88" i="11"/>
  <c r="AK68" i="11"/>
  <c r="BD17" i="6"/>
  <c r="BF38" i="9"/>
  <c r="AX323" i="11" l="1"/>
  <c r="AX346" i="11" s="1"/>
  <c r="AX369" i="11" s="1"/>
  <c r="AU14" i="6"/>
  <c r="AV44" i="9"/>
  <c r="CB14" i="6"/>
  <c r="CB15" i="6" s="1"/>
  <c r="AT15" i="6"/>
  <c r="AW47" i="9"/>
  <c r="AV25" i="5" s="1"/>
  <c r="AX344" i="11"/>
  <c r="BN72" i="11"/>
  <c r="BN135" i="11" s="1"/>
  <c r="BK71" i="11"/>
  <c r="BK134" i="11" s="1"/>
  <c r="BM73" i="11"/>
  <c r="BM136" i="11" s="1"/>
  <c r="BN74" i="11"/>
  <c r="BN137" i="11" s="1"/>
  <c r="BI69" i="11"/>
  <c r="BI132" i="11" s="1"/>
  <c r="AE18" i="6"/>
  <c r="AE19" i="6" s="1"/>
  <c r="AF40" i="9"/>
  <c r="BE17" i="6"/>
  <c r="BG38" i="9"/>
  <c r="BJ70" i="11"/>
  <c r="BJ133" i="11" s="1"/>
  <c r="AK131" i="11"/>
  <c r="AH128" i="11"/>
  <c r="AG48" i="9" s="1"/>
  <c r="AF24" i="5" s="1"/>
  <c r="AH151" i="11"/>
  <c r="AX384" i="11" l="1"/>
  <c r="AW43" i="9" s="1"/>
  <c r="AV14" i="6" s="1"/>
  <c r="AY260" i="11"/>
  <c r="AY321" i="11" s="1"/>
  <c r="AX47" i="9" s="1"/>
  <c r="AW25" i="5" s="1"/>
  <c r="AX367" i="11"/>
  <c r="CC14" i="6"/>
  <c r="CC15" i="6" s="1"/>
  <c r="AU15" i="6"/>
  <c r="BL71" i="11"/>
  <c r="BL134" i="11" s="1"/>
  <c r="BK70" i="11"/>
  <c r="BK133" i="11" s="1"/>
  <c r="BN73" i="11"/>
  <c r="BN136" i="11" s="1"/>
  <c r="BF17" i="6"/>
  <c r="BH38" i="9"/>
  <c r="BJ69" i="11"/>
  <c r="BJ132" i="11" s="1"/>
  <c r="AH191" i="11"/>
  <c r="AF10" i="7"/>
  <c r="BY10" i="7" s="1"/>
  <c r="AF27" i="5"/>
  <c r="AF29" i="5" s="1"/>
  <c r="AL68" i="11"/>
  <c r="AY344" i="11" l="1"/>
  <c r="AW44" i="9"/>
  <c r="AY323" i="11"/>
  <c r="AY367" i="11"/>
  <c r="CD14" i="6"/>
  <c r="CD15" i="6" s="1"/>
  <c r="AV15" i="6"/>
  <c r="BK69" i="11"/>
  <c r="BK132" i="11" s="1"/>
  <c r="BL70" i="11"/>
  <c r="BL133" i="11" s="1"/>
  <c r="BM71" i="11"/>
  <c r="BM134" i="11" s="1"/>
  <c r="AL131" i="11"/>
  <c r="BG17" i="6"/>
  <c r="BI38" i="9"/>
  <c r="AG39" i="9"/>
  <c r="AI88" i="11"/>
  <c r="AZ260" i="11" l="1"/>
  <c r="AY346" i="11"/>
  <c r="BN71" i="11"/>
  <c r="BN134" i="11" s="1"/>
  <c r="BM70" i="11"/>
  <c r="BM133" i="11" s="1"/>
  <c r="BL69" i="11"/>
  <c r="BL132" i="11" s="1"/>
  <c r="AI128" i="11"/>
  <c r="AH48" i="9" s="1"/>
  <c r="AG24" i="5" s="1"/>
  <c r="AI151" i="11"/>
  <c r="AF18" i="6"/>
  <c r="AG40" i="9"/>
  <c r="BH17" i="6"/>
  <c r="BJ38" i="9"/>
  <c r="AM68" i="11"/>
  <c r="AY369" i="11" l="1"/>
  <c r="AY384" i="11"/>
  <c r="AX43" i="9" s="1"/>
  <c r="AZ321" i="11"/>
  <c r="AZ323" i="11"/>
  <c r="BM69" i="11"/>
  <c r="BM132" i="11" s="1"/>
  <c r="BN70" i="11"/>
  <c r="BN133" i="11" s="1"/>
  <c r="BW18" i="6"/>
  <c r="BW19" i="6" s="1"/>
  <c r="AF19" i="6"/>
  <c r="AI191" i="11"/>
  <c r="AG10" i="7"/>
  <c r="BK38" i="9"/>
  <c r="BI17" i="6"/>
  <c r="AM131" i="11"/>
  <c r="AZ346" i="11" l="1"/>
  <c r="AZ369" i="11" s="1"/>
  <c r="BA260" i="11"/>
  <c r="BA321" i="11" s="1"/>
  <c r="AZ47" i="9" s="1"/>
  <c r="AY25" i="5" s="1"/>
  <c r="AY47" i="9"/>
  <c r="AX25" i="5" s="1"/>
  <c r="AZ344" i="11"/>
  <c r="AW14" i="6"/>
  <c r="AX44" i="9"/>
  <c r="BN69" i="11"/>
  <c r="BN132" i="11" s="1"/>
  <c r="BL38" i="9"/>
  <c r="BJ17" i="6"/>
  <c r="AH39" i="9"/>
  <c r="AJ88" i="11"/>
  <c r="AN68" i="11"/>
  <c r="AN131" i="11" s="1"/>
  <c r="BA323" i="11" l="1"/>
  <c r="BB260" i="11" s="1"/>
  <c r="AZ367" i="11"/>
  <c r="BA344" i="11"/>
  <c r="CE14" i="6"/>
  <c r="CE15" i="6" s="1"/>
  <c r="AW15" i="6"/>
  <c r="AZ384" i="11"/>
  <c r="AY43" i="9" s="1"/>
  <c r="AO68" i="11"/>
  <c r="BM38" i="9"/>
  <c r="BK17" i="6"/>
  <c r="AJ128" i="11"/>
  <c r="AI48" i="9" s="1"/>
  <c r="AH24" i="5" s="1"/>
  <c r="AJ151" i="11"/>
  <c r="AG18" i="6"/>
  <c r="AG19" i="6" s="1"/>
  <c r="AH40" i="9"/>
  <c r="BA346" i="11" l="1"/>
  <c r="BA369" i="11" s="1"/>
  <c r="AX14" i="6"/>
  <c r="AX15" i="6" s="1"/>
  <c r="AY44" i="9"/>
  <c r="BB321" i="11"/>
  <c r="BA47" i="9" s="1"/>
  <c r="AZ25" i="5" s="1"/>
  <c r="BB323" i="11"/>
  <c r="BA367" i="11"/>
  <c r="BB344" i="11"/>
  <c r="BB367" i="11" s="1"/>
  <c r="AJ191" i="11"/>
  <c r="AH10" i="7"/>
  <c r="AH27" i="5"/>
  <c r="AH29" i="5" s="1"/>
  <c r="AO131" i="11"/>
  <c r="BN38" i="9"/>
  <c r="BN40" i="9" s="1"/>
  <c r="BL17" i="6"/>
  <c r="BA384" i="11" l="1"/>
  <c r="AZ43" i="9" s="1"/>
  <c r="BC260" i="11"/>
  <c r="BB346" i="11"/>
  <c r="BB369" i="11" s="1"/>
  <c r="AI39" i="9"/>
  <c r="AK88" i="11"/>
  <c r="AP68" i="11"/>
  <c r="BB384" i="11" l="1"/>
  <c r="BA43" i="9" s="1"/>
  <c r="AY14" i="6"/>
  <c r="AY15" i="6" s="1"/>
  <c r="AZ44" i="9"/>
  <c r="BC321" i="11"/>
  <c r="BC323" i="11"/>
  <c r="AK128" i="11"/>
  <c r="AJ48" i="9" s="1"/>
  <c r="AI24" i="5" s="1"/>
  <c r="AK151" i="11"/>
  <c r="AH18" i="6"/>
  <c r="AH19" i="6" s="1"/>
  <c r="AI40" i="9"/>
  <c r="AP131" i="11"/>
  <c r="AZ14" i="6" l="1"/>
  <c r="AZ15" i="6" s="1"/>
  <c r="BA44" i="9"/>
  <c r="BB47" i="9"/>
  <c r="BA25" i="5" s="1"/>
  <c r="BC344" i="11"/>
  <c r="BC346" i="11"/>
  <c r="BD260" i="11"/>
  <c r="BD321" i="11" s="1"/>
  <c r="BC47" i="9" s="1"/>
  <c r="BB25" i="5" s="1"/>
  <c r="AQ68" i="11"/>
  <c r="AQ131" i="11" s="1"/>
  <c r="AK191" i="11"/>
  <c r="AI10" i="7"/>
  <c r="AI27" i="5"/>
  <c r="AI29" i="5" s="1"/>
  <c r="BD323" i="11" l="1"/>
  <c r="BD346" i="11" s="1"/>
  <c r="BD369" i="11" s="1"/>
  <c r="BC369" i="11"/>
  <c r="BC367" i="11"/>
  <c r="BD344" i="11"/>
  <c r="BC384" i="11"/>
  <c r="BB43" i="9" s="1"/>
  <c r="AR68" i="11"/>
  <c r="AJ39" i="9"/>
  <c r="AL88" i="11"/>
  <c r="BE260" i="11" l="1"/>
  <c r="BE321" i="11" s="1"/>
  <c r="BD47" i="9" s="1"/>
  <c r="BC25" i="5" s="1"/>
  <c r="BD367" i="11"/>
  <c r="BB44" i="9"/>
  <c r="BA14" i="6"/>
  <c r="BA15" i="6" s="1"/>
  <c r="BD384" i="11"/>
  <c r="BC43" i="9" s="1"/>
  <c r="AR131" i="11"/>
  <c r="AL128" i="11"/>
  <c r="AK48" i="9" s="1"/>
  <c r="AJ24" i="5" s="1"/>
  <c r="AL151" i="11"/>
  <c r="AI18" i="6"/>
  <c r="AI19" i="6" s="1"/>
  <c r="AJ40" i="9"/>
  <c r="BE323" i="11" l="1"/>
  <c r="BE346" i="11" s="1"/>
  <c r="BE369" i="11" s="1"/>
  <c r="BC44" i="9"/>
  <c r="BB14" i="6"/>
  <c r="BB15" i="6" s="1"/>
  <c r="BE344" i="11"/>
  <c r="AL191" i="11"/>
  <c r="AJ10" i="7"/>
  <c r="AJ27" i="5"/>
  <c r="AJ29" i="5" s="1"/>
  <c r="AS68" i="11"/>
  <c r="BF260" i="11" l="1"/>
  <c r="BF323" i="11" s="1"/>
  <c r="BG260" i="11" s="1"/>
  <c r="BG321" i="11" s="1"/>
  <c r="BF47" i="9" s="1"/>
  <c r="BE25" i="5" s="1"/>
  <c r="BE384" i="11"/>
  <c r="BD43" i="9" s="1"/>
  <c r="BC14" i="6" s="1"/>
  <c r="BC15" i="6" s="1"/>
  <c r="BE367" i="11"/>
  <c r="BF321" i="11"/>
  <c r="BE47" i="9" s="1"/>
  <c r="BD25" i="5" s="1"/>
  <c r="AS131" i="11"/>
  <c r="AK39" i="9"/>
  <c r="AM88" i="11"/>
  <c r="BD44" i="9" l="1"/>
  <c r="BW25" i="5"/>
  <c r="BG323" i="11"/>
  <c r="BH260" i="11" s="1"/>
  <c r="BH321" i="11" s="1"/>
  <c r="BG47" i="9" s="1"/>
  <c r="BF344" i="11"/>
  <c r="BF367" i="11" s="1"/>
  <c r="BF346" i="11"/>
  <c r="BF369" i="11" s="1"/>
  <c r="AT68" i="11"/>
  <c r="AT131" i="11" s="1"/>
  <c r="AM128" i="11"/>
  <c r="AL48" i="9" s="1"/>
  <c r="AK24" i="5" s="1"/>
  <c r="AM151" i="11"/>
  <c r="AJ18" i="6"/>
  <c r="AK40" i="9"/>
  <c r="BF384" i="11" l="1"/>
  <c r="BE43" i="9" s="1"/>
  <c r="BD14" i="6" s="1"/>
  <c r="BD15" i="6" s="1"/>
  <c r="BG344" i="11"/>
  <c r="BG367" i="11" s="1"/>
  <c r="J12" i="2"/>
  <c r="BY11" i="7"/>
  <c r="BG346" i="11"/>
  <c r="BG369" i="11" s="1"/>
  <c r="BH323" i="11"/>
  <c r="BF25" i="5"/>
  <c r="BX25" i="5"/>
  <c r="AU68" i="11"/>
  <c r="BX18" i="6"/>
  <c r="BX19" i="6" s="1"/>
  <c r="AJ19" i="6"/>
  <c r="AM191" i="11"/>
  <c r="AK10" i="7"/>
  <c r="BH344" i="11" l="1"/>
  <c r="BH367" i="11" s="1"/>
  <c r="BE44" i="9"/>
  <c r="BG384" i="11"/>
  <c r="BF43" i="9" s="1"/>
  <c r="BH346" i="11"/>
  <c r="BH369" i="11" s="1"/>
  <c r="BI260" i="11"/>
  <c r="BI321" i="11" s="1"/>
  <c r="BH47" i="9" s="1"/>
  <c r="BY25" i="5" s="1"/>
  <c r="BG25" i="5"/>
  <c r="AD11" i="7"/>
  <c r="BZ11" i="7"/>
  <c r="K12" i="2"/>
  <c r="AL39" i="9"/>
  <c r="AN88" i="11"/>
  <c r="AU131" i="11"/>
  <c r="BE14" i="6" l="1"/>
  <c r="BE15" i="6" s="1"/>
  <c r="BF44" i="9"/>
  <c r="BH384" i="11"/>
  <c r="BG43" i="9" s="1"/>
  <c r="BF14" i="6" s="1"/>
  <c r="BF15" i="6" s="1"/>
  <c r="BI344" i="11"/>
  <c r="BI367" i="11" s="1"/>
  <c r="BI323" i="11"/>
  <c r="AE11" i="7"/>
  <c r="L12" i="2"/>
  <c r="CA11" i="7"/>
  <c r="AV68" i="11"/>
  <c r="AN128" i="11"/>
  <c r="AM48" i="9" s="1"/>
  <c r="AL24" i="5" s="1"/>
  <c r="AN151" i="11"/>
  <c r="AK18" i="6"/>
  <c r="AK19" i="6" s="1"/>
  <c r="AL40" i="9"/>
  <c r="BG44" i="9" l="1"/>
  <c r="BJ260" i="11"/>
  <c r="BJ321" i="11" s="1"/>
  <c r="BI346" i="11"/>
  <c r="BI384" i="11" s="1"/>
  <c r="BH43" i="9" s="1"/>
  <c r="AN191" i="11"/>
  <c r="AL10" i="7"/>
  <c r="AL27" i="5"/>
  <c r="AL29" i="5" s="1"/>
  <c r="AV131" i="11"/>
  <c r="BI369" i="11" l="1"/>
  <c r="BH44" i="9"/>
  <c r="BG14" i="6"/>
  <c r="BG15" i="6" s="1"/>
  <c r="BI47" i="9"/>
  <c r="BJ344" i="11"/>
  <c r="BJ323" i="11"/>
  <c r="BJ346" i="11" s="1"/>
  <c r="BJ369" i="11" s="1"/>
  <c r="AW68" i="11"/>
  <c r="AM39" i="9"/>
  <c r="AO88" i="11"/>
  <c r="BJ384" i="11" l="1"/>
  <c r="BI43" i="9" s="1"/>
  <c r="BK260" i="11"/>
  <c r="BK321" i="11" s="1"/>
  <c r="BJ47" i="9" s="1"/>
  <c r="BJ367" i="11"/>
  <c r="BH25" i="5"/>
  <c r="R11" i="7" s="1"/>
  <c r="BZ25" i="5"/>
  <c r="AO128" i="11"/>
  <c r="AN48" i="9" s="1"/>
  <c r="AM24" i="5" s="1"/>
  <c r="AO151" i="11"/>
  <c r="AW131" i="11"/>
  <c r="AL18" i="6"/>
  <c r="AL19" i="6" s="1"/>
  <c r="AM40" i="9"/>
  <c r="BK344" i="11" l="1"/>
  <c r="BK367" i="11" s="1"/>
  <c r="CA25" i="5"/>
  <c r="BI25" i="5"/>
  <c r="AF11" i="7"/>
  <c r="CB11" i="7"/>
  <c r="M12" i="2"/>
  <c r="BH14" i="6"/>
  <c r="BH15" i="6" s="1"/>
  <c r="BI44" i="9"/>
  <c r="BK323" i="11"/>
  <c r="AO191" i="11"/>
  <c r="AM10" i="7"/>
  <c r="AM27" i="5"/>
  <c r="AM29" i="5" s="1"/>
  <c r="AX68" i="11"/>
  <c r="BK346" i="11" l="1"/>
  <c r="BK384" i="11" s="1"/>
  <c r="BJ43" i="9" s="1"/>
  <c r="BL260" i="11"/>
  <c r="BL321" i="11" s="1"/>
  <c r="N12" i="2"/>
  <c r="CC11" i="7"/>
  <c r="AX131" i="11"/>
  <c r="AN39" i="9"/>
  <c r="AP88" i="11"/>
  <c r="BI14" i="6" l="1"/>
  <c r="BI15" i="6" s="1"/>
  <c r="BJ44" i="9"/>
  <c r="BL323" i="11"/>
  <c r="BL346" i="11" s="1"/>
  <c r="BL369" i="11" s="1"/>
  <c r="BK47" i="9"/>
  <c r="BL344" i="11"/>
  <c r="BK369" i="11"/>
  <c r="AM18" i="6"/>
  <c r="AM19" i="6" s="1"/>
  <c r="AN40" i="9"/>
  <c r="AY68" i="11"/>
  <c r="AY131" i="11" s="1"/>
  <c r="AP128" i="11"/>
  <c r="AO48" i="9" s="1"/>
  <c r="AN24" i="5" s="1"/>
  <c r="AP151" i="11"/>
  <c r="BL367" i="11" l="1"/>
  <c r="CB25" i="5"/>
  <c r="BJ25" i="5"/>
  <c r="BM260" i="11"/>
  <c r="BM321" i="11" s="1"/>
  <c r="BL47" i="9" s="1"/>
  <c r="BL384" i="11"/>
  <c r="BK43" i="9" s="1"/>
  <c r="AZ68" i="11"/>
  <c r="AZ131" i="11" s="1"/>
  <c r="AN10" i="7"/>
  <c r="AN27" i="5"/>
  <c r="AN29" i="5" s="1"/>
  <c r="AP191" i="11"/>
  <c r="BM344" i="11" l="1"/>
  <c r="BM367" i="11" s="1"/>
  <c r="BM323" i="11"/>
  <c r="BJ14" i="6"/>
  <c r="BJ15" i="6" s="1"/>
  <c r="BK44" i="9"/>
  <c r="BK25" i="5"/>
  <c r="CC25" i="5"/>
  <c r="AH11" i="7"/>
  <c r="CD11" i="7"/>
  <c r="O12" i="2"/>
  <c r="AO39" i="9"/>
  <c r="AQ88" i="11"/>
  <c r="BA68" i="11"/>
  <c r="BA131" i="11" s="1"/>
  <c r="BM346" i="11" l="1"/>
  <c r="BM384" i="11" s="1"/>
  <c r="BL43" i="9" s="1"/>
  <c r="BN260" i="11"/>
  <c r="BN321" i="11" s="1"/>
  <c r="AI11" i="7"/>
  <c r="P12" i="2"/>
  <c r="CE11" i="7"/>
  <c r="AQ128" i="11"/>
  <c r="AP48" i="9" s="1"/>
  <c r="AO24" i="5" s="1"/>
  <c r="AQ151" i="11"/>
  <c r="BB68" i="11"/>
  <c r="BB131" i="11" s="1"/>
  <c r="AN18" i="6"/>
  <c r="AO40" i="9"/>
  <c r="BN323" i="11" l="1"/>
  <c r="BN346" i="11" s="1"/>
  <c r="BN369" i="11" s="1"/>
  <c r="BK14" i="6"/>
  <c r="BK15" i="6" s="1"/>
  <c r="BL44" i="9"/>
  <c r="BM369" i="11"/>
  <c r="BM47" i="9"/>
  <c r="BN344" i="11"/>
  <c r="BN367" i="11" s="1"/>
  <c r="BC68" i="11"/>
  <c r="BY18" i="6"/>
  <c r="BY19" i="6" s="1"/>
  <c r="AN19" i="6"/>
  <c r="AQ191" i="11"/>
  <c r="AO10" i="7"/>
  <c r="BN384" i="11" l="1"/>
  <c r="BM43" i="9" s="1"/>
  <c r="BL14" i="6"/>
  <c r="BL15" i="6" s="1"/>
  <c r="BM44" i="9"/>
  <c r="BL25" i="5"/>
  <c r="CD25" i="5"/>
  <c r="AP39" i="9"/>
  <c r="AR88" i="11"/>
  <c r="BC131" i="11"/>
  <c r="AJ11" i="7" l="1"/>
  <c r="Q12" i="2"/>
  <c r="CF11" i="7"/>
  <c r="AR128" i="11"/>
  <c r="AQ48" i="9" s="1"/>
  <c r="AP24" i="5" s="1"/>
  <c r="AR151" i="11"/>
  <c r="AO18" i="6"/>
  <c r="AO19" i="6" s="1"/>
  <c r="AP40" i="9"/>
  <c r="BD68" i="11"/>
  <c r="AP10" i="7" l="1"/>
  <c r="AP27" i="5"/>
  <c r="AP29" i="5" s="1"/>
  <c r="BD131" i="11"/>
  <c r="AR191" i="11"/>
  <c r="BE68" i="11" l="1"/>
  <c r="BE131" i="11" s="1"/>
  <c r="AQ39" i="9"/>
  <c r="AS88" i="11"/>
  <c r="AP31" i="5"/>
  <c r="AP32" i="5" s="1"/>
  <c r="AP33" i="5" s="1"/>
  <c r="AP34" i="5" s="1"/>
  <c r="AP8" i="7" l="1"/>
  <c r="AS128" i="11"/>
  <c r="AR48" i="9" s="1"/>
  <c r="AQ24" i="5" s="1"/>
  <c r="AS151" i="11"/>
  <c r="AP18" i="6"/>
  <c r="AP19" i="6" s="1"/>
  <c r="AQ40" i="9"/>
  <c r="BF68" i="11"/>
  <c r="AQ10" i="7" l="1"/>
  <c r="AQ27" i="5"/>
  <c r="AQ29" i="5" s="1"/>
  <c r="BF131" i="11"/>
  <c r="AS191" i="11"/>
  <c r="AR39" i="9" l="1"/>
  <c r="AT88" i="11"/>
  <c r="BG68" i="11"/>
  <c r="AT128" i="11" l="1"/>
  <c r="AS48" i="9" s="1"/>
  <c r="AR24" i="5" s="1"/>
  <c r="AT151" i="11"/>
  <c r="AQ18" i="6"/>
  <c r="AQ19" i="6" s="1"/>
  <c r="AR40" i="9"/>
  <c r="BG131" i="11"/>
  <c r="AR10" i="7" l="1"/>
  <c r="AR27" i="5"/>
  <c r="AR29" i="5" s="1"/>
  <c r="BH68" i="11"/>
  <c r="AT191" i="11"/>
  <c r="AS39" i="9" l="1"/>
  <c r="AU88" i="11"/>
  <c r="BH131" i="11"/>
  <c r="AU128" i="11" l="1"/>
  <c r="AT48" i="9" s="1"/>
  <c r="AS24" i="5" s="1"/>
  <c r="AU151" i="11"/>
  <c r="BI68" i="11"/>
  <c r="AR18" i="6"/>
  <c r="AS40" i="9"/>
  <c r="AS10" i="7" l="1"/>
  <c r="BZ18" i="6"/>
  <c r="BZ19" i="6" s="1"/>
  <c r="AR19" i="6"/>
  <c r="BI131" i="11"/>
  <c r="AU191" i="11"/>
  <c r="BJ68" i="11" l="1"/>
  <c r="AT39" i="9"/>
  <c r="AV88" i="11"/>
  <c r="BJ131" i="11" l="1"/>
  <c r="AV128" i="11"/>
  <c r="AU48" i="9" s="1"/>
  <c r="AT24" i="5" s="1"/>
  <c r="AV151" i="11"/>
  <c r="AS18" i="6"/>
  <c r="AT40" i="9"/>
  <c r="CA18" i="6" l="1"/>
  <c r="CA19" i="6" s="1"/>
  <c r="AS19" i="6"/>
  <c r="AV191" i="11"/>
  <c r="AT10" i="7"/>
  <c r="AT27" i="5"/>
  <c r="AT29" i="5" s="1"/>
  <c r="BK68" i="11"/>
  <c r="BK131" i="11" s="1"/>
  <c r="BL68" i="11" l="1"/>
  <c r="BL131" i="11" s="1"/>
  <c r="AU39" i="9"/>
  <c r="AW88" i="11"/>
  <c r="BM68" i="11" l="1"/>
  <c r="AW128" i="11"/>
  <c r="AV48" i="9" s="1"/>
  <c r="AU24" i="5" s="1"/>
  <c r="AW151" i="11"/>
  <c r="AT18" i="6"/>
  <c r="AU40" i="9"/>
  <c r="BM131" i="11" l="1"/>
  <c r="CB18" i="6"/>
  <c r="CB19" i="6" s="1"/>
  <c r="AT19" i="6"/>
  <c r="AW191" i="11"/>
  <c r="AU10" i="7"/>
  <c r="AU27" i="5"/>
  <c r="AU29" i="5" s="1"/>
  <c r="BN68" i="11" l="1"/>
  <c r="BN131" i="11" s="1"/>
  <c r="AV39" i="9"/>
  <c r="AX88" i="11"/>
  <c r="AX128" i="11" l="1"/>
  <c r="AW48" i="9" s="1"/>
  <c r="AV24" i="5" s="1"/>
  <c r="AX151" i="11"/>
  <c r="AU18" i="6"/>
  <c r="AV40" i="9"/>
  <c r="CC18" i="6" l="1"/>
  <c r="CC19" i="6" s="1"/>
  <c r="AU19" i="6"/>
  <c r="AX191" i="11"/>
  <c r="AV10" i="7"/>
  <c r="AV27" i="5"/>
  <c r="AV29" i="5" s="1"/>
  <c r="AW39" i="9" l="1"/>
  <c r="AY88" i="11"/>
  <c r="AY128" i="11" l="1"/>
  <c r="AX48" i="9" s="1"/>
  <c r="AW24" i="5" s="1"/>
  <c r="AY151" i="11"/>
  <c r="AV18" i="6"/>
  <c r="AW40" i="9"/>
  <c r="CD18" i="6" l="1"/>
  <c r="CD19" i="6" s="1"/>
  <c r="AV19" i="6"/>
  <c r="AY191" i="11"/>
  <c r="AW10" i="7"/>
  <c r="AX39" i="9" l="1"/>
  <c r="AZ88" i="11"/>
  <c r="AZ128" i="11" l="1"/>
  <c r="AY48" i="9" s="1"/>
  <c r="AX24" i="5" s="1"/>
  <c r="AZ151" i="11"/>
  <c r="AW18" i="6"/>
  <c r="AX40" i="9"/>
  <c r="CE18" i="6" l="1"/>
  <c r="CE19" i="6" s="1"/>
  <c r="AW19" i="6"/>
  <c r="AZ191" i="11"/>
  <c r="AX10" i="7"/>
  <c r="AX27" i="5"/>
  <c r="AX29" i="5" s="1"/>
  <c r="AY39" i="9" l="1"/>
  <c r="BA88" i="11"/>
  <c r="BA128" i="11" l="1"/>
  <c r="AZ48" i="9" s="1"/>
  <c r="AY24" i="5" s="1"/>
  <c r="BA151" i="11"/>
  <c r="AX18" i="6"/>
  <c r="AX19" i="6" s="1"/>
  <c r="AY40" i="9"/>
  <c r="AY10" i="7" l="1"/>
  <c r="AY27" i="5"/>
  <c r="AY29" i="5" s="1"/>
  <c r="BA191" i="11"/>
  <c r="AZ39" i="9" l="1"/>
  <c r="BB88" i="11"/>
  <c r="BB128" i="11" l="1"/>
  <c r="BA48" i="9" s="1"/>
  <c r="AZ24" i="5" s="1"/>
  <c r="BB151" i="11"/>
  <c r="AY18" i="6"/>
  <c r="AY19" i="6" s="1"/>
  <c r="AZ40" i="9"/>
  <c r="AZ10" i="7" l="1"/>
  <c r="AZ27" i="5"/>
  <c r="AZ29" i="5" s="1"/>
  <c r="BB191" i="11"/>
  <c r="BA39" i="9" l="1"/>
  <c r="BC88" i="11"/>
  <c r="BC128" i="11" l="1"/>
  <c r="BB48" i="9" s="1"/>
  <c r="BA24" i="5" s="1"/>
  <c r="BC151" i="11"/>
  <c r="AZ18" i="6"/>
  <c r="AZ19" i="6" s="1"/>
  <c r="BA40" i="9"/>
  <c r="BA10" i="7" l="1"/>
  <c r="BC191" i="11"/>
  <c r="BB39" i="9" l="1"/>
  <c r="BD88" i="11"/>
  <c r="BD128" i="11" l="1"/>
  <c r="BC48" i="9" s="1"/>
  <c r="BB24" i="5" s="1"/>
  <c r="BD151" i="11"/>
  <c r="BA18" i="6"/>
  <c r="BA19" i="6" s="1"/>
  <c r="BB40" i="9"/>
  <c r="BB10" i="7" l="1"/>
  <c r="BB27" i="5"/>
  <c r="BB29" i="5" s="1"/>
  <c r="BD191" i="11"/>
  <c r="BC39" i="9" l="1"/>
  <c r="BE88" i="11"/>
  <c r="BE128" i="11" l="1"/>
  <c r="BD48" i="9" s="1"/>
  <c r="BC24" i="5" s="1"/>
  <c r="BE151" i="11"/>
  <c r="BB18" i="6"/>
  <c r="BB19" i="6" s="1"/>
  <c r="BC40" i="9"/>
  <c r="BC10" i="7" l="1"/>
  <c r="BC27" i="5"/>
  <c r="BC29" i="5" s="1"/>
  <c r="BE191" i="11"/>
  <c r="BD39" i="9" l="1"/>
  <c r="BF88" i="11"/>
  <c r="BF128" i="11" l="1"/>
  <c r="BE48" i="9" s="1"/>
  <c r="BD24" i="5" s="1"/>
  <c r="BF151" i="11"/>
  <c r="BC18" i="6"/>
  <c r="BC19" i="6" s="1"/>
  <c r="BD40" i="9"/>
  <c r="BD10" i="7" l="1"/>
  <c r="BD27" i="5"/>
  <c r="BD29" i="5" s="1"/>
  <c r="BF191" i="11"/>
  <c r="BE39" i="9" l="1"/>
  <c r="BG88" i="11"/>
  <c r="BG128" i="11" l="1"/>
  <c r="BF48" i="9" s="1"/>
  <c r="BE24" i="5" s="1"/>
  <c r="BG151" i="11"/>
  <c r="BD18" i="6"/>
  <c r="BD19" i="6" s="1"/>
  <c r="BE40" i="9"/>
  <c r="BE10" i="7" l="1"/>
  <c r="BG191" i="11"/>
  <c r="BF39" i="9" l="1"/>
  <c r="BH88" i="11"/>
  <c r="BE18" i="6" l="1"/>
  <c r="BE19" i="6" s="1"/>
  <c r="BF40" i="9"/>
  <c r="BH128" i="11"/>
  <c r="BG48" i="9" s="1"/>
  <c r="BF24" i="5" s="1"/>
  <c r="BH151" i="11"/>
  <c r="BH191" i="11" l="1"/>
  <c r="BF10" i="7"/>
  <c r="BF27" i="5"/>
  <c r="BF29" i="5" s="1"/>
  <c r="BG39" i="9" l="1"/>
  <c r="BI88" i="11"/>
  <c r="BI128" i="11" l="1"/>
  <c r="BH48" i="9" s="1"/>
  <c r="BG24" i="5" s="1"/>
  <c r="BI151" i="11"/>
  <c r="BF18" i="6"/>
  <c r="BF19" i="6" s="1"/>
  <c r="BG40" i="9"/>
  <c r="BI191" i="11" l="1"/>
  <c r="BG10" i="7"/>
  <c r="BG27" i="5"/>
  <c r="BG29" i="5" s="1"/>
  <c r="BH39" i="9" l="1"/>
  <c r="BJ88" i="11"/>
  <c r="BG18" i="6" l="1"/>
  <c r="BG19" i="6" s="1"/>
  <c r="BH40" i="9"/>
  <c r="BJ128" i="11"/>
  <c r="BI48" i="9" s="1"/>
  <c r="BH24" i="5" s="1"/>
  <c r="BJ151" i="11"/>
  <c r="BJ191" i="11" l="1"/>
  <c r="BH10" i="7"/>
  <c r="BH27" i="5"/>
  <c r="BH29" i="5" s="1"/>
  <c r="BI39" i="9" l="1"/>
  <c r="BK88" i="11"/>
  <c r="BK128" i="11" l="1"/>
  <c r="BJ48" i="9" s="1"/>
  <c r="BI24" i="5" s="1"/>
  <c r="BK151" i="11"/>
  <c r="BH18" i="6"/>
  <c r="BH19" i="6" s="1"/>
  <c r="BI40" i="9"/>
  <c r="BI10" i="7" l="1"/>
  <c r="BK191" i="11"/>
  <c r="BJ39" i="9" l="1"/>
  <c r="BL88" i="11"/>
  <c r="BL128" i="11" l="1"/>
  <c r="BK48" i="9" s="1"/>
  <c r="BJ24" i="5" s="1"/>
  <c r="BL151" i="11"/>
  <c r="BI18" i="6"/>
  <c r="BI19" i="6" s="1"/>
  <c r="BJ40" i="9"/>
  <c r="BJ10" i="7" l="1"/>
  <c r="BJ27" i="5"/>
  <c r="BJ29" i="5" s="1"/>
  <c r="BL191" i="11"/>
  <c r="BK39" i="9" l="1"/>
  <c r="BM88" i="11"/>
  <c r="BM128" i="11" l="1"/>
  <c r="BL48" i="9" s="1"/>
  <c r="BK24" i="5" s="1"/>
  <c r="BM151" i="11"/>
  <c r="BJ18" i="6"/>
  <c r="BJ19" i="6" s="1"/>
  <c r="BK40" i="9"/>
  <c r="BK10" i="7" l="1"/>
  <c r="BK27" i="5"/>
  <c r="BK29" i="5" s="1"/>
  <c r="BM191" i="11"/>
  <c r="BL39" i="9" l="1"/>
  <c r="BN88" i="11"/>
  <c r="BN128" i="11" l="1"/>
  <c r="BM48" i="9" s="1"/>
  <c r="BL24" i="5" s="1"/>
  <c r="BN151" i="11"/>
  <c r="BN191" i="11" s="1"/>
  <c r="BM39" i="9" s="1"/>
  <c r="BK18" i="6"/>
  <c r="BK19" i="6" s="1"/>
  <c r="BL40" i="9"/>
  <c r="BL10" i="7" l="1"/>
  <c r="BL27" i="5"/>
  <c r="BL29" i="5" s="1"/>
  <c r="BL31" i="5" s="1"/>
  <c r="BL32" i="5" s="1"/>
  <c r="BL33" i="5" s="1"/>
  <c r="BL34" i="5" s="1"/>
  <c r="BL8" i="7" s="1"/>
  <c r="BL13" i="7" s="1"/>
  <c r="BL25" i="7" s="1"/>
  <c r="BL18" i="6"/>
  <c r="BL19" i="6" s="1"/>
  <c r="BM40" i="9"/>
  <c r="BK31" i="5"/>
  <c r="BK32" i="5" s="1"/>
  <c r="BK33" i="5" s="1"/>
  <c r="BK34" i="5" s="1"/>
  <c r="BK8" i="7" s="1"/>
  <c r="BK13" i="7" s="1"/>
  <c r="BK25" i="7" s="1"/>
  <c r="BJ31" i="5"/>
  <c r="BJ32" i="5" s="1"/>
  <c r="BJ33" i="5" s="1"/>
  <c r="BJ34" i="5" s="1"/>
  <c r="BJ8" i="7" s="1"/>
  <c r="BH31" i="5"/>
  <c r="BH32" i="5" s="1"/>
  <c r="BH33" i="5" s="1"/>
  <c r="BH34" i="5" s="1"/>
  <c r="BH8" i="7" s="1"/>
  <c r="BH13" i="7" s="1"/>
  <c r="BH25" i="7" s="1"/>
  <c r="BG31" i="5"/>
  <c r="BG32" i="5" s="1"/>
  <c r="BG33" i="5" s="1"/>
  <c r="BG34" i="5" s="1"/>
  <c r="BG8" i="7" s="1"/>
  <c r="BG13" i="7" s="1"/>
  <c r="BG25" i="7" s="1"/>
  <c r="BF31" i="5"/>
  <c r="BF32" i="5" s="1"/>
  <c r="BF33" i="5" s="1"/>
  <c r="BF34" i="5" s="1"/>
  <c r="BF8" i="7" s="1"/>
  <c r="BD31" i="5"/>
  <c r="BD32" i="5" s="1"/>
  <c r="BD33" i="5" s="1"/>
  <c r="BD34" i="5" s="1"/>
  <c r="BD8" i="7" s="1"/>
  <c r="BD13" i="7" s="1"/>
  <c r="BD25" i="7" s="1"/>
  <c r="BC31" i="5"/>
  <c r="BC32" i="5" s="1"/>
  <c r="BC33" i="5" s="1"/>
  <c r="BC34" i="5" s="1"/>
  <c r="BC8" i="7" s="1"/>
  <c r="BC13" i="7" s="1"/>
  <c r="BC25" i="7" s="1"/>
  <c r="BB31" i="5"/>
  <c r="BB32" i="5" s="1"/>
  <c r="BB33" i="5" s="1"/>
  <c r="BB34" i="5" s="1"/>
  <c r="BB8" i="7" s="1"/>
  <c r="AZ31" i="5"/>
  <c r="AZ32" i="5" s="1"/>
  <c r="AZ33" i="5" s="1"/>
  <c r="AZ34" i="5" s="1"/>
  <c r="AZ8" i="7" s="1"/>
  <c r="AZ13" i="7" s="1"/>
  <c r="AZ25" i="7" s="1"/>
  <c r="AY31" i="5"/>
  <c r="AY32" i="5" s="1"/>
  <c r="AY33" i="5" s="1"/>
  <c r="AY34" i="5" s="1"/>
  <c r="AY8" i="7" s="1"/>
  <c r="AY13" i="7" s="1"/>
  <c r="AY25" i="7" s="1"/>
  <c r="AX31" i="5"/>
  <c r="AX32" i="5" s="1"/>
  <c r="AX33" i="5" s="1"/>
  <c r="AX34" i="5" s="1"/>
  <c r="AX8" i="7" s="1"/>
  <c r="AV31" i="5"/>
  <c r="AV32" i="5" s="1"/>
  <c r="AV33" i="5" s="1"/>
  <c r="AV34" i="5" s="1"/>
  <c r="AV8" i="7" s="1"/>
  <c r="AV13" i="7" s="1"/>
  <c r="AV25" i="7" s="1"/>
  <c r="AU31" i="5"/>
  <c r="AU32" i="5" s="1"/>
  <c r="AU33" i="5" s="1"/>
  <c r="AU34" i="5" s="1"/>
  <c r="AU8" i="7" s="1"/>
  <c r="AU13" i="7" s="1"/>
  <c r="AU25" i="7" s="1"/>
  <c r="AT31" i="5"/>
  <c r="AT32" i="5" s="1"/>
  <c r="AT33" i="5" s="1"/>
  <c r="AT34" i="5" s="1"/>
  <c r="AT8" i="7" s="1"/>
  <c r="AR31" i="5"/>
  <c r="AR32" i="5" s="1"/>
  <c r="AR33" i="5" s="1"/>
  <c r="AR34" i="5" s="1"/>
  <c r="AR8" i="7" s="1"/>
  <c r="AR13" i="7" s="1"/>
  <c r="AR25" i="7" s="1"/>
  <c r="AQ31" i="5"/>
  <c r="AQ32" i="5" s="1"/>
  <c r="AQ33" i="5" s="1"/>
  <c r="AQ34" i="5" s="1"/>
  <c r="AQ8" i="7" s="1"/>
  <c r="AQ13" i="7" s="1"/>
  <c r="AQ25" i="7" s="1"/>
  <c r="AN31" i="5"/>
  <c r="AN32" i="5" s="1"/>
  <c r="AN33" i="5" s="1"/>
  <c r="AN34" i="5" s="1"/>
  <c r="AN8" i="7" s="1"/>
  <c r="AN13" i="7" s="1"/>
  <c r="AN25" i="7" s="1"/>
  <c r="AM31" i="5"/>
  <c r="AM32" i="5" s="1"/>
  <c r="AM33" i="5" s="1"/>
  <c r="AM34" i="5" s="1"/>
  <c r="AM8" i="7" s="1"/>
  <c r="AM13" i="7" s="1"/>
  <c r="AM25" i="7" s="1"/>
  <c r="AL31" i="5"/>
  <c r="AL32" i="5" s="1"/>
  <c r="AL33" i="5" s="1"/>
  <c r="AL34" i="5" s="1"/>
  <c r="AL8" i="7" s="1"/>
  <c r="AJ31" i="5"/>
  <c r="AJ32" i="5" s="1"/>
  <c r="AJ33" i="5" s="1"/>
  <c r="AJ34" i="5" s="1"/>
  <c r="AJ8" i="7" s="1"/>
  <c r="AJ13" i="7" s="1"/>
  <c r="AJ25" i="7" s="1"/>
  <c r="AI31" i="5"/>
  <c r="AI32" i="5" s="1"/>
  <c r="AI33" i="5" s="1"/>
  <c r="AI34" i="5" s="1"/>
  <c r="AI8" i="7" s="1"/>
  <c r="AI13" i="7" s="1"/>
  <c r="AI25" i="7" s="1"/>
  <c r="AH31" i="5"/>
  <c r="AH32" i="5" s="1"/>
  <c r="AH33" i="5" s="1"/>
  <c r="AH34" i="5" s="1"/>
  <c r="AH8" i="7" s="1"/>
  <c r="AF31" i="5"/>
  <c r="AF32" i="5" s="1"/>
  <c r="AF33" i="5" s="1"/>
  <c r="AF34" i="5" s="1"/>
  <c r="AF8" i="7" s="1"/>
  <c r="AF13" i="7" s="1"/>
  <c r="AF25" i="7" s="1"/>
  <c r="AE31" i="5"/>
  <c r="AE32" i="5" s="1"/>
  <c r="AE33" i="5" s="1"/>
  <c r="AE34" i="5" s="1"/>
  <c r="AE8" i="7" s="1"/>
  <c r="AE13" i="7" s="1"/>
  <c r="AE25" i="7" s="1"/>
  <c r="AD31" i="5"/>
  <c r="AD32" i="5" s="1"/>
  <c r="AD33" i="5" s="1"/>
  <c r="AD34" i="5" s="1"/>
  <c r="AD8" i="7" s="1"/>
  <c r="AB31" i="5"/>
  <c r="AB32" i="5" s="1"/>
  <c r="AB33" i="5" s="1"/>
  <c r="AB34" i="5" s="1"/>
  <c r="AB8" i="7" s="1"/>
  <c r="AB13" i="7" s="1"/>
  <c r="AB25" i="7" s="1"/>
  <c r="AA31" i="5"/>
  <c r="AA32" i="5" s="1"/>
  <c r="AA33" i="5" s="1"/>
  <c r="AA34" i="5" s="1"/>
  <c r="AA8" i="7" s="1"/>
  <c r="AA13" i="7" s="1"/>
  <c r="AA25" i="7" s="1"/>
  <c r="Z31" i="5"/>
  <c r="Z32" i="5" s="1"/>
  <c r="Z33" i="5" s="1"/>
  <c r="Z34" i="5" s="1"/>
  <c r="Z8" i="7" s="1"/>
  <c r="X31" i="5"/>
  <c r="X32" i="5" s="1"/>
  <c r="X33" i="5" s="1"/>
  <c r="X34" i="5" s="1"/>
  <c r="X8" i="7" s="1"/>
  <c r="X13" i="7" s="1"/>
  <c r="X25" i="7" s="1"/>
  <c r="W31" i="5"/>
  <c r="W32" i="5" s="1"/>
  <c r="W33" i="5" s="1"/>
  <c r="W34" i="5" s="1"/>
  <c r="W8" i="7" s="1"/>
  <c r="W13" i="7" s="1"/>
  <c r="W25" i="7" s="1"/>
  <c r="V31" i="5"/>
  <c r="V32" i="5" s="1"/>
  <c r="V33" i="5" s="1"/>
  <c r="V34" i="5" s="1"/>
  <c r="V8" i="7" s="1"/>
  <c r="T31" i="5"/>
  <c r="T32" i="5" s="1"/>
  <c r="T33" i="5" s="1"/>
  <c r="T34" i="5" s="1"/>
  <c r="T8" i="7" s="1"/>
  <c r="T13" i="7" s="1"/>
  <c r="T25" i="7" s="1"/>
  <c r="S31" i="5"/>
  <c r="S32" i="5" s="1"/>
  <c r="S33" i="5" s="1"/>
  <c r="S34" i="5" s="1"/>
  <c r="S8" i="7" s="1"/>
  <c r="S13" i="7" s="1"/>
  <c r="S25" i="7" s="1"/>
  <c r="D5" i="66"/>
  <c r="E5" i="66"/>
  <c r="F14" i="81" s="1"/>
  <c r="F35" i="66" l="1"/>
  <c r="E14" i="81"/>
  <c r="F8" i="57" s="1"/>
  <c r="J8" i="57"/>
  <c r="J9" i="57" s="1"/>
  <c r="F5" i="81"/>
  <c r="F5" i="66" l="1"/>
  <c r="G14" i="81" s="1"/>
  <c r="G41" i="66"/>
  <c r="C110" i="21"/>
  <c r="G110" i="21" s="1"/>
  <c r="C107" i="21"/>
  <c r="G107" i="21" s="1"/>
  <c r="C108" i="21"/>
  <c r="G108" i="21" s="1"/>
  <c r="C106" i="21"/>
  <c r="G106" i="21" s="1"/>
  <c r="E5" i="81"/>
  <c r="C101" i="21"/>
  <c r="C102" i="21"/>
  <c r="C104" i="21"/>
  <c r="C109" i="21"/>
  <c r="G109" i="21" s="1"/>
  <c r="C111" i="21"/>
  <c r="G111" i="21" s="1"/>
  <c r="C105" i="21"/>
  <c r="G105" i="21" s="1"/>
  <c r="C103" i="21"/>
  <c r="C99" i="21"/>
  <c r="C98" i="21"/>
  <c r="C100" i="21"/>
  <c r="C97" i="21"/>
  <c r="D12" i="3"/>
  <c r="C47" i="21"/>
  <c r="G5" i="66" l="1"/>
  <c r="H14" i="81" s="1"/>
  <c r="H47" i="66"/>
  <c r="G5" i="81"/>
  <c r="N8" i="57"/>
  <c r="N9" i="57" s="1"/>
  <c r="G104" i="21"/>
  <c r="D81" i="3"/>
  <c r="D76" i="3"/>
  <c r="G76" i="3"/>
  <c r="G94" i="3" s="1"/>
  <c r="G75" i="3"/>
  <c r="G93" i="3" s="1"/>
  <c r="D75" i="3"/>
  <c r="D77" i="3"/>
  <c r="D80" i="3"/>
  <c r="G78" i="3"/>
  <c r="G96" i="3" s="1"/>
  <c r="G80" i="3"/>
  <c r="G98" i="3" s="1"/>
  <c r="G82" i="3"/>
  <c r="G100" i="3" s="1"/>
  <c r="D82" i="3"/>
  <c r="G81" i="3"/>
  <c r="G99" i="3" s="1"/>
  <c r="G79" i="3"/>
  <c r="G97" i="3" s="1"/>
  <c r="D78" i="3"/>
  <c r="G77" i="3"/>
  <c r="G95" i="3" s="1"/>
  <c r="D79" i="3"/>
  <c r="G102" i="21"/>
  <c r="D73" i="3"/>
  <c r="G101" i="21"/>
  <c r="D72" i="3"/>
  <c r="G99" i="21"/>
  <c r="D70" i="3"/>
  <c r="G47" i="21"/>
  <c r="C115" i="21"/>
  <c r="C81" i="21"/>
  <c r="D46" i="3"/>
  <c r="H46" i="3" s="1"/>
  <c r="H12" i="3"/>
  <c r="F9" i="57"/>
  <c r="G103" i="21"/>
  <c r="D74" i="3"/>
  <c r="G100" i="21"/>
  <c r="D71" i="3"/>
  <c r="G98" i="21"/>
  <c r="D69" i="3"/>
  <c r="G97" i="21"/>
  <c r="D68" i="3"/>
  <c r="C48" i="21" l="1"/>
  <c r="D13" i="3"/>
  <c r="D88" i="3" s="1"/>
  <c r="I53" i="66"/>
  <c r="H5" i="66"/>
  <c r="I14" i="81" s="1"/>
  <c r="V8" i="57" s="1"/>
  <c r="R8" i="57"/>
  <c r="R9" i="57" s="1"/>
  <c r="H5" i="81"/>
  <c r="H74" i="3"/>
  <c r="H71" i="3"/>
  <c r="G32" i="21"/>
  <c r="G115" i="21"/>
  <c r="H82" i="3"/>
  <c r="H73" i="3"/>
  <c r="H76" i="3"/>
  <c r="H68" i="3"/>
  <c r="H81" i="3"/>
  <c r="G81" i="21"/>
  <c r="G24" i="21"/>
  <c r="F10" i="57"/>
  <c r="D11" i="3"/>
  <c r="D86" i="3" s="1"/>
  <c r="C46" i="21"/>
  <c r="H70" i="3"/>
  <c r="H79" i="3"/>
  <c r="H80" i="3"/>
  <c r="H72" i="3"/>
  <c r="H78" i="3"/>
  <c r="H77" i="3"/>
  <c r="H69" i="3"/>
  <c r="D87" i="3"/>
  <c r="H75" i="3"/>
  <c r="I5" i="81" l="1"/>
  <c r="D14" i="3"/>
  <c r="C49" i="21"/>
  <c r="J59" i="66"/>
  <c r="I5" i="66"/>
  <c r="J14" i="81" s="1"/>
  <c r="D47" i="3"/>
  <c r="H47" i="3" s="1"/>
  <c r="H13" i="3"/>
  <c r="G48" i="21"/>
  <c r="C116" i="21"/>
  <c r="C82" i="21"/>
  <c r="G38" i="21"/>
  <c r="I11" i="5" s="1"/>
  <c r="D12" i="21"/>
  <c r="D18" i="21" s="1"/>
  <c r="H88" i="3"/>
  <c r="C433" i="3"/>
  <c r="C512" i="3" s="1"/>
  <c r="M21" i="7" s="1"/>
  <c r="D4" i="21"/>
  <c r="D10" i="21" s="1"/>
  <c r="G30" i="21"/>
  <c r="I7" i="5" s="1"/>
  <c r="V9" i="57"/>
  <c r="G46" i="21"/>
  <c r="C114" i="21"/>
  <c r="C80" i="21"/>
  <c r="D45" i="3"/>
  <c r="H45" i="3" s="1"/>
  <c r="H11" i="3"/>
  <c r="H87" i="3"/>
  <c r="C432" i="3"/>
  <c r="C511" i="3" s="1"/>
  <c r="I21" i="7" s="1"/>
  <c r="J10" i="57"/>
  <c r="F4" i="57"/>
  <c r="D7" i="56" s="1"/>
  <c r="I11" i="57"/>
  <c r="H86" i="3"/>
  <c r="C431" i="3"/>
  <c r="Z8" i="57" l="1"/>
  <c r="Z9" i="57" s="1"/>
  <c r="J5" i="81"/>
  <c r="H14" i="3"/>
  <c r="D48" i="3"/>
  <c r="H48" i="3" s="1"/>
  <c r="D89" i="3"/>
  <c r="K32" i="21"/>
  <c r="G116" i="21"/>
  <c r="J5" i="66"/>
  <c r="K14" i="81" s="1"/>
  <c r="K65" i="66"/>
  <c r="G49" i="21"/>
  <c r="C117" i="21"/>
  <c r="C83" i="21"/>
  <c r="K24" i="21"/>
  <c r="G82" i="21"/>
  <c r="I8" i="5"/>
  <c r="BR7" i="5"/>
  <c r="BR8" i="5" s="1"/>
  <c r="M23" i="7"/>
  <c r="BU21" i="7"/>
  <c r="BU23" i="7" s="1"/>
  <c r="I23" i="7"/>
  <c r="BT21" i="7"/>
  <c r="BT23" i="7" s="1"/>
  <c r="C510" i="3"/>
  <c r="E21" i="7" s="1"/>
  <c r="C501" i="3"/>
  <c r="D15" i="3"/>
  <c r="C50" i="21"/>
  <c r="I12" i="5"/>
  <c r="I26" i="6" s="1"/>
  <c r="BR11" i="5"/>
  <c r="BR12" i="5" s="1"/>
  <c r="E6" i="2" s="1"/>
  <c r="D8" i="56"/>
  <c r="D11" i="56"/>
  <c r="D12" i="56" s="1"/>
  <c r="E12" i="56" s="1"/>
  <c r="F12" i="56" s="1"/>
  <c r="G12" i="56" s="1"/>
  <c r="M11" i="57"/>
  <c r="M5" i="57" s="1"/>
  <c r="N10" i="57"/>
  <c r="J4" i="57"/>
  <c r="H7" i="56" s="1"/>
  <c r="H11" i="56" s="1"/>
  <c r="I5" i="57"/>
  <c r="G114" i="21"/>
  <c r="C32" i="21"/>
  <c r="G80" i="21"/>
  <c r="C24" i="21"/>
  <c r="K38" i="21" l="1"/>
  <c r="M11" i="5" s="1"/>
  <c r="E12" i="21"/>
  <c r="E18" i="21" s="1"/>
  <c r="K30" i="21"/>
  <c r="M7" i="5" s="1"/>
  <c r="E4" i="21"/>
  <c r="E10" i="21" s="1"/>
  <c r="K5" i="81"/>
  <c r="AD8" i="57"/>
  <c r="AD9" i="57" s="1"/>
  <c r="H12" i="56"/>
  <c r="I12" i="56" s="1"/>
  <c r="J12" i="56" s="1"/>
  <c r="K12" i="56" s="1"/>
  <c r="G83" i="21"/>
  <c r="O24" i="21"/>
  <c r="G117" i="21"/>
  <c r="O32" i="21"/>
  <c r="C434" i="3"/>
  <c r="C513" i="3" s="1"/>
  <c r="Q21" i="7" s="1"/>
  <c r="H89" i="3"/>
  <c r="K5" i="66"/>
  <c r="L14" i="81" s="1"/>
  <c r="L71" i="66"/>
  <c r="D16" i="3"/>
  <c r="C51" i="21"/>
  <c r="E30" i="6"/>
  <c r="BS21" i="7"/>
  <c r="G50" i="21"/>
  <c r="C118" i="21"/>
  <c r="C84" i="21"/>
  <c r="N4" i="57"/>
  <c r="L7" i="56" s="1"/>
  <c r="L11" i="56" s="1"/>
  <c r="Q11" i="57"/>
  <c r="R10" i="57"/>
  <c r="D49" i="3"/>
  <c r="H49" i="3" s="1"/>
  <c r="H15" i="3"/>
  <c r="D90" i="3"/>
  <c r="C4" i="21"/>
  <c r="C10" i="21" s="1"/>
  <c r="C30" i="21"/>
  <c r="E7" i="5" s="1"/>
  <c r="C12" i="21"/>
  <c r="C18" i="21" s="1"/>
  <c r="C38" i="21"/>
  <c r="E11" i="5" s="1"/>
  <c r="E22" i="7"/>
  <c r="E23" i="7" s="1"/>
  <c r="B6" i="12"/>
  <c r="BR14" i="5"/>
  <c r="BR23" i="5" s="1"/>
  <c r="BR27" i="5" s="1"/>
  <c r="E5" i="2"/>
  <c r="E7" i="2" s="1"/>
  <c r="E10" i="2" s="1"/>
  <c r="E8" i="56"/>
  <c r="F8" i="56" s="1"/>
  <c r="G8" i="56" s="1"/>
  <c r="H8" i="56" s="1"/>
  <c r="I10" i="6"/>
  <c r="I14" i="5"/>
  <c r="I23" i="5" s="1"/>
  <c r="I27" i="5" s="1"/>
  <c r="L12" i="56" l="1"/>
  <c r="M12" i="56" s="1"/>
  <c r="N12" i="56" s="1"/>
  <c r="O12" i="56" s="1"/>
  <c r="G10" i="56"/>
  <c r="M77" i="66"/>
  <c r="L5" i="66"/>
  <c r="M14" i="81" s="1"/>
  <c r="H16" i="3"/>
  <c r="D50" i="3"/>
  <c r="H50" i="3" s="1"/>
  <c r="D91" i="3"/>
  <c r="C52" i="21"/>
  <c r="D17" i="3"/>
  <c r="F12" i="21"/>
  <c r="F18" i="21" s="1"/>
  <c r="O38" i="21"/>
  <c r="Q11" i="5" s="1"/>
  <c r="G12" i="21"/>
  <c r="G18" i="21" s="1"/>
  <c r="M8" i="5"/>
  <c r="BS7" i="5"/>
  <c r="BS8" i="5" s="1"/>
  <c r="BV21" i="7"/>
  <c r="BV23" i="7" s="1"/>
  <c r="Q23" i="7"/>
  <c r="AH8" i="57"/>
  <c r="AH9" i="57" s="1"/>
  <c r="L5" i="81"/>
  <c r="G51" i="21"/>
  <c r="C85" i="21"/>
  <c r="C119" i="21"/>
  <c r="G4" i="21"/>
  <c r="G10" i="21" s="1"/>
  <c r="O30" i="21"/>
  <c r="Q7" i="5" s="1"/>
  <c r="F4" i="21"/>
  <c r="F10" i="21" s="1"/>
  <c r="BS11" i="5"/>
  <c r="BS12" i="5" s="1"/>
  <c r="F6" i="2" s="1"/>
  <c r="M12" i="5"/>
  <c r="M26" i="6" s="1"/>
  <c r="J9" i="7"/>
  <c r="I9" i="7"/>
  <c r="H90" i="3"/>
  <c r="C435" i="3"/>
  <c r="C514" i="3" s="1"/>
  <c r="F30" i="6"/>
  <c r="G84" i="21"/>
  <c r="S24" i="21"/>
  <c r="S30" i="21" s="1"/>
  <c r="U7" i="5" s="1"/>
  <c r="G118" i="21"/>
  <c r="S32" i="21"/>
  <c r="S38" i="21" s="1"/>
  <c r="U11" i="5" s="1"/>
  <c r="I8" i="56"/>
  <c r="J8" i="56" s="1"/>
  <c r="K8" i="56" s="1"/>
  <c r="L8" i="56" s="1"/>
  <c r="E8" i="5"/>
  <c r="BQ7" i="5"/>
  <c r="BQ8" i="5" s="1"/>
  <c r="R4" i="57"/>
  <c r="P7" i="56" s="1"/>
  <c r="P11" i="56" s="1"/>
  <c r="U11" i="57"/>
  <c r="U5" i="57" s="1"/>
  <c r="V10" i="57"/>
  <c r="BQ11" i="5"/>
  <c r="BQ12" i="5" s="1"/>
  <c r="D6" i="2" s="1"/>
  <c r="E12" i="5"/>
  <c r="E26" i="6" s="1"/>
  <c r="B13" i="12"/>
  <c r="E28" i="5" s="1"/>
  <c r="B10" i="12"/>
  <c r="Q5" i="57"/>
  <c r="BS22" i="7"/>
  <c r="BS23" i="7" s="1"/>
  <c r="E27" i="6"/>
  <c r="F27" i="6" s="1"/>
  <c r="P12" i="56" l="1"/>
  <c r="Q12" i="56" s="1"/>
  <c r="R12" i="56" s="1"/>
  <c r="S12" i="56" s="1"/>
  <c r="E28" i="6"/>
  <c r="D18" i="3"/>
  <c r="C53" i="21"/>
  <c r="C86" i="21"/>
  <c r="G52" i="21"/>
  <c r="C120" i="21"/>
  <c r="D51" i="3"/>
  <c r="H51" i="3" s="1"/>
  <c r="H17" i="3"/>
  <c r="D92" i="3"/>
  <c r="H91" i="3"/>
  <c r="C436" i="3"/>
  <c r="C515" i="3" s="1"/>
  <c r="F5" i="2"/>
  <c r="F7" i="2" s="1"/>
  <c r="BS14" i="5"/>
  <c r="G119" i="21"/>
  <c r="W32" i="21"/>
  <c r="M10" i="6"/>
  <c r="M14" i="5"/>
  <c r="BT7" i="5"/>
  <c r="BT8" i="5" s="1"/>
  <c r="Q8" i="5"/>
  <c r="G85" i="21"/>
  <c r="W24" i="21"/>
  <c r="M5" i="81"/>
  <c r="AL8" i="57"/>
  <c r="AL9" i="57" s="1"/>
  <c r="Q12" i="5"/>
  <c r="Q26" i="6" s="1"/>
  <c r="BT11" i="5"/>
  <c r="BT12" i="5" s="1"/>
  <c r="G6" i="2" s="1"/>
  <c r="N83" i="66"/>
  <c r="M5" i="66"/>
  <c r="N14" i="81" s="1"/>
  <c r="BQ14" i="5"/>
  <c r="BQ23" i="5" s="1"/>
  <c r="BQ27" i="5" s="1"/>
  <c r="D5" i="2"/>
  <c r="D7" i="2" s="1"/>
  <c r="D10" i="2" s="1"/>
  <c r="BU11" i="5"/>
  <c r="BU12" i="5" s="1"/>
  <c r="H6" i="2" s="1"/>
  <c r="U12" i="5"/>
  <c r="U26" i="6" s="1"/>
  <c r="E14" i="5"/>
  <c r="E23" i="5" s="1"/>
  <c r="E27" i="5" s="1"/>
  <c r="E29" i="5" s="1"/>
  <c r="E10" i="6"/>
  <c r="F28" i="6"/>
  <c r="G27" i="6"/>
  <c r="M8" i="56"/>
  <c r="N8" i="56" s="1"/>
  <c r="O8" i="56" s="1"/>
  <c r="P8" i="56" s="1"/>
  <c r="Y11" i="57"/>
  <c r="Y5" i="57" s="1"/>
  <c r="Z10" i="57"/>
  <c r="V4" i="57"/>
  <c r="T7" i="56" s="1"/>
  <c r="T11" i="56" s="1"/>
  <c r="C13" i="12"/>
  <c r="F28" i="5" s="1"/>
  <c r="F29" i="5" s="1"/>
  <c r="C6" i="12"/>
  <c r="C10" i="12" s="1"/>
  <c r="K10" i="56"/>
  <c r="BU7" i="5"/>
  <c r="BU8" i="5" s="1"/>
  <c r="U8" i="5"/>
  <c r="BT9" i="7"/>
  <c r="G30" i="6"/>
  <c r="T12" i="56" l="1"/>
  <c r="U12" i="56" s="1"/>
  <c r="V12" i="56" s="1"/>
  <c r="W12" i="56" s="1"/>
  <c r="W30" i="21"/>
  <c r="Y7" i="5" s="1"/>
  <c r="H4" i="21"/>
  <c r="H10" i="21" s="1"/>
  <c r="N5" i="81"/>
  <c r="AP8" i="57"/>
  <c r="AP9" i="57" s="1"/>
  <c r="D20" i="3" s="1"/>
  <c r="G5" i="2"/>
  <c r="G7" i="2" s="1"/>
  <c r="BT14" i="5"/>
  <c r="M15" i="5"/>
  <c r="M23" i="5"/>
  <c r="M27" i="5" s="1"/>
  <c r="C437" i="3"/>
  <c r="C516" i="3" s="1"/>
  <c r="H92" i="3"/>
  <c r="W38" i="21"/>
  <c r="Y11" i="5" s="1"/>
  <c r="H12" i="21"/>
  <c r="H18" i="21" s="1"/>
  <c r="F8" i="2"/>
  <c r="F10" i="2"/>
  <c r="G86" i="21"/>
  <c r="AA24" i="21"/>
  <c r="M9" i="7"/>
  <c r="N9" i="7"/>
  <c r="D19" i="3"/>
  <c r="C54" i="21"/>
  <c r="Q10" i="6"/>
  <c r="Q14" i="5"/>
  <c r="G53" i="21"/>
  <c r="C121" i="21"/>
  <c r="C87" i="21"/>
  <c r="G120" i="21"/>
  <c r="AA32" i="21"/>
  <c r="BS23" i="5"/>
  <c r="BS27" i="5" s="1"/>
  <c r="BS15" i="5"/>
  <c r="O89" i="66"/>
  <c r="N5" i="66"/>
  <c r="O14" i="81" s="1"/>
  <c r="D52" i="3"/>
  <c r="H52" i="3" s="1"/>
  <c r="D93" i="3"/>
  <c r="H18" i="3"/>
  <c r="D6" i="12"/>
  <c r="D10" i="12" s="1"/>
  <c r="D13" i="12"/>
  <c r="G28" i="5" s="1"/>
  <c r="G29" i="5" s="1"/>
  <c r="Q8" i="56"/>
  <c r="R8" i="56" s="1"/>
  <c r="S8" i="56" s="1"/>
  <c r="T8" i="56" s="1"/>
  <c r="F31" i="5"/>
  <c r="F32" i="5" s="1"/>
  <c r="F33" i="5" s="1"/>
  <c r="F34" i="5" s="1"/>
  <c r="O10" i="56"/>
  <c r="F9" i="7"/>
  <c r="E9" i="7"/>
  <c r="G28" i="6"/>
  <c r="H27" i="6"/>
  <c r="U10" i="6"/>
  <c r="U14" i="5"/>
  <c r="BU14" i="5"/>
  <c r="H5" i="2"/>
  <c r="H7" i="2" s="1"/>
  <c r="Z4" i="57"/>
  <c r="X7" i="56" s="1"/>
  <c r="X11" i="56" s="1"/>
  <c r="X12" i="56" s="1"/>
  <c r="Y12" i="56" s="1"/>
  <c r="Z12" i="56" s="1"/>
  <c r="AA12" i="56" s="1"/>
  <c r="AD10" i="57"/>
  <c r="AC11" i="57"/>
  <c r="AC5" i="57" s="1"/>
  <c r="E30" i="5"/>
  <c r="E31" i="5" s="1"/>
  <c r="E32" i="5" s="1"/>
  <c r="E33" i="5" s="1"/>
  <c r="E34" i="5" s="1"/>
  <c r="H30" i="6"/>
  <c r="C55" i="21"/>
  <c r="BU9" i="7" l="1"/>
  <c r="BS9" i="7"/>
  <c r="AT8" i="57"/>
  <c r="AT9" i="57" s="1"/>
  <c r="O5" i="81"/>
  <c r="G121" i="21"/>
  <c r="AE32" i="21"/>
  <c r="Q15" i="5"/>
  <c r="Q23" i="5"/>
  <c r="Q27" i="5" s="1"/>
  <c r="BT15" i="5"/>
  <c r="BT23" i="5"/>
  <c r="BT27" i="5" s="1"/>
  <c r="R9" i="7"/>
  <c r="Q9" i="7"/>
  <c r="AA38" i="21"/>
  <c r="AC11" i="5" s="1"/>
  <c r="I12" i="21"/>
  <c r="I18" i="21" s="1"/>
  <c r="D53" i="3"/>
  <c r="H53" i="3" s="1"/>
  <c r="D94" i="3"/>
  <c r="H19" i="3"/>
  <c r="Y12" i="5"/>
  <c r="Y26" i="6" s="1"/>
  <c r="BV11" i="5"/>
  <c r="BV12" i="5" s="1"/>
  <c r="I6" i="2" s="1"/>
  <c r="S10" i="56"/>
  <c r="I4" i="21"/>
  <c r="I10" i="21" s="1"/>
  <c r="AA30" i="21"/>
  <c r="AC7" i="5" s="1"/>
  <c r="O5" i="66"/>
  <c r="P14" i="81" s="1"/>
  <c r="P95" i="66"/>
  <c r="G8" i="2"/>
  <c r="G10" i="2"/>
  <c r="C122" i="21"/>
  <c r="G54" i="21"/>
  <c r="C88" i="21"/>
  <c r="H93" i="3"/>
  <c r="C438" i="3"/>
  <c r="C517" i="3" s="1"/>
  <c r="G87" i="21"/>
  <c r="AE24" i="21"/>
  <c r="Y8" i="5"/>
  <c r="BV7" i="5"/>
  <c r="BV8" i="5" s="1"/>
  <c r="E8" i="7"/>
  <c r="E31" i="6"/>
  <c r="E32" i="6" s="1"/>
  <c r="E33" i="6" s="1"/>
  <c r="F8" i="7"/>
  <c r="F13" i="7" s="1"/>
  <c r="F25" i="7" s="1"/>
  <c r="BQ30" i="6"/>
  <c r="I30" i="6"/>
  <c r="H28" i="6"/>
  <c r="BQ27" i="6"/>
  <c r="BQ28" i="6" s="1"/>
  <c r="I27" i="6"/>
  <c r="G55" i="21"/>
  <c r="C123" i="21"/>
  <c r="C89" i="21"/>
  <c r="AH10" i="57"/>
  <c r="AG11" i="57"/>
  <c r="AD4" i="57"/>
  <c r="AB7" i="56" s="1"/>
  <c r="AB11" i="56" s="1"/>
  <c r="AB12" i="56" s="1"/>
  <c r="AC12" i="56" s="1"/>
  <c r="AD12" i="56" s="1"/>
  <c r="AE12" i="56" s="1"/>
  <c r="F30" i="5"/>
  <c r="G30" i="5" s="1"/>
  <c r="U8" i="56"/>
  <c r="V8" i="56" s="1"/>
  <c r="W8" i="56" s="1"/>
  <c r="X8" i="56" s="1"/>
  <c r="H20" i="3"/>
  <c r="D54" i="3"/>
  <c r="H54" i="3" s="1"/>
  <c r="D95" i="3"/>
  <c r="G31" i="5"/>
  <c r="G32" i="5" s="1"/>
  <c r="G33" i="5" s="1"/>
  <c r="G34" i="5" s="1"/>
  <c r="H8" i="2"/>
  <c r="H10" i="2"/>
  <c r="E13" i="12"/>
  <c r="H28" i="5" s="1"/>
  <c r="E6" i="12"/>
  <c r="E10" i="12" s="1"/>
  <c r="BU15" i="5"/>
  <c r="BU23" i="5"/>
  <c r="BU27" i="5" s="1"/>
  <c r="U15" i="5"/>
  <c r="U23" i="5"/>
  <c r="U27" i="5" s="1"/>
  <c r="U29" i="5" s="1"/>
  <c r="U9" i="7"/>
  <c r="V9" i="7"/>
  <c r="V13" i="7" s="1"/>
  <c r="V25" i="7" s="1"/>
  <c r="BV9" i="7" l="1"/>
  <c r="W10" i="56"/>
  <c r="C439" i="3"/>
  <c r="C518" i="3" s="1"/>
  <c r="H94" i="3"/>
  <c r="P5" i="81"/>
  <c r="AX8" i="57"/>
  <c r="AX9" i="57" s="1"/>
  <c r="F31" i="6"/>
  <c r="F32" i="6" s="1"/>
  <c r="F33" i="6" s="1"/>
  <c r="BW7" i="5"/>
  <c r="BW8" i="5" s="1"/>
  <c r="AC8" i="5"/>
  <c r="AE38" i="21"/>
  <c r="AG11" i="5" s="1"/>
  <c r="J12" i="21"/>
  <c r="J18" i="21" s="1"/>
  <c r="Y14" i="5"/>
  <c r="Y10" i="6"/>
  <c r="Q101" i="66"/>
  <c r="P5" i="66"/>
  <c r="Q14" i="81" s="1"/>
  <c r="G88" i="21"/>
  <c r="AI24" i="21"/>
  <c r="BW11" i="5"/>
  <c r="BW12" i="5" s="1"/>
  <c r="J6" i="2" s="1"/>
  <c r="AC12" i="5"/>
  <c r="AC26" i="6" s="1"/>
  <c r="AE30" i="21"/>
  <c r="AG7" i="5" s="1"/>
  <c r="J4" i="21"/>
  <c r="J10" i="21" s="1"/>
  <c r="BV14" i="5"/>
  <c r="I5" i="2"/>
  <c r="I7" i="2" s="1"/>
  <c r="AI32" i="21"/>
  <c r="G122" i="21"/>
  <c r="D21" i="3"/>
  <c r="C56" i="21"/>
  <c r="G8" i="7"/>
  <c r="G13" i="7" s="1"/>
  <c r="G25" i="7" s="1"/>
  <c r="G123" i="21"/>
  <c r="AM32" i="21"/>
  <c r="J30" i="6"/>
  <c r="BW9" i="7"/>
  <c r="E13" i="7"/>
  <c r="E25" i="7" s="1"/>
  <c r="E27" i="7" s="1"/>
  <c r="F13" i="12"/>
  <c r="I28" i="5" s="1"/>
  <c r="F6" i="12"/>
  <c r="F10" i="12" s="1"/>
  <c r="Y8" i="56"/>
  <c r="Z8" i="56" s="1"/>
  <c r="AA8" i="56" s="1"/>
  <c r="AB8" i="56" s="1"/>
  <c r="J27" i="6"/>
  <c r="I28" i="6"/>
  <c r="H29" i="5"/>
  <c r="BQ28" i="5"/>
  <c r="G89" i="21"/>
  <c r="AM24" i="21"/>
  <c r="C440" i="3"/>
  <c r="C519" i="3" s="1"/>
  <c r="H95" i="3"/>
  <c r="AG5" i="57"/>
  <c r="AK11" i="57"/>
  <c r="AK5" i="57" s="1"/>
  <c r="AL10" i="57"/>
  <c r="AH4" i="57"/>
  <c r="AF7" i="56" s="1"/>
  <c r="AF11" i="56" s="1"/>
  <c r="AF12" i="56" s="1"/>
  <c r="AG12" i="56" s="1"/>
  <c r="AH12" i="56" s="1"/>
  <c r="AI12" i="56" s="1"/>
  <c r="G31" i="6" l="1"/>
  <c r="G32" i="6" s="1"/>
  <c r="G33" i="6" s="1"/>
  <c r="D96" i="3"/>
  <c r="D55" i="3"/>
  <c r="H55" i="3" s="1"/>
  <c r="H21" i="3"/>
  <c r="BX11" i="5"/>
  <c r="BX12" i="5" s="1"/>
  <c r="K6" i="2" s="1"/>
  <c r="AG12" i="5"/>
  <c r="AG26" i="6" s="1"/>
  <c r="K4" i="21"/>
  <c r="K10" i="21" s="1"/>
  <c r="AI30" i="21"/>
  <c r="AK7" i="5" s="1"/>
  <c r="AC10" i="6"/>
  <c r="AC14" i="5"/>
  <c r="K12" i="21"/>
  <c r="K18" i="21" s="1"/>
  <c r="AI38" i="21"/>
  <c r="AK11" i="5" s="1"/>
  <c r="BW14" i="5"/>
  <c r="J5" i="2"/>
  <c r="J7" i="2" s="1"/>
  <c r="I10" i="2"/>
  <c r="I8" i="2"/>
  <c r="BB8" i="57"/>
  <c r="BB9" i="57" s="1"/>
  <c r="Q5" i="81"/>
  <c r="BV15" i="5"/>
  <c r="BV23" i="5"/>
  <c r="BV27" i="5" s="1"/>
  <c r="BV29" i="5" s="1"/>
  <c r="Q5" i="66"/>
  <c r="R107" i="66"/>
  <c r="R5" i="66" s="1"/>
  <c r="S14" i="81" s="1"/>
  <c r="BJ8" i="57" s="1"/>
  <c r="D22" i="3"/>
  <c r="C57" i="21"/>
  <c r="Y9" i="7"/>
  <c r="Z9" i="7"/>
  <c r="Z13" i="7" s="1"/>
  <c r="Z25" i="7" s="1"/>
  <c r="BX7" i="5"/>
  <c r="BX8" i="5" s="1"/>
  <c r="AG8" i="5"/>
  <c r="Y15" i="5"/>
  <c r="Y23" i="5"/>
  <c r="Y27" i="5" s="1"/>
  <c r="Y29" i="5" s="1"/>
  <c r="G56" i="21"/>
  <c r="C124" i="21"/>
  <c r="C90" i="21"/>
  <c r="G13" i="12"/>
  <c r="J28" i="5" s="1"/>
  <c r="J29" i="5" s="1"/>
  <c r="G6" i="12"/>
  <c r="G10" i="12" s="1"/>
  <c r="E9" i="6"/>
  <c r="E11" i="6" s="1"/>
  <c r="E23" i="6" s="1"/>
  <c r="E34" i="6" s="1"/>
  <c r="F26" i="7"/>
  <c r="F27" i="7" s="1"/>
  <c r="J28" i="6"/>
  <c r="K27" i="6"/>
  <c r="L4" i="21"/>
  <c r="L10" i="21" s="1"/>
  <c r="AM30" i="21"/>
  <c r="AO7" i="5" s="1"/>
  <c r="I29" i="5"/>
  <c r="L12" i="21"/>
  <c r="L18" i="21" s="1"/>
  <c r="AM38" i="21"/>
  <c r="AO11" i="5" s="1"/>
  <c r="AA10" i="56"/>
  <c r="D14" i="2"/>
  <c r="BQ29" i="5"/>
  <c r="AC8" i="56"/>
  <c r="AD8" i="56" s="1"/>
  <c r="AE8" i="56" s="1"/>
  <c r="AF8" i="56" s="1"/>
  <c r="K30" i="6"/>
  <c r="AP10" i="57"/>
  <c r="AL4" i="57"/>
  <c r="AJ7" i="56" s="1"/>
  <c r="AJ11" i="56" s="1"/>
  <c r="AJ12" i="56" s="1"/>
  <c r="AK12" i="56" s="1"/>
  <c r="AL12" i="56" s="1"/>
  <c r="AM12" i="56" s="1"/>
  <c r="AO11" i="57"/>
  <c r="AO5" i="57" s="1"/>
  <c r="H31" i="5"/>
  <c r="H32" i="5" s="1"/>
  <c r="H33" i="5" s="1"/>
  <c r="H30" i="5"/>
  <c r="AE10" i="56" l="1"/>
  <c r="S5" i="81"/>
  <c r="G90" i="21"/>
  <c r="AQ24" i="21"/>
  <c r="BX9" i="7"/>
  <c r="D23" i="3"/>
  <c r="C58" i="21"/>
  <c r="AC9" i="7"/>
  <c r="AD9" i="7"/>
  <c r="AD13" i="7" s="1"/>
  <c r="AD25" i="7" s="1"/>
  <c r="G57" i="21"/>
  <c r="C125" i="21"/>
  <c r="C91" i="21"/>
  <c r="BW15" i="5"/>
  <c r="BW23" i="5"/>
  <c r="BW27" i="5" s="1"/>
  <c r="BW29" i="5" s="1"/>
  <c r="AG14" i="5"/>
  <c r="AG10" i="6"/>
  <c r="BY11" i="5"/>
  <c r="BY12" i="5" s="1"/>
  <c r="L6" i="2" s="1"/>
  <c r="AK12" i="5"/>
  <c r="AK26" i="6" s="1"/>
  <c r="AK8" i="5"/>
  <c r="BY7" i="5"/>
  <c r="BY8" i="5" s="1"/>
  <c r="D56" i="3"/>
  <c r="H56" i="3" s="1"/>
  <c r="H22" i="3"/>
  <c r="D97" i="3"/>
  <c r="BX14" i="5"/>
  <c r="K5" i="2"/>
  <c r="K7" i="2" s="1"/>
  <c r="G124" i="21"/>
  <c r="AQ32" i="21"/>
  <c r="J10" i="2"/>
  <c r="J8" i="2"/>
  <c r="R14" i="81"/>
  <c r="S5" i="66"/>
  <c r="T14" i="81" s="1"/>
  <c r="AC15" i="5"/>
  <c r="AC23" i="5"/>
  <c r="AC27" i="5" s="1"/>
  <c r="AC29" i="5" s="1"/>
  <c r="C441" i="3"/>
  <c r="C520" i="3" s="1"/>
  <c r="H96" i="3"/>
  <c r="AP4" i="57"/>
  <c r="AN7" i="56" s="1"/>
  <c r="AN11" i="56" s="1"/>
  <c r="AN12" i="56" s="1"/>
  <c r="AO12" i="56" s="1"/>
  <c r="AP12" i="56" s="1"/>
  <c r="AQ12" i="56" s="1"/>
  <c r="AS11" i="57"/>
  <c r="AS5" i="57" s="1"/>
  <c r="AT10" i="57"/>
  <c r="AG8" i="56"/>
  <c r="AH8" i="56" s="1"/>
  <c r="AI8" i="56" s="1"/>
  <c r="AJ8" i="56" s="1"/>
  <c r="BJ9" i="57"/>
  <c r="BZ7" i="5"/>
  <c r="BZ8" i="5" s="1"/>
  <c r="AO8" i="5"/>
  <c r="H13" i="12"/>
  <c r="K28" i="5" s="1"/>
  <c r="K29" i="5" s="1"/>
  <c r="H6" i="12"/>
  <c r="H10" i="12" s="1"/>
  <c r="BZ11" i="5"/>
  <c r="BZ12" i="5" s="1"/>
  <c r="M6" i="2" s="1"/>
  <c r="AO12" i="5"/>
  <c r="AO26" i="6" s="1"/>
  <c r="L30" i="6"/>
  <c r="BQ30" i="5"/>
  <c r="BQ31" i="5" s="1"/>
  <c r="BQ32" i="5" s="1"/>
  <c r="F9" i="6"/>
  <c r="F11" i="6" s="1"/>
  <c r="F23" i="6" s="1"/>
  <c r="F34" i="6" s="1"/>
  <c r="G26" i="7"/>
  <c r="G27" i="7" s="1"/>
  <c r="I30" i="5"/>
  <c r="J30" i="5" s="1"/>
  <c r="K28" i="6"/>
  <c r="L27" i="6"/>
  <c r="J31" i="5"/>
  <c r="J32" i="5" s="1"/>
  <c r="J33" i="5" s="1"/>
  <c r="J34" i="5" s="1"/>
  <c r="J8" i="7" s="1"/>
  <c r="J13" i="7" s="1"/>
  <c r="J25" i="7" s="1"/>
  <c r="H34" i="5"/>
  <c r="C442" i="3" l="1"/>
  <c r="C521" i="3" s="1"/>
  <c r="H97" i="3"/>
  <c r="R5" i="81"/>
  <c r="T5" i="81" s="1"/>
  <c r="BF8" i="57"/>
  <c r="D57" i="3"/>
  <c r="H57" i="3" s="1"/>
  <c r="H23" i="3"/>
  <c r="D98" i="3"/>
  <c r="K8" i="2"/>
  <c r="K10" i="2"/>
  <c r="BX23" i="5"/>
  <c r="BX27" i="5" s="1"/>
  <c r="BX29" i="5" s="1"/>
  <c r="BX15" i="5"/>
  <c r="AG15" i="5"/>
  <c r="AG23" i="5"/>
  <c r="AG27" i="5" s="1"/>
  <c r="AG29" i="5" s="1"/>
  <c r="C126" i="21"/>
  <c r="G58" i="21"/>
  <c r="C92" i="21"/>
  <c r="L5" i="2"/>
  <c r="L7" i="2" s="1"/>
  <c r="BY14" i="5"/>
  <c r="G91" i="21"/>
  <c r="AU24" i="21"/>
  <c r="BY9" i="7"/>
  <c r="AQ38" i="21"/>
  <c r="AS11" i="5" s="1"/>
  <c r="O12" i="21"/>
  <c r="O18" i="21" s="1"/>
  <c r="N12" i="21"/>
  <c r="N18" i="21" s="1"/>
  <c r="M12" i="21"/>
  <c r="M18" i="21" s="1"/>
  <c r="P12" i="21"/>
  <c r="P18" i="21" s="1"/>
  <c r="AK14" i="5"/>
  <c r="AK10" i="6"/>
  <c r="AU32" i="21"/>
  <c r="G125" i="21"/>
  <c r="P4" i="21"/>
  <c r="P10" i="21" s="1"/>
  <c r="M4" i="21"/>
  <c r="M10" i="21" s="1"/>
  <c r="AQ30" i="21"/>
  <c r="AS7" i="5" s="1"/>
  <c r="N4" i="21"/>
  <c r="N10" i="21" s="1"/>
  <c r="O4" i="21"/>
  <c r="O10" i="21" s="1"/>
  <c r="AG9" i="7"/>
  <c r="AH9" i="7"/>
  <c r="AH13" i="7" s="1"/>
  <c r="AH25" i="7" s="1"/>
  <c r="BR27" i="6"/>
  <c r="BR28" i="6" s="1"/>
  <c r="L28" i="6"/>
  <c r="M27" i="6"/>
  <c r="M5" i="2"/>
  <c r="M7" i="2" s="1"/>
  <c r="BZ14" i="5"/>
  <c r="D25" i="3"/>
  <c r="C60" i="21"/>
  <c r="AK8" i="56"/>
  <c r="AL8" i="56" s="1"/>
  <c r="AM8" i="56" s="1"/>
  <c r="AN8" i="56" s="1"/>
  <c r="I31" i="5"/>
  <c r="I32" i="5" s="1"/>
  <c r="I33" i="5" s="1"/>
  <c r="H26" i="7"/>
  <c r="G9" i="6"/>
  <c r="G11" i="6" s="1"/>
  <c r="G23" i="6" s="1"/>
  <c r="G34" i="6" s="1"/>
  <c r="BR30" i="6"/>
  <c r="M30" i="6"/>
  <c r="H8" i="7"/>
  <c r="H31" i="6"/>
  <c r="AW11" i="57"/>
  <c r="AW5" i="57" s="1"/>
  <c r="AX10" i="57"/>
  <c r="AT4" i="57"/>
  <c r="K30" i="5"/>
  <c r="K31" i="5"/>
  <c r="K32" i="5" s="1"/>
  <c r="K33" i="5" s="1"/>
  <c r="K34" i="5" s="1"/>
  <c r="K8" i="7" s="1"/>
  <c r="K13" i="7" s="1"/>
  <c r="K25" i="7" s="1"/>
  <c r="AO14" i="5"/>
  <c r="AO10" i="6"/>
  <c r="AI10" i="56"/>
  <c r="I13" i="12"/>
  <c r="L28" i="5" s="1"/>
  <c r="I6" i="12"/>
  <c r="I10" i="12" s="1"/>
  <c r="AM10" i="56" l="1"/>
  <c r="CC11" i="5"/>
  <c r="CC12" i="5" s="1"/>
  <c r="P6" i="2" s="1"/>
  <c r="CB11" i="5"/>
  <c r="CB12" i="5" s="1"/>
  <c r="O6" i="2" s="1"/>
  <c r="CA11" i="5"/>
  <c r="CA12" i="5" s="1"/>
  <c r="N6" i="2" s="1"/>
  <c r="AS12" i="5"/>
  <c r="AS26" i="6" s="1"/>
  <c r="CA26" i="6" s="1"/>
  <c r="CD11" i="5"/>
  <c r="CD12" i="5" s="1"/>
  <c r="Q6" i="2" s="1"/>
  <c r="G126" i="21"/>
  <c r="AY32" i="21"/>
  <c r="AY38" i="21" s="1"/>
  <c r="BA11" i="5" s="1"/>
  <c r="BA12" i="5" s="1"/>
  <c r="BA26" i="6" s="1"/>
  <c r="Q12" i="21"/>
  <c r="Q18" i="21" s="1"/>
  <c r="AU38" i="21"/>
  <c r="AW11" i="5" s="1"/>
  <c r="AW12" i="5" s="1"/>
  <c r="AW26" i="6" s="1"/>
  <c r="CE26" i="6" s="1"/>
  <c r="BZ9" i="7"/>
  <c r="AL9" i="7"/>
  <c r="AL13" i="7" s="1"/>
  <c r="AL25" i="7" s="1"/>
  <c r="AK9" i="7"/>
  <c r="Q4" i="21"/>
  <c r="Q10" i="21" s="1"/>
  <c r="AU30" i="21"/>
  <c r="AW7" i="5" s="1"/>
  <c r="BF9" i="57"/>
  <c r="E8" i="57"/>
  <c r="G92" i="21"/>
  <c r="AY24" i="21"/>
  <c r="AY30" i="21" s="1"/>
  <c r="BA7" i="5" s="1"/>
  <c r="H98" i="3"/>
  <c r="C443" i="3"/>
  <c r="C522" i="3" s="1"/>
  <c r="AK23" i="5"/>
  <c r="AK27" i="5" s="1"/>
  <c r="AK29" i="5" s="1"/>
  <c r="AK15" i="5"/>
  <c r="BY23" i="5"/>
  <c r="BY27" i="5" s="1"/>
  <c r="BY29" i="5" s="1"/>
  <c r="BY15" i="5"/>
  <c r="AS8" i="5"/>
  <c r="CA7" i="5"/>
  <c r="CA8" i="5" s="1"/>
  <c r="L8" i="2"/>
  <c r="L10" i="2"/>
  <c r="L29" i="5"/>
  <c r="BR28" i="5"/>
  <c r="H13" i="7"/>
  <c r="H25" i="7" s="1"/>
  <c r="H27" i="7" s="1"/>
  <c r="BS8" i="7"/>
  <c r="BS13" i="7" s="1"/>
  <c r="BS25" i="7" s="1"/>
  <c r="BS27" i="7" s="1"/>
  <c r="BT26" i="7" s="1"/>
  <c r="AO8" i="56"/>
  <c r="AP8" i="56" s="1"/>
  <c r="AQ8" i="56" s="1"/>
  <c r="N27" i="6"/>
  <c r="M28" i="6"/>
  <c r="BA11" i="57"/>
  <c r="BA5" i="57" s="1"/>
  <c r="AX4" i="57"/>
  <c r="BB10" i="57"/>
  <c r="G60" i="21"/>
  <c r="C128" i="21"/>
  <c r="C94" i="21"/>
  <c r="J13" i="12"/>
  <c r="M28" i="5" s="1"/>
  <c r="J6" i="12"/>
  <c r="J10" i="12" s="1"/>
  <c r="D59" i="3"/>
  <c r="H59" i="3" s="1"/>
  <c r="H25" i="3"/>
  <c r="D100" i="3"/>
  <c r="AO15" i="5"/>
  <c r="AO23" i="5"/>
  <c r="AO27" i="5" s="1"/>
  <c r="AO29" i="5" s="1"/>
  <c r="BQ31" i="6"/>
  <c r="BQ32" i="6" s="1"/>
  <c r="BQ33" i="6" s="1"/>
  <c r="H32" i="6"/>
  <c r="H33" i="6" s="1"/>
  <c r="I34" i="5"/>
  <c r="I8" i="7" s="1"/>
  <c r="BQ33" i="5"/>
  <c r="BZ15" i="5"/>
  <c r="BZ23" i="5"/>
  <c r="BZ27" i="5" s="1"/>
  <c r="BZ29" i="5" s="1"/>
  <c r="N30" i="6"/>
  <c r="AO9" i="7"/>
  <c r="AP9" i="7"/>
  <c r="M8" i="2"/>
  <c r="M10" i="2"/>
  <c r="AQ10" i="56" l="1"/>
  <c r="I31" i="6"/>
  <c r="J31" i="6" s="1"/>
  <c r="D24" i="3"/>
  <c r="C59" i="21"/>
  <c r="E9" i="57"/>
  <c r="AW8" i="5"/>
  <c r="CB7" i="5"/>
  <c r="CB8" i="5" s="1"/>
  <c r="CA9" i="7"/>
  <c r="CA14" i="5"/>
  <c r="N5" i="2"/>
  <c r="N7" i="2" s="1"/>
  <c r="CC7" i="5"/>
  <c r="CC8" i="5" s="1"/>
  <c r="BA8" i="5"/>
  <c r="AS10" i="6"/>
  <c r="AS14" i="5"/>
  <c r="K13" i="12"/>
  <c r="N28" i="5" s="1"/>
  <c r="N29" i="5" s="1"/>
  <c r="K6" i="12"/>
  <c r="K10" i="12" s="1"/>
  <c r="M29" i="5"/>
  <c r="I26" i="7"/>
  <c r="H9" i="6"/>
  <c r="AP13" i="7"/>
  <c r="AP25" i="7" s="1"/>
  <c r="D15" i="2"/>
  <c r="D16" i="2" s="1"/>
  <c r="BQ34" i="5"/>
  <c r="E14" i="2"/>
  <c r="BR29" i="5"/>
  <c r="CB9" i="7"/>
  <c r="I13" i="7"/>
  <c r="I25" i="7" s="1"/>
  <c r="I27" i="7" s="1"/>
  <c r="N28" i="6"/>
  <c r="O27" i="6"/>
  <c r="L30" i="5"/>
  <c r="L31" i="5"/>
  <c r="L32" i="5" s="1"/>
  <c r="L33" i="5" s="1"/>
  <c r="BR33" i="5" s="1"/>
  <c r="E15" i="2" s="1"/>
  <c r="BF10" i="57"/>
  <c r="BB4" i="57"/>
  <c r="BE11" i="57"/>
  <c r="BE5" i="57" s="1"/>
  <c r="C445" i="3"/>
  <c r="C524" i="3" s="1"/>
  <c r="H100" i="3"/>
  <c r="G128" i="21"/>
  <c r="BG32" i="21"/>
  <c r="BG38" i="21" s="1"/>
  <c r="BI11" i="5" s="1"/>
  <c r="G94" i="21"/>
  <c r="BG24" i="21"/>
  <c r="BG30" i="21" s="1"/>
  <c r="BI7" i="5" s="1"/>
  <c r="O30" i="6"/>
  <c r="I32" i="6" l="1"/>
  <c r="I33" i="6" s="1"/>
  <c r="L34" i="5"/>
  <c r="L8" i="7" s="1"/>
  <c r="L13" i="7" s="1"/>
  <c r="L25" i="7" s="1"/>
  <c r="O5" i="2"/>
  <c r="O7" i="2" s="1"/>
  <c r="CB14" i="5"/>
  <c r="AS15" i="5"/>
  <c r="AS23" i="5"/>
  <c r="AS27" i="5" s="1"/>
  <c r="AS29" i="5" s="1"/>
  <c r="AW10" i="6"/>
  <c r="AW14" i="5"/>
  <c r="AT9" i="7"/>
  <c r="AT13" i="7" s="1"/>
  <c r="AT25" i="7" s="1"/>
  <c r="CA10" i="6"/>
  <c r="AS9" i="7"/>
  <c r="N8" i="2"/>
  <c r="N10" i="2"/>
  <c r="CA15" i="5"/>
  <c r="CA23" i="5"/>
  <c r="CA27" i="5" s="1"/>
  <c r="CA29" i="5" s="1"/>
  <c r="BA10" i="6"/>
  <c r="BA14" i="5"/>
  <c r="G59" i="21"/>
  <c r="C93" i="21"/>
  <c r="C127" i="21"/>
  <c r="P5" i="2"/>
  <c r="P7" i="2" s="1"/>
  <c r="CC14" i="5"/>
  <c r="H24" i="3"/>
  <c r="D58" i="3"/>
  <c r="H58" i="3" s="1"/>
  <c r="D99" i="3"/>
  <c r="BJ10" i="57"/>
  <c r="BF4" i="57"/>
  <c r="BI11" i="57"/>
  <c r="BI5" i="57" s="1"/>
  <c r="CE7" i="5"/>
  <c r="CE8" i="5" s="1"/>
  <c r="BI8" i="5"/>
  <c r="I9" i="6"/>
  <c r="I11" i="6" s="1"/>
  <c r="I23" i="6" s="1"/>
  <c r="J26" i="7"/>
  <c r="J27" i="7" s="1"/>
  <c r="M30" i="5"/>
  <c r="M31" i="5" s="1"/>
  <c r="M32" i="5" s="1"/>
  <c r="M33" i="5" s="1"/>
  <c r="M34" i="5" s="1"/>
  <c r="O28" i="6"/>
  <c r="P27" i="6"/>
  <c r="BR30" i="5"/>
  <c r="BR31" i="5" s="1"/>
  <c r="BR32" i="5" s="1"/>
  <c r="BR34" i="5"/>
  <c r="BR35" i="5" s="1"/>
  <c r="K31" i="6"/>
  <c r="J32" i="6"/>
  <c r="J33" i="6" s="1"/>
  <c r="E16" i="2"/>
  <c r="BQ9" i="6"/>
  <c r="BQ11" i="6" s="1"/>
  <c r="BQ23" i="6" s="1"/>
  <c r="BQ34" i="6" s="1"/>
  <c r="H11" i="6"/>
  <c r="H23" i="6" s="1"/>
  <c r="H34" i="6" s="1"/>
  <c r="L13" i="12"/>
  <c r="O28" i="5" s="1"/>
  <c r="O29" i="5" s="1"/>
  <c r="L6" i="12"/>
  <c r="L10" i="12" s="1"/>
  <c r="P30" i="6"/>
  <c r="CE11" i="5"/>
  <c r="CE12" i="5" s="1"/>
  <c r="R6" i="2" s="1"/>
  <c r="BI12" i="5"/>
  <c r="BI26" i="6" s="1"/>
  <c r="N31" i="5"/>
  <c r="N32" i="5" s="1"/>
  <c r="N33" i="5" s="1"/>
  <c r="N34" i="5" s="1"/>
  <c r="N8" i="7" s="1"/>
  <c r="N13" i="7" s="1"/>
  <c r="N25" i="7" s="1"/>
  <c r="I34" i="6" l="1"/>
  <c r="BT8" i="7"/>
  <c r="BT13" i="7" s="1"/>
  <c r="BT25" i="7" s="1"/>
  <c r="BT27" i="7" s="1"/>
  <c r="BU26" i="7" s="1"/>
  <c r="BB9" i="7"/>
  <c r="BB13" i="7" s="1"/>
  <c r="BB25" i="7" s="1"/>
  <c r="BA9" i="7"/>
  <c r="AW15" i="5"/>
  <c r="AW23" i="5"/>
  <c r="AW27" i="5" s="1"/>
  <c r="AW29" i="5" s="1"/>
  <c r="CE10" i="6"/>
  <c r="AW9" i="7"/>
  <c r="CG9" i="7" s="1"/>
  <c r="AX9" i="7"/>
  <c r="AX13" i="7" s="1"/>
  <c r="AX25" i="7" s="1"/>
  <c r="CC15" i="5"/>
  <c r="CC23" i="5"/>
  <c r="CC27" i="5" s="1"/>
  <c r="CC29" i="5" s="1"/>
  <c r="P10" i="2"/>
  <c r="P8" i="2"/>
  <c r="H99" i="3"/>
  <c r="C444" i="3"/>
  <c r="C523" i="3" s="1"/>
  <c r="BA15" i="5"/>
  <c r="BA23" i="5"/>
  <c r="BA27" i="5" s="1"/>
  <c r="BA29" i="5" s="1"/>
  <c r="BC32" i="21"/>
  <c r="BC38" i="21" s="1"/>
  <c r="BE11" i="5" s="1"/>
  <c r="BE12" i="5" s="1"/>
  <c r="BE26" i="6" s="1"/>
  <c r="G127" i="21"/>
  <c r="CB23" i="5"/>
  <c r="CB27" i="5" s="1"/>
  <c r="CB29" i="5" s="1"/>
  <c r="CB15" i="5"/>
  <c r="G93" i="21"/>
  <c r="BC24" i="21"/>
  <c r="BC30" i="21" s="1"/>
  <c r="BE7" i="5" s="1"/>
  <c r="CD9" i="7"/>
  <c r="CF9" i="7"/>
  <c r="CE9" i="7"/>
  <c r="CC9" i="7"/>
  <c r="O8" i="2"/>
  <c r="O10" i="2"/>
  <c r="M35" i="5"/>
  <c r="M8" i="7"/>
  <c r="BS30" i="6"/>
  <c r="Q30" i="6"/>
  <c r="BM11" i="57"/>
  <c r="BJ4" i="57"/>
  <c r="N30" i="5"/>
  <c r="O30" i="5" s="1"/>
  <c r="M13" i="12"/>
  <c r="P28" i="5" s="1"/>
  <c r="M6" i="12"/>
  <c r="M10" i="12" s="1"/>
  <c r="K26" i="7"/>
  <c r="K27" i="7" s="1"/>
  <c r="J9" i="6"/>
  <c r="J11" i="6" s="1"/>
  <c r="J23" i="6" s="1"/>
  <c r="J34" i="6" s="1"/>
  <c r="BI10" i="6"/>
  <c r="BI14" i="5"/>
  <c r="O31" i="5"/>
  <c r="O32" i="5" s="1"/>
  <c r="O33" i="5" s="1"/>
  <c r="O34" i="5" s="1"/>
  <c r="O8" i="7" s="1"/>
  <c r="O13" i="7" s="1"/>
  <c r="O25" i="7" s="1"/>
  <c r="L31" i="6"/>
  <c r="K32" i="6"/>
  <c r="K33" i="6" s="1"/>
  <c r="R5" i="2"/>
  <c r="R7" i="2" s="1"/>
  <c r="CE14" i="5"/>
  <c r="P28" i="6"/>
  <c r="BS27" i="6"/>
  <c r="BS28" i="6" s="1"/>
  <c r="Q27" i="6"/>
  <c r="BE8" i="5" l="1"/>
  <c r="CD7" i="5"/>
  <c r="CD8" i="5" s="1"/>
  <c r="R30" i="6"/>
  <c r="N13" i="12"/>
  <c r="N6" i="12"/>
  <c r="N10" i="12" s="1"/>
  <c r="R8" i="2"/>
  <c r="R10" i="2"/>
  <c r="BM5" i="57"/>
  <c r="E12" i="57"/>
  <c r="R27" i="6"/>
  <c r="Q28" i="6"/>
  <c r="L26" i="7"/>
  <c r="L27" i="7" s="1"/>
  <c r="K9" i="6"/>
  <c r="K11" i="6" s="1"/>
  <c r="K23" i="6" s="1"/>
  <c r="K34" i="6" s="1"/>
  <c r="P29" i="5"/>
  <c r="BS28" i="5"/>
  <c r="M13" i="7"/>
  <c r="M25" i="7" s="1"/>
  <c r="BI9" i="7"/>
  <c r="BJ9" i="7"/>
  <c r="BJ13" i="7" s="1"/>
  <c r="BJ25" i="7" s="1"/>
  <c r="BR31" i="6"/>
  <c r="BR32" i="6" s="1"/>
  <c r="BR33" i="6" s="1"/>
  <c r="M31" i="6"/>
  <c r="L32" i="6"/>
  <c r="L33" i="6" s="1"/>
  <c r="CE15" i="5"/>
  <c r="CE23" i="5"/>
  <c r="CE27" i="5" s="1"/>
  <c r="CE29" i="5" s="1"/>
  <c r="BI15" i="5"/>
  <c r="BI23" i="5"/>
  <c r="BI27" i="5" s="1"/>
  <c r="BI29" i="5" s="1"/>
  <c r="CD14" i="5" l="1"/>
  <c r="Q5" i="2"/>
  <c r="Q7" i="2" s="1"/>
  <c r="BE14" i="5"/>
  <c r="BE10" i="6"/>
  <c r="L9" i="6"/>
  <c r="M26" i="7"/>
  <c r="M27" i="7" s="1"/>
  <c r="BT28" i="5"/>
  <c r="Q28" i="5"/>
  <c r="Q29" i="5" s="1"/>
  <c r="P31" i="5"/>
  <c r="P32" i="5" s="1"/>
  <c r="P33" i="5" s="1"/>
  <c r="P34" i="5" s="1"/>
  <c r="P8" i="7" s="1"/>
  <c r="P30" i="5"/>
  <c r="N31" i="6"/>
  <c r="M32" i="6"/>
  <c r="M33" i="6" s="1"/>
  <c r="O6" i="12"/>
  <c r="O10" i="12" s="1"/>
  <c r="O13" i="12"/>
  <c r="R28" i="6"/>
  <c r="S27" i="6"/>
  <c r="S30" i="6"/>
  <c r="F14" i="2"/>
  <c r="BS29" i="5"/>
  <c r="BE15" i="5" l="1"/>
  <c r="BE23" i="5"/>
  <c r="BE27" i="5" s="1"/>
  <c r="BE29" i="5" s="1"/>
  <c r="CD23" i="5"/>
  <c r="CD27" i="5" s="1"/>
  <c r="CD29" i="5" s="1"/>
  <c r="CD15" i="5"/>
  <c r="Q10" i="2"/>
  <c r="Q8" i="2"/>
  <c r="BE9" i="7"/>
  <c r="BF9" i="7"/>
  <c r="BF13" i="7" s="1"/>
  <c r="BF25" i="7" s="1"/>
  <c r="P13" i="7"/>
  <c r="P25" i="7" s="1"/>
  <c r="BU8" i="7"/>
  <c r="BU13" i="7" s="1"/>
  <c r="BU25" i="7" s="1"/>
  <c r="BU27" i="7" s="1"/>
  <c r="BV26" i="7" s="1"/>
  <c r="BS30" i="5"/>
  <c r="BS31" i="5" s="1"/>
  <c r="BS32" i="5" s="1"/>
  <c r="BS33" i="5" s="1"/>
  <c r="Q30" i="5"/>
  <c r="Q31" i="5" s="1"/>
  <c r="Q32" i="5" s="1"/>
  <c r="Q33" i="5" s="1"/>
  <c r="Q34" i="5" s="1"/>
  <c r="G14" i="2"/>
  <c r="BT29" i="5"/>
  <c r="O31" i="6"/>
  <c r="N32" i="6"/>
  <c r="N33" i="6" s="1"/>
  <c r="T30" i="6"/>
  <c r="N26" i="7"/>
  <c r="N27" i="7" s="1"/>
  <c r="M9" i="6"/>
  <c r="M11" i="6" s="1"/>
  <c r="M23" i="6" s="1"/>
  <c r="M34" i="6" s="1"/>
  <c r="S28" i="6"/>
  <c r="T27" i="6"/>
  <c r="BU28" i="5"/>
  <c r="R28" i="5"/>
  <c r="R29" i="5" s="1"/>
  <c r="BR9" i="6"/>
  <c r="BR11" i="6" s="1"/>
  <c r="BR23" i="6" s="1"/>
  <c r="BR34" i="6" s="1"/>
  <c r="L11" i="6"/>
  <c r="L23" i="6" s="1"/>
  <c r="L34" i="6" s="1"/>
  <c r="F15" i="2" l="1"/>
  <c r="F16" i="2" s="1"/>
  <c r="BS34" i="5"/>
  <c r="BS35" i="5" s="1"/>
  <c r="Q35" i="5"/>
  <c r="Q8" i="7"/>
  <c r="H14" i="2"/>
  <c r="BU29" i="5"/>
  <c r="T28" i="6"/>
  <c r="BT27" i="6"/>
  <c r="BT28" i="6" s="1"/>
  <c r="U27" i="6"/>
  <c r="BT30" i="5"/>
  <c r="BT31" i="5" s="1"/>
  <c r="BT32" i="5" s="1"/>
  <c r="BT33" i="5" s="1"/>
  <c r="N9" i="6"/>
  <c r="N11" i="6" s="1"/>
  <c r="N23" i="6" s="1"/>
  <c r="N34" i="6" s="1"/>
  <c r="O26" i="7"/>
  <c r="O27" i="7" s="1"/>
  <c r="BT30" i="6"/>
  <c r="U30" i="6"/>
  <c r="R31" i="5"/>
  <c r="R32" i="5" s="1"/>
  <c r="R33" i="5" s="1"/>
  <c r="R34" i="5" s="1"/>
  <c r="R8" i="7" s="1"/>
  <c r="R13" i="7" s="1"/>
  <c r="R25" i="7" s="1"/>
  <c r="R30" i="5"/>
  <c r="S30" i="5" s="1"/>
  <c r="T30" i="5" s="1"/>
  <c r="U30" i="5" s="1"/>
  <c r="P31" i="6"/>
  <c r="O32" i="6"/>
  <c r="O33" i="6" s="1"/>
  <c r="G15" i="2" l="1"/>
  <c r="G16" i="2" s="1"/>
  <c r="G18" i="2" s="1"/>
  <c r="BT34" i="5"/>
  <c r="BT35" i="5" s="1"/>
  <c r="BV8" i="7"/>
  <c r="BV13" i="7" s="1"/>
  <c r="BV25" i="7" s="1"/>
  <c r="BV27" i="7" s="1"/>
  <c r="BW26" i="7" s="1"/>
  <c r="Q13" i="7"/>
  <c r="Q25" i="7" s="1"/>
  <c r="BS31" i="6"/>
  <c r="BS32" i="6" s="1"/>
  <c r="BS33" i="6" s="1"/>
  <c r="Q31" i="6"/>
  <c r="P32" i="6"/>
  <c r="P33" i="6" s="1"/>
  <c r="V27" i="6"/>
  <c r="U28" i="6"/>
  <c r="P26" i="7"/>
  <c r="P27" i="7" s="1"/>
  <c r="O9" i="6"/>
  <c r="O11" i="6" s="1"/>
  <c r="O23" i="6" s="1"/>
  <c r="O34" i="6" s="1"/>
  <c r="V30" i="5"/>
  <c r="W30" i="5" s="1"/>
  <c r="X30" i="5" s="1"/>
  <c r="Y30" i="5" s="1"/>
  <c r="U31" i="5"/>
  <c r="U32" i="5" s="1"/>
  <c r="U33" i="5" s="1"/>
  <c r="U34" i="5" s="1"/>
  <c r="BU30" i="5"/>
  <c r="BU31" i="5" s="1"/>
  <c r="BU32" i="5" s="1"/>
  <c r="BU33" i="5" s="1"/>
  <c r="H15" i="2" s="1"/>
  <c r="H16" i="2" s="1"/>
  <c r="H18" i="2" s="1"/>
  <c r="V30" i="6"/>
  <c r="F18" i="2"/>
  <c r="U8" i="7" l="1"/>
  <c r="U35" i="5"/>
  <c r="Z30" i="5"/>
  <c r="AA30" i="5" s="1"/>
  <c r="AB30" i="5" s="1"/>
  <c r="AC30" i="5" s="1"/>
  <c r="Y31" i="5"/>
  <c r="Y32" i="5" s="1"/>
  <c r="Y33" i="5" s="1"/>
  <c r="Y34" i="5" s="1"/>
  <c r="R31" i="6"/>
  <c r="Q32" i="6"/>
  <c r="Q33" i="6" s="1"/>
  <c r="W30" i="6"/>
  <c r="BV30" i="5"/>
  <c r="BU34" i="5"/>
  <c r="BU35" i="5" s="1"/>
  <c r="Q26" i="7"/>
  <c r="Q27" i="7" s="1"/>
  <c r="P9" i="6"/>
  <c r="V28" i="6"/>
  <c r="W27" i="6"/>
  <c r="BV31" i="5" l="1"/>
  <c r="BV32" i="5" s="1"/>
  <c r="BV33" i="5" s="1"/>
  <c r="W28" i="6"/>
  <c r="X27" i="6"/>
  <c r="R26" i="7"/>
  <c r="R27" i="7" s="1"/>
  <c r="Q9" i="6"/>
  <c r="Q11" i="6" s="1"/>
  <c r="Q23" i="6" s="1"/>
  <c r="Q34" i="6" s="1"/>
  <c r="Y35" i="5"/>
  <c r="Y8" i="7"/>
  <c r="U13" i="7"/>
  <c r="U25" i="7" s="1"/>
  <c r="BW8" i="7"/>
  <c r="BW13" i="7" s="1"/>
  <c r="BW25" i="7" s="1"/>
  <c r="BW27" i="7" s="1"/>
  <c r="BX26" i="7" s="1"/>
  <c r="X30" i="6"/>
  <c r="S31" i="6"/>
  <c r="R32" i="6"/>
  <c r="R33" i="6" s="1"/>
  <c r="BS9" i="6"/>
  <c r="BS11" i="6" s="1"/>
  <c r="BS23" i="6" s="1"/>
  <c r="BS34" i="6" s="1"/>
  <c r="P11" i="6"/>
  <c r="P23" i="6" s="1"/>
  <c r="P34" i="6" s="1"/>
  <c r="AD30" i="5"/>
  <c r="AE30" i="5" s="1"/>
  <c r="AF30" i="5" s="1"/>
  <c r="AG30" i="5" s="1"/>
  <c r="AC31" i="5"/>
  <c r="AC32" i="5" s="1"/>
  <c r="AC33" i="5" s="1"/>
  <c r="AC34" i="5" s="1"/>
  <c r="BX8" i="7" l="1"/>
  <c r="BX13" i="7" s="1"/>
  <c r="BX25" i="7" s="1"/>
  <c r="BX27" i="7" s="1"/>
  <c r="BY26" i="7" s="1"/>
  <c r="Y13" i="7"/>
  <c r="Y25" i="7" s="1"/>
  <c r="T31" i="6"/>
  <c r="S32" i="6"/>
  <c r="S33" i="6" s="1"/>
  <c r="BU30" i="6"/>
  <c r="Y30" i="6"/>
  <c r="X28" i="6"/>
  <c r="BU27" i="6"/>
  <c r="BU28" i="6" s="1"/>
  <c r="Y27" i="6"/>
  <c r="AC8" i="7"/>
  <c r="AC35" i="5"/>
  <c r="R9" i="6"/>
  <c r="R11" i="6" s="1"/>
  <c r="R23" i="6" s="1"/>
  <c r="R34" i="6" s="1"/>
  <c r="S26" i="7"/>
  <c r="S27" i="7" s="1"/>
  <c r="AH30" i="5"/>
  <c r="AI30" i="5" s="1"/>
  <c r="AJ30" i="5" s="1"/>
  <c r="AK30" i="5" s="1"/>
  <c r="AG31" i="5"/>
  <c r="AG32" i="5" s="1"/>
  <c r="AG33" i="5" s="1"/>
  <c r="AG34" i="5" s="1"/>
  <c r="BW30" i="5"/>
  <c r="I15" i="2"/>
  <c r="I16" i="2" s="1"/>
  <c r="I18" i="2" s="1"/>
  <c r="BV34" i="5"/>
  <c r="BV35" i="5" s="1"/>
  <c r="AG35" i="5" l="1"/>
  <c r="AG8" i="7"/>
  <c r="AL30" i="5"/>
  <c r="AM30" i="5" s="1"/>
  <c r="AN30" i="5" s="1"/>
  <c r="AO30" i="5" s="1"/>
  <c r="AK31" i="5"/>
  <c r="AK32" i="5" s="1"/>
  <c r="AK33" i="5" s="1"/>
  <c r="AK34" i="5" s="1"/>
  <c r="T26" i="7"/>
  <c r="T27" i="7" s="1"/>
  <c r="S9" i="6"/>
  <c r="S11" i="6" s="1"/>
  <c r="S23" i="6" s="1"/>
  <c r="S34" i="6" s="1"/>
  <c r="Z30" i="6"/>
  <c r="AC13" i="7"/>
  <c r="AC25" i="7" s="1"/>
  <c r="BY8" i="7"/>
  <c r="BY13" i="7" s="1"/>
  <c r="BY25" i="7" s="1"/>
  <c r="BY27" i="7" s="1"/>
  <c r="BZ26" i="7" s="1"/>
  <c r="BT31" i="6"/>
  <c r="BT32" i="6" s="1"/>
  <c r="BT33" i="6" s="1"/>
  <c r="U31" i="6"/>
  <c r="T32" i="6"/>
  <c r="T33" i="6" s="1"/>
  <c r="BW31" i="5"/>
  <c r="BW32" i="5" s="1"/>
  <c r="BW33" i="5" s="1"/>
  <c r="Z27" i="6"/>
  <c r="Y28" i="6"/>
  <c r="AK35" i="5" l="1"/>
  <c r="AK8" i="7"/>
  <c r="AP30" i="5"/>
  <c r="AQ30" i="5" s="1"/>
  <c r="AR30" i="5" s="1"/>
  <c r="AS30" i="5" s="1"/>
  <c r="AO31" i="5"/>
  <c r="AO32" i="5" s="1"/>
  <c r="AO33" i="5" s="1"/>
  <c r="AO34" i="5" s="1"/>
  <c r="Z28" i="6"/>
  <c r="AA27" i="6"/>
  <c r="AA30" i="6"/>
  <c r="BX30" i="5"/>
  <c r="J15" i="2"/>
  <c r="J16" i="2" s="1"/>
  <c r="J18" i="2" s="1"/>
  <c r="BW34" i="5"/>
  <c r="BW35" i="5" s="1"/>
  <c r="U26" i="7"/>
  <c r="U27" i="7" s="1"/>
  <c r="T9" i="6"/>
  <c r="V31" i="6"/>
  <c r="U32" i="6"/>
  <c r="U33" i="6" s="1"/>
  <c r="AG13" i="7"/>
  <c r="AG25" i="7" s="1"/>
  <c r="BZ8" i="7"/>
  <c r="BZ13" i="7" s="1"/>
  <c r="BZ25" i="7" s="1"/>
  <c r="BZ27" i="7" s="1"/>
  <c r="CA26" i="7" s="1"/>
  <c r="AB30" i="6" l="1"/>
  <c r="W31" i="6"/>
  <c r="V32" i="6"/>
  <c r="V33" i="6" s="1"/>
  <c r="AA28" i="6"/>
  <c r="AB27" i="6"/>
  <c r="T11" i="6"/>
  <c r="T23" i="6" s="1"/>
  <c r="T34" i="6" s="1"/>
  <c r="BT9" i="6"/>
  <c r="BT11" i="6" s="1"/>
  <c r="BT23" i="6" s="1"/>
  <c r="BT34" i="6" s="1"/>
  <c r="V26" i="7"/>
  <c r="V27" i="7" s="1"/>
  <c r="U9" i="6"/>
  <c r="U11" i="6" s="1"/>
  <c r="U23" i="6" s="1"/>
  <c r="U34" i="6" s="1"/>
  <c r="AO35" i="5"/>
  <c r="AO8" i="7"/>
  <c r="AT30" i="5"/>
  <c r="AU30" i="5" s="1"/>
  <c r="AV30" i="5" s="1"/>
  <c r="AW30" i="5" s="1"/>
  <c r="AS31" i="5"/>
  <c r="AS32" i="5" s="1"/>
  <c r="AS33" i="5" s="1"/>
  <c r="AS34" i="5" s="1"/>
  <c r="CA8" i="7"/>
  <c r="CA13" i="7" s="1"/>
  <c r="CA25" i="7" s="1"/>
  <c r="CA27" i="7" s="1"/>
  <c r="CB26" i="7" s="1"/>
  <c r="AK13" i="7"/>
  <c r="AK25" i="7" s="1"/>
  <c r="BX31" i="5"/>
  <c r="BX32" i="5" s="1"/>
  <c r="BX33" i="5" s="1"/>
  <c r="BY30" i="5" l="1"/>
  <c r="BY31" i="5" s="1"/>
  <c r="BY32" i="5" s="1"/>
  <c r="BY33" i="5" s="1"/>
  <c r="AS8" i="7"/>
  <c r="AS35" i="5"/>
  <c r="AB28" i="6"/>
  <c r="AC27" i="6"/>
  <c r="BV27" i="6"/>
  <c r="BV28" i="6" s="1"/>
  <c r="AO13" i="7"/>
  <c r="AO25" i="7" s="1"/>
  <c r="CB8" i="7"/>
  <c r="CB13" i="7" s="1"/>
  <c r="CB25" i="7" s="1"/>
  <c r="CB27" i="7" s="1"/>
  <c r="CC26" i="7" s="1"/>
  <c r="V9" i="6"/>
  <c r="V11" i="6" s="1"/>
  <c r="V23" i="6" s="1"/>
  <c r="V34" i="6" s="1"/>
  <c r="W26" i="7"/>
  <c r="W27" i="7" s="1"/>
  <c r="BV30" i="6"/>
  <c r="AC30" i="6"/>
  <c r="AX30" i="5"/>
  <c r="AY30" i="5" s="1"/>
  <c r="AZ30" i="5" s="1"/>
  <c r="BA30" i="5" s="1"/>
  <c r="AW31" i="5"/>
  <c r="AW32" i="5" s="1"/>
  <c r="AW33" i="5" s="1"/>
  <c r="AW34" i="5" s="1"/>
  <c r="K15" i="2"/>
  <c r="K16" i="2" s="1"/>
  <c r="K18" i="2" s="1"/>
  <c r="BX34" i="5"/>
  <c r="BX35" i="5" s="1"/>
  <c r="X31" i="6"/>
  <c r="W32" i="6"/>
  <c r="W33" i="6" s="1"/>
  <c r="BU31" i="6" l="1"/>
  <c r="BU32" i="6" s="1"/>
  <c r="BU33" i="6" s="1"/>
  <c r="Y31" i="6"/>
  <c r="X32" i="6"/>
  <c r="X33" i="6" s="1"/>
  <c r="AD30" i="6"/>
  <c r="AD27" i="6"/>
  <c r="AC28" i="6"/>
  <c r="AW8" i="7"/>
  <c r="AW35" i="5"/>
  <c r="BB30" i="5"/>
  <c r="BC30" i="5" s="1"/>
  <c r="BD30" i="5" s="1"/>
  <c r="BE30" i="5" s="1"/>
  <c r="BA31" i="5"/>
  <c r="BA32" i="5" s="1"/>
  <c r="BA33" i="5" s="1"/>
  <c r="BA34" i="5" s="1"/>
  <c r="BZ30" i="5"/>
  <c r="W9" i="6"/>
  <c r="W11" i="6" s="1"/>
  <c r="W23" i="6" s="1"/>
  <c r="W34" i="6" s="1"/>
  <c r="X26" i="7"/>
  <c r="X27" i="7" s="1"/>
  <c r="L15" i="2"/>
  <c r="L16" i="2" s="1"/>
  <c r="L18" i="2" s="1"/>
  <c r="BY34" i="5"/>
  <c r="BY35" i="5" s="1"/>
  <c r="CD8" i="7"/>
  <c r="CD13" i="7" s="1"/>
  <c r="CD25" i="7" s="1"/>
  <c r="CE8" i="7"/>
  <c r="CE13" i="7" s="1"/>
  <c r="CE25" i="7" s="1"/>
  <c r="CF8" i="7"/>
  <c r="CF13" i="7" s="1"/>
  <c r="CF25" i="7" s="1"/>
  <c r="CC8" i="7"/>
  <c r="CC13" i="7" s="1"/>
  <c r="CC25" i="7" s="1"/>
  <c r="CC27" i="7" s="1"/>
  <c r="CD26" i="7" s="1"/>
  <c r="AS13" i="7"/>
  <c r="AS25" i="7" s="1"/>
  <c r="BA35" i="5" l="1"/>
  <c r="BA8" i="7"/>
  <c r="BA13" i="7" s="1"/>
  <c r="BA25" i="7" s="1"/>
  <c r="CD27" i="7"/>
  <c r="CE26" i="7" s="1"/>
  <c r="CE27" i="7" s="1"/>
  <c r="CF26" i="7" s="1"/>
  <c r="CF27" i="7" s="1"/>
  <c r="CG26" i="7" s="1"/>
  <c r="Z31" i="6"/>
  <c r="Y32" i="6"/>
  <c r="Y33" i="6" s="1"/>
  <c r="BZ31" i="5"/>
  <c r="BZ32" i="5" s="1"/>
  <c r="BZ33" i="5" s="1"/>
  <c r="AD28" i="6"/>
  <c r="AE27" i="6"/>
  <c r="AE30" i="6"/>
  <c r="BF30" i="5"/>
  <c r="BG30" i="5" s="1"/>
  <c r="BH30" i="5" s="1"/>
  <c r="BI30" i="5" s="1"/>
  <c r="BE31" i="5"/>
  <c r="BE32" i="5" s="1"/>
  <c r="BE33" i="5" s="1"/>
  <c r="BE34" i="5" s="1"/>
  <c r="X9" i="6"/>
  <c r="Y26" i="7"/>
  <c r="Y27" i="7" s="1"/>
  <c r="CG8" i="7"/>
  <c r="CG13" i="7" s="1"/>
  <c r="CG25" i="7" s="1"/>
  <c r="AW13" i="7"/>
  <c r="AW25" i="7" s="1"/>
  <c r="CG27" i="7" l="1"/>
  <c r="M15" i="2"/>
  <c r="M16" i="2" s="1"/>
  <c r="M18" i="2" s="1"/>
  <c r="BZ34" i="5"/>
  <c r="BZ35" i="5" s="1"/>
  <c r="X11" i="6"/>
  <c r="X23" i="6" s="1"/>
  <c r="X34" i="6" s="1"/>
  <c r="BU9" i="6"/>
  <c r="BU11" i="6" s="1"/>
  <c r="BU23" i="6" s="1"/>
  <c r="BU34" i="6" s="1"/>
  <c r="CA30" i="5"/>
  <c r="BE35" i="5"/>
  <c r="BE8" i="7"/>
  <c r="BE13" i="7" s="1"/>
  <c r="BE25" i="7" s="1"/>
  <c r="BJ30" i="5"/>
  <c r="BK30" i="5" s="1"/>
  <c r="BL30" i="5" s="1"/>
  <c r="BI31" i="5"/>
  <c r="BI32" i="5" s="1"/>
  <c r="BI33" i="5" s="1"/>
  <c r="BI34" i="5" s="1"/>
  <c r="AA31" i="6"/>
  <c r="Z32" i="6"/>
  <c r="Z33" i="6" s="1"/>
  <c r="AF30" i="6"/>
  <c r="AE28" i="6"/>
  <c r="AF27" i="6"/>
  <c r="Z26" i="7"/>
  <c r="Z27" i="7" s="1"/>
  <c r="Y9" i="6"/>
  <c r="Y11" i="6" s="1"/>
  <c r="Y23" i="6" s="1"/>
  <c r="Y34" i="6" s="1"/>
  <c r="BW30" i="6" l="1"/>
  <c r="AG30" i="6"/>
  <c r="AB31" i="6"/>
  <c r="AA32" i="6"/>
  <c r="AA33" i="6" s="1"/>
  <c r="CA31" i="5"/>
  <c r="CA32" i="5" s="1"/>
  <c r="CA33" i="5" s="1"/>
  <c r="Z9" i="6"/>
  <c r="Z11" i="6" s="1"/>
  <c r="Z23" i="6" s="1"/>
  <c r="Z34" i="6" s="1"/>
  <c r="AA26" i="7"/>
  <c r="AA27" i="7" s="1"/>
  <c r="BI35" i="5"/>
  <c r="BI8" i="7"/>
  <c r="BI13" i="7" s="1"/>
  <c r="BI25" i="7" s="1"/>
  <c r="AF28" i="6"/>
  <c r="BW27" i="6"/>
  <c r="BW28" i="6" s="1"/>
  <c r="AG27" i="6"/>
  <c r="CB30" i="5" l="1"/>
  <c r="CB31" i="5" s="1"/>
  <c r="CB32" i="5" s="1"/>
  <c r="CB33" i="5" s="1"/>
  <c r="AH27" i="6"/>
  <c r="AG28" i="6"/>
  <c r="N15" i="2"/>
  <c r="N16" i="2" s="1"/>
  <c r="N18" i="2" s="1"/>
  <c r="CA34" i="5"/>
  <c r="CA35" i="5" s="1"/>
  <c r="AC31" i="6"/>
  <c r="BV31" i="6"/>
  <c r="BV32" i="6" s="1"/>
  <c r="BV33" i="6" s="1"/>
  <c r="AB32" i="6"/>
  <c r="AB33" i="6" s="1"/>
  <c r="AH30" i="6"/>
  <c r="AA9" i="6"/>
  <c r="AA11" i="6" s="1"/>
  <c r="AA23" i="6" s="1"/>
  <c r="AA34" i="6" s="1"/>
  <c r="AB26" i="7"/>
  <c r="AB27" i="7" s="1"/>
  <c r="AD31" i="6" l="1"/>
  <c r="AC32" i="6"/>
  <c r="AC33" i="6" s="1"/>
  <c r="AC26" i="7"/>
  <c r="AC27" i="7" s="1"/>
  <c r="AB9" i="6"/>
  <c r="AI30" i="6"/>
  <c r="AH28" i="6"/>
  <c r="AI27" i="6"/>
  <c r="CC30" i="5"/>
  <c r="O15" i="2"/>
  <c r="O16" i="2" s="1"/>
  <c r="O18" i="2" s="1"/>
  <c r="CB34" i="5"/>
  <c r="CB35" i="5" s="1"/>
  <c r="CC31" i="5" l="1"/>
  <c r="CC32" i="5" s="1"/>
  <c r="CC33" i="5" s="1"/>
  <c r="AI28" i="6"/>
  <c r="AJ27" i="6"/>
  <c r="AE31" i="6"/>
  <c r="AD32" i="6"/>
  <c r="AD33" i="6" s="1"/>
  <c r="AJ30" i="6"/>
  <c r="AB11" i="6"/>
  <c r="AB23" i="6" s="1"/>
  <c r="AB34" i="6" s="1"/>
  <c r="BV9" i="6"/>
  <c r="BV11" i="6" s="1"/>
  <c r="BV23" i="6" s="1"/>
  <c r="BV34" i="6" s="1"/>
  <c r="AD26" i="7"/>
  <c r="AD27" i="7" s="1"/>
  <c r="AC9" i="6"/>
  <c r="AC11" i="6" s="1"/>
  <c r="AC23" i="6" s="1"/>
  <c r="AC34" i="6" s="1"/>
  <c r="BX30" i="6" l="1"/>
  <c r="AK30" i="6"/>
  <c r="P15" i="2"/>
  <c r="P16" i="2" s="1"/>
  <c r="P18" i="2" s="1"/>
  <c r="CC34" i="5"/>
  <c r="CC35" i="5" s="1"/>
  <c r="AF31" i="6"/>
  <c r="AE32" i="6"/>
  <c r="AE33" i="6" s="1"/>
  <c r="AE26" i="7"/>
  <c r="AE27" i="7" s="1"/>
  <c r="AD9" i="6"/>
  <c r="AD11" i="6" s="1"/>
  <c r="AD23" i="6" s="1"/>
  <c r="AD34" i="6" s="1"/>
  <c r="AJ28" i="6"/>
  <c r="BX27" i="6"/>
  <c r="BX28" i="6" s="1"/>
  <c r="AK27" i="6"/>
  <c r="CD30" i="5"/>
  <c r="BW31" i="6" l="1"/>
  <c r="BW32" i="6" s="1"/>
  <c r="BW33" i="6" s="1"/>
  <c r="AG31" i="6"/>
  <c r="AF32" i="6"/>
  <c r="AF33" i="6" s="1"/>
  <c r="AL27" i="6"/>
  <c r="AK28" i="6"/>
  <c r="AE9" i="6"/>
  <c r="AE11" i="6" s="1"/>
  <c r="AE23" i="6" s="1"/>
  <c r="AE34" i="6" s="1"/>
  <c r="AF26" i="7"/>
  <c r="AF27" i="7" s="1"/>
  <c r="CD31" i="5"/>
  <c r="CD32" i="5" s="1"/>
  <c r="CD33" i="5" s="1"/>
  <c r="AL30" i="6"/>
  <c r="CE30" i="5" l="1"/>
  <c r="CE31" i="5" s="1"/>
  <c r="CE32" i="5" s="1"/>
  <c r="CE33" i="5" s="1"/>
  <c r="CE34" i="5" s="1"/>
  <c r="CE35" i="5" s="1"/>
  <c r="AL28" i="6"/>
  <c r="AM27" i="6"/>
  <c r="Q15" i="2"/>
  <c r="Q16" i="2" s="1"/>
  <c r="Q18" i="2" s="1"/>
  <c r="CD34" i="5"/>
  <c r="CD35" i="5" s="1"/>
  <c r="AG26" i="7"/>
  <c r="AG27" i="7" s="1"/>
  <c r="AF9" i="6"/>
  <c r="AM30" i="6"/>
  <c r="AH31" i="6"/>
  <c r="AG32" i="6"/>
  <c r="AG33" i="6" s="1"/>
  <c r="R15" i="2" l="1"/>
  <c r="R16" i="2" s="1"/>
  <c r="R18" i="2" s="1"/>
  <c r="BW9" i="6"/>
  <c r="BW11" i="6" s="1"/>
  <c r="BW23" i="6" s="1"/>
  <c r="BW34" i="6" s="1"/>
  <c r="AF11" i="6"/>
  <c r="AF23" i="6" s="1"/>
  <c r="AF34" i="6" s="1"/>
  <c r="AG9" i="6"/>
  <c r="AG11" i="6" s="1"/>
  <c r="AG23" i="6" s="1"/>
  <c r="AG34" i="6" s="1"/>
  <c r="AH26" i="7"/>
  <c r="AH27" i="7" s="1"/>
  <c r="AN27" i="6"/>
  <c r="AM28" i="6"/>
  <c r="AI31" i="6"/>
  <c r="AH32" i="6"/>
  <c r="AH33" i="6" s="1"/>
  <c r="AN30" i="6"/>
  <c r="S16" i="2" l="1"/>
  <c r="AJ31" i="6"/>
  <c r="AI32" i="6"/>
  <c r="AI33" i="6" s="1"/>
  <c r="AN28" i="6"/>
  <c r="BY27" i="6"/>
  <c r="BY28" i="6" s="1"/>
  <c r="AO27" i="6"/>
  <c r="BY30" i="6"/>
  <c r="AO30" i="6"/>
  <c r="AH9" i="6"/>
  <c r="AH11" i="6" s="1"/>
  <c r="AH23" i="6" s="1"/>
  <c r="AH34" i="6" s="1"/>
  <c r="AI26" i="7"/>
  <c r="AI27" i="7" s="1"/>
  <c r="AP27" i="6" l="1"/>
  <c r="AO28" i="6"/>
  <c r="AI9" i="6"/>
  <c r="AI11" i="6" s="1"/>
  <c r="AI23" i="6" s="1"/>
  <c r="AI34" i="6" s="1"/>
  <c r="AJ26" i="7"/>
  <c r="AJ27" i="7" s="1"/>
  <c r="AP30" i="6"/>
  <c r="BX31" i="6"/>
  <c r="BX32" i="6" s="1"/>
  <c r="BX33" i="6" s="1"/>
  <c r="AK31" i="6"/>
  <c r="AJ32" i="6"/>
  <c r="AJ33" i="6" s="1"/>
  <c r="AP28" i="6" l="1"/>
  <c r="AQ27" i="6"/>
  <c r="AK26" i="7"/>
  <c r="AK27" i="7" s="1"/>
  <c r="AJ9" i="6"/>
  <c r="AL31" i="6"/>
  <c r="AK32" i="6"/>
  <c r="AK33" i="6" s="1"/>
  <c r="AQ30" i="6"/>
  <c r="AL26" i="7" l="1"/>
  <c r="AL27" i="7" s="1"/>
  <c r="AK9" i="6"/>
  <c r="AK11" i="6" s="1"/>
  <c r="AK23" i="6" s="1"/>
  <c r="AK34" i="6" s="1"/>
  <c r="AR30" i="6"/>
  <c r="AM31" i="6"/>
  <c r="AL32" i="6"/>
  <c r="AL33" i="6" s="1"/>
  <c r="AJ11" i="6"/>
  <c r="AJ23" i="6" s="1"/>
  <c r="AJ34" i="6" s="1"/>
  <c r="BX9" i="6"/>
  <c r="BX11" i="6" s="1"/>
  <c r="BX23" i="6" s="1"/>
  <c r="BX34" i="6" s="1"/>
  <c r="AQ28" i="6"/>
  <c r="AR27" i="6"/>
  <c r="AN31" i="6" l="1"/>
  <c r="AM32" i="6"/>
  <c r="AM33" i="6" s="1"/>
  <c r="BZ30" i="6"/>
  <c r="AS30" i="6"/>
  <c r="AR28" i="6"/>
  <c r="BZ27" i="6"/>
  <c r="BZ28" i="6" s="1"/>
  <c r="AS27" i="6"/>
  <c r="AL9" i="6"/>
  <c r="AL11" i="6" s="1"/>
  <c r="AL23" i="6" s="1"/>
  <c r="AL34" i="6" s="1"/>
  <c r="AM26" i="7"/>
  <c r="AM27" i="7" s="1"/>
  <c r="AN26" i="7" l="1"/>
  <c r="AN27" i="7" s="1"/>
  <c r="AM9" i="6"/>
  <c r="AM11" i="6" s="1"/>
  <c r="AM23" i="6" s="1"/>
  <c r="AM34" i="6" s="1"/>
  <c r="AT27" i="6"/>
  <c r="CA27" i="6"/>
  <c r="CA28" i="6" s="1"/>
  <c r="AS28" i="6"/>
  <c r="CA30" i="6"/>
  <c r="AT30" i="6"/>
  <c r="BY31" i="6"/>
  <c r="BY32" i="6" s="1"/>
  <c r="BY33" i="6" s="1"/>
  <c r="AO31" i="6"/>
  <c r="AN32" i="6"/>
  <c r="AN33" i="6" s="1"/>
  <c r="AO26" i="7" l="1"/>
  <c r="AO27" i="7" s="1"/>
  <c r="AN9" i="6"/>
  <c r="CB30" i="6"/>
  <c r="AU30" i="6"/>
  <c r="AP31" i="6"/>
  <c r="AO32" i="6"/>
  <c r="AO33" i="6" s="1"/>
  <c r="AT28" i="6"/>
  <c r="AU27" i="6"/>
  <c r="CB27" i="6"/>
  <c r="CB28" i="6" s="1"/>
  <c r="AQ31" i="6" l="1"/>
  <c r="AP32" i="6"/>
  <c r="AP33" i="6" s="1"/>
  <c r="AU28" i="6"/>
  <c r="CC27" i="6"/>
  <c r="CC28" i="6" s="1"/>
  <c r="AV27" i="6"/>
  <c r="AN11" i="6"/>
  <c r="AN23" i="6" s="1"/>
  <c r="AN34" i="6" s="1"/>
  <c r="BY9" i="6"/>
  <c r="BY11" i="6" s="1"/>
  <c r="BY23" i="6" s="1"/>
  <c r="BY34" i="6" s="1"/>
  <c r="AV30" i="6"/>
  <c r="CC30" i="6"/>
  <c r="AO9" i="6"/>
  <c r="AO11" i="6" s="1"/>
  <c r="AO23" i="6" s="1"/>
  <c r="AO34" i="6" s="1"/>
  <c r="AP26" i="7"/>
  <c r="AP27" i="7" s="1"/>
  <c r="CD30" i="6" l="1"/>
  <c r="AW30" i="6"/>
  <c r="AR31" i="6"/>
  <c r="AQ32" i="6"/>
  <c r="AQ33" i="6" s="1"/>
  <c r="AQ26" i="7"/>
  <c r="AQ27" i="7" s="1"/>
  <c r="AP9" i="6"/>
  <c r="AP11" i="6" s="1"/>
  <c r="AP23" i="6" s="1"/>
  <c r="AP34" i="6" s="1"/>
  <c r="AV28" i="6"/>
  <c r="AW27" i="6"/>
  <c r="CD27" i="6"/>
  <c r="CD28" i="6" s="1"/>
  <c r="BZ31" i="6" l="1"/>
  <c r="BZ32" i="6" s="1"/>
  <c r="BZ33" i="6" s="1"/>
  <c r="AS31" i="6"/>
  <c r="AR32" i="6"/>
  <c r="AR33" i="6" s="1"/>
  <c r="CE30" i="6"/>
  <c r="AX30" i="6"/>
  <c r="AR26" i="7"/>
  <c r="AR27" i="7" s="1"/>
  <c r="AQ9" i="6"/>
  <c r="AQ11" i="6" s="1"/>
  <c r="AQ23" i="6" s="1"/>
  <c r="AQ34" i="6" s="1"/>
  <c r="CE27" i="6"/>
  <c r="CE28" i="6" s="1"/>
  <c r="AX27" i="6"/>
  <c r="AW28" i="6"/>
  <c r="AS26" i="7" l="1"/>
  <c r="AS27" i="7" s="1"/>
  <c r="AR9" i="6"/>
  <c r="AY30" i="6"/>
  <c r="AX28" i="6"/>
  <c r="AY27" i="6"/>
  <c r="CA31" i="6"/>
  <c r="CA32" i="6" s="1"/>
  <c r="CA33" i="6" s="1"/>
  <c r="AT31" i="6"/>
  <c r="AS32" i="6"/>
  <c r="AS33" i="6" s="1"/>
  <c r="AR11" i="6" l="1"/>
  <c r="AR23" i="6" s="1"/>
  <c r="AR34" i="6" s="1"/>
  <c r="BZ9" i="6"/>
  <c r="BZ11" i="6" s="1"/>
  <c r="BZ23" i="6" s="1"/>
  <c r="BZ34" i="6" s="1"/>
  <c r="AS9" i="6"/>
  <c r="AT26" i="7"/>
  <c r="AT27" i="7" s="1"/>
  <c r="AY28" i="6"/>
  <c r="AZ27" i="6"/>
  <c r="AZ30" i="6"/>
  <c r="AU31" i="6"/>
  <c r="CB31" i="6"/>
  <c r="CB32" i="6" s="1"/>
  <c r="CB33" i="6" s="1"/>
  <c r="AT32" i="6"/>
  <c r="AT33" i="6" s="1"/>
  <c r="AU26" i="7" l="1"/>
  <c r="AU27" i="7" s="1"/>
  <c r="AT9" i="6"/>
  <c r="AZ28" i="6"/>
  <c r="BA27" i="6"/>
  <c r="AS11" i="6"/>
  <c r="AS23" i="6" s="1"/>
  <c r="CA9" i="6"/>
  <c r="CA11" i="6" s="1"/>
  <c r="CA23" i="6" s="1"/>
  <c r="CC31" i="6"/>
  <c r="CC32" i="6" s="1"/>
  <c r="CC33" i="6" s="1"/>
  <c r="AV31" i="6"/>
  <c r="AU32" i="6"/>
  <c r="AU33" i="6" s="1"/>
  <c r="BA30" i="6"/>
  <c r="BB30" i="6" l="1"/>
  <c r="BB27" i="6"/>
  <c r="BA28" i="6"/>
  <c r="AT11" i="6"/>
  <c r="AT23" i="6" s="1"/>
  <c r="CB9" i="6"/>
  <c r="CB11" i="6" s="1"/>
  <c r="CB23" i="6" s="1"/>
  <c r="CD31" i="6"/>
  <c r="CD32" i="6" s="1"/>
  <c r="CD33" i="6" s="1"/>
  <c r="AW31" i="6"/>
  <c r="AV32" i="6"/>
  <c r="AV33" i="6" s="1"/>
  <c r="AU9" i="6"/>
  <c r="AV26" i="7"/>
  <c r="AV27" i="7" s="1"/>
  <c r="BC30" i="6" l="1"/>
  <c r="AV9" i="6"/>
  <c r="AW26" i="7"/>
  <c r="AW27" i="7" s="1"/>
  <c r="AU11" i="6"/>
  <c r="AU23" i="6" s="1"/>
  <c r="CC9" i="6"/>
  <c r="CC11" i="6" s="1"/>
  <c r="CC23" i="6" s="1"/>
  <c r="BB28" i="6"/>
  <c r="BC27" i="6"/>
  <c r="CE31" i="6"/>
  <c r="CE32" i="6" s="1"/>
  <c r="CE33" i="6" s="1"/>
  <c r="AX31" i="6"/>
  <c r="AW32" i="6"/>
  <c r="AW33" i="6" s="1"/>
  <c r="AX26" i="7" l="1"/>
  <c r="AX27" i="7" s="1"/>
  <c r="AW9" i="6"/>
  <c r="AY31" i="6"/>
  <c r="AX32" i="6"/>
  <c r="AX33" i="6" s="1"/>
  <c r="CD9" i="6"/>
  <c r="CD11" i="6" s="1"/>
  <c r="CD23" i="6" s="1"/>
  <c r="AV11" i="6"/>
  <c r="AV23" i="6" s="1"/>
  <c r="BC28" i="6"/>
  <c r="BD27" i="6"/>
  <c r="BD30" i="6"/>
  <c r="BE27" i="6" l="1"/>
  <c r="BD28" i="6"/>
  <c r="CE9" i="6"/>
  <c r="CE11" i="6" s="1"/>
  <c r="CE23" i="6" s="1"/>
  <c r="AW11" i="6"/>
  <c r="AW23" i="6" s="1"/>
  <c r="AX9" i="6"/>
  <c r="AX11" i="6" s="1"/>
  <c r="AX23" i="6" s="1"/>
  <c r="AY26" i="7"/>
  <c r="AY27" i="7" s="1"/>
  <c r="BE30" i="6"/>
  <c r="AZ31" i="6"/>
  <c r="AY32" i="6"/>
  <c r="AY33" i="6" s="1"/>
  <c r="BF27" i="6" l="1"/>
  <c r="BE28" i="6"/>
  <c r="BA31" i="6"/>
  <c r="AZ32" i="6"/>
  <c r="AZ33" i="6" s="1"/>
  <c r="BF30" i="6"/>
  <c r="AZ26" i="7"/>
  <c r="AZ27" i="7" s="1"/>
  <c r="AY9" i="6"/>
  <c r="AY11" i="6" s="1"/>
  <c r="AY23" i="6" s="1"/>
  <c r="BB31" i="6" l="1"/>
  <c r="BA32" i="6"/>
  <c r="BA33" i="6" s="1"/>
  <c r="BA26" i="7"/>
  <c r="BA27" i="7" s="1"/>
  <c r="AZ9" i="6"/>
  <c r="AZ11" i="6" s="1"/>
  <c r="AZ23" i="6" s="1"/>
  <c r="BG30" i="6"/>
  <c r="BF28" i="6"/>
  <c r="BG27" i="6"/>
  <c r="BH30" i="6" l="1"/>
  <c r="BB26" i="7"/>
  <c r="BB27" i="7" s="1"/>
  <c r="BA9" i="6"/>
  <c r="BA11" i="6" s="1"/>
  <c r="BA23" i="6" s="1"/>
  <c r="BG28" i="6"/>
  <c r="BH27" i="6"/>
  <c r="BC31" i="6"/>
  <c r="BB32" i="6"/>
  <c r="BB33" i="6" s="1"/>
  <c r="BB9" i="6" l="1"/>
  <c r="BB11" i="6" s="1"/>
  <c r="BB23" i="6" s="1"/>
  <c r="BC26" i="7"/>
  <c r="BC27" i="7" s="1"/>
  <c r="BI30" i="6"/>
  <c r="BD31" i="6"/>
  <c r="BC32" i="6"/>
  <c r="BC33" i="6" s="1"/>
  <c r="BH28" i="6"/>
  <c r="BI27" i="6"/>
  <c r="BJ27" i="6" l="1"/>
  <c r="BI28" i="6"/>
  <c r="BE31" i="6"/>
  <c r="BD32" i="6"/>
  <c r="BD33" i="6" s="1"/>
  <c r="BJ30" i="6"/>
  <c r="BC9" i="6"/>
  <c r="BC11" i="6" s="1"/>
  <c r="BC23" i="6" s="1"/>
  <c r="BD26" i="7"/>
  <c r="BD27" i="7" s="1"/>
  <c r="BF31" i="6" l="1"/>
  <c r="BE32" i="6"/>
  <c r="BE33" i="6" s="1"/>
  <c r="BJ28" i="6"/>
  <c r="BK27" i="6"/>
  <c r="BK30" i="6"/>
  <c r="BD9" i="6"/>
  <c r="BD11" i="6" s="1"/>
  <c r="BD23" i="6" s="1"/>
  <c r="BE26" i="7"/>
  <c r="BE27" i="7" s="1"/>
  <c r="BL30" i="6" l="1"/>
  <c r="BK28" i="6"/>
  <c r="BL27" i="6"/>
  <c r="BL28" i="6" s="1"/>
  <c r="BE9" i="6"/>
  <c r="BE11" i="6" s="1"/>
  <c r="BE23" i="6" s="1"/>
  <c r="BF26" i="7"/>
  <c r="BF27" i="7" s="1"/>
  <c r="BG31" i="6"/>
  <c r="BF32" i="6"/>
  <c r="BF33" i="6" s="1"/>
  <c r="BH31" i="6" l="1"/>
  <c r="BG32" i="6"/>
  <c r="BG33" i="6" s="1"/>
  <c r="BF9" i="6"/>
  <c r="BF11" i="6" s="1"/>
  <c r="BF23" i="6" s="1"/>
  <c r="BG26" i="7"/>
  <c r="BG27" i="7" s="1"/>
  <c r="BH26" i="7" l="1"/>
  <c r="BH27" i="7" s="1"/>
  <c r="BG9" i="6"/>
  <c r="BG11" i="6" s="1"/>
  <c r="BG23" i="6" s="1"/>
  <c r="BI31" i="6"/>
  <c r="BH32" i="6"/>
  <c r="BH33" i="6" s="1"/>
  <c r="BI26" i="7" l="1"/>
  <c r="BI27" i="7" s="1"/>
  <c r="BH9" i="6"/>
  <c r="BH11" i="6" s="1"/>
  <c r="BH23" i="6" s="1"/>
  <c r="BJ31" i="6"/>
  <c r="BI32" i="6"/>
  <c r="BI33" i="6" s="1"/>
  <c r="BI9" i="6" l="1"/>
  <c r="BI11" i="6" s="1"/>
  <c r="BI23" i="6" s="1"/>
  <c r="BJ26" i="7"/>
  <c r="BJ27" i="7" s="1"/>
  <c r="BK31" i="6"/>
  <c r="BJ32" i="6"/>
  <c r="BJ33" i="6" s="1"/>
  <c r="BK26" i="7" l="1"/>
  <c r="BK27" i="7" s="1"/>
  <c r="BJ9" i="6"/>
  <c r="BJ11" i="6" s="1"/>
  <c r="BJ23" i="6" s="1"/>
  <c r="BL31" i="6"/>
  <c r="BL32" i="6" s="1"/>
  <c r="BL33" i="6" s="1"/>
  <c r="BK32" i="6"/>
  <c r="BK33" i="6" s="1"/>
  <c r="BL26" i="7" l="1"/>
  <c r="BL27" i="7" s="1"/>
  <c r="BK9" i="6"/>
  <c r="BK11" i="6" s="1"/>
  <c r="BK23" i="6" s="1"/>
  <c r="BM26" i="7" l="1"/>
  <c r="BM27" i="7" s="1"/>
  <c r="BL9" i="6"/>
  <c r="BL11" i="6" s="1"/>
  <c r="BL23" i="6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Connection" type="4" refreshedVersion="6" background="1" refreshOnLoad="1" saveData="1">
    <webPr sourceData="1" parsePre="1" consecutive="1" xl2000="1" url="http://www.x-rates.com/table/?from=RON&amp;amount=1.00" htmlTables="1">
      <tables count="1">
        <x v="1"/>
      </tables>
    </webPr>
  </connection>
</connections>
</file>

<file path=xl/sharedStrings.xml><?xml version="1.0" encoding="utf-8"?>
<sst xmlns="http://schemas.openxmlformats.org/spreadsheetml/2006/main" count="6192" uniqueCount="876">
  <si>
    <t>Total Current Assets</t>
  </si>
  <si>
    <t>EBITDA</t>
  </si>
  <si>
    <t>Income Tax Expense</t>
  </si>
  <si>
    <t>Net Income (Loss)</t>
  </si>
  <si>
    <t>Change in Working Capital</t>
  </si>
  <si>
    <t>Net Cash Flow from Operations</t>
  </si>
  <si>
    <t>Net Cash Flow from Investments</t>
  </si>
  <si>
    <t>Cash from Equity</t>
  </si>
  <si>
    <t>Net Cash Flow from Financing</t>
  </si>
  <si>
    <t>Cash at Beginning of Period</t>
  </si>
  <si>
    <t>Cash at End of Period</t>
  </si>
  <si>
    <t>Cash</t>
  </si>
  <si>
    <t>check</t>
  </si>
  <si>
    <t>Plus Depreciation</t>
  </si>
  <si>
    <t>TOTAL CAPEX</t>
  </si>
  <si>
    <t>ASSETS</t>
  </si>
  <si>
    <t>TOTAL ASSETS</t>
  </si>
  <si>
    <t>NET INCOME</t>
  </si>
  <si>
    <t>PRETAX INCOME</t>
  </si>
  <si>
    <t>CASH FLOW FROM OPERATIONS</t>
  </si>
  <si>
    <t>CASH FLOW FROM INVESTMENTS</t>
  </si>
  <si>
    <t>CASH FLOW FROM FINANCING</t>
  </si>
  <si>
    <t>Tax Rate</t>
  </si>
  <si>
    <t xml:space="preserve"> Income Statement Projections</t>
  </si>
  <si>
    <t>Department/ Position</t>
  </si>
  <si>
    <t>Share Capital</t>
  </si>
  <si>
    <t>DEPARTMENT/ POSITION</t>
  </si>
  <si>
    <t>Net Profit Margin (%)</t>
  </si>
  <si>
    <t>FY 1</t>
  </si>
  <si>
    <t>FY 2</t>
  </si>
  <si>
    <t>FY 3</t>
  </si>
  <si>
    <t>FY 4</t>
  </si>
  <si>
    <t>FY 5</t>
  </si>
  <si>
    <t>Q1 FY1</t>
  </si>
  <si>
    <t>Q2 FY1</t>
  </si>
  <si>
    <t>Q3 FY1</t>
  </si>
  <si>
    <t>Q4 FY1</t>
  </si>
  <si>
    <t>Q1 FY2</t>
  </si>
  <si>
    <t>Q2 FY2</t>
  </si>
  <si>
    <t>Q3 FY3</t>
  </si>
  <si>
    <t>Q4 FY3</t>
  </si>
  <si>
    <t>Q1 FY3</t>
  </si>
  <si>
    <t>Q2 FY3</t>
  </si>
  <si>
    <t>Annual</t>
  </si>
  <si>
    <t>Balance Sheet Projections</t>
  </si>
  <si>
    <t>Cash Flow Projections</t>
  </si>
  <si>
    <t>Assets &amp; Depreciation Assumptions</t>
  </si>
  <si>
    <t>Summary</t>
  </si>
  <si>
    <t>Net Income</t>
  </si>
  <si>
    <t>FY1</t>
  </si>
  <si>
    <t>Q3 FY2</t>
  </si>
  <si>
    <t>Q4 FY2</t>
  </si>
  <si>
    <t>Fixed Assets</t>
  </si>
  <si>
    <t>Net fixed assets</t>
  </si>
  <si>
    <t>Accum Depreciation</t>
  </si>
  <si>
    <t>Retained earnings</t>
  </si>
  <si>
    <t>Depreciation rate</t>
  </si>
  <si>
    <t>Cash from Debt financing</t>
  </si>
  <si>
    <t>Debt outstanding</t>
  </si>
  <si>
    <t>Debt borrowed</t>
  </si>
  <si>
    <t>Interest rate</t>
  </si>
  <si>
    <t>Closing Balance</t>
  </si>
  <si>
    <t xml:space="preserve">CFO </t>
  </si>
  <si>
    <t xml:space="preserve">Interest Expense </t>
  </si>
  <si>
    <t xml:space="preserve">Current Liabilities </t>
  </si>
  <si>
    <t>Other Current Assets</t>
  </si>
  <si>
    <t>Q1</t>
  </si>
  <si>
    <t>Q2</t>
  </si>
  <si>
    <t>Q3</t>
  </si>
  <si>
    <t>Q4</t>
  </si>
  <si>
    <t>Year 1</t>
  </si>
  <si>
    <t>Year 2</t>
  </si>
  <si>
    <t>Year 3</t>
  </si>
  <si>
    <t>Gross assets</t>
  </si>
  <si>
    <t>Net Operating Loss</t>
  </si>
  <si>
    <t>Use of Net Operating Loss</t>
  </si>
  <si>
    <t>Taxable Income</t>
  </si>
  <si>
    <t>FY2</t>
  </si>
  <si>
    <t>FY3</t>
  </si>
  <si>
    <t>FY4</t>
  </si>
  <si>
    <t>FY5</t>
  </si>
  <si>
    <t xml:space="preserve">Ramp up </t>
  </si>
  <si>
    <t>Total addition</t>
  </si>
  <si>
    <t>Depreciation</t>
  </si>
  <si>
    <t>Total Depreciation</t>
  </si>
  <si>
    <t>Accumulated  Depreciation</t>
  </si>
  <si>
    <t xml:space="preserve">Capex ramp up </t>
  </si>
  <si>
    <t>Year 4</t>
  </si>
  <si>
    <t>Year 5</t>
  </si>
  <si>
    <t xml:space="preserve">Total Equity </t>
  </si>
  <si>
    <t xml:space="preserve">Total Liabilities </t>
  </si>
  <si>
    <t xml:space="preserve">LIABILITIES &amp; EQUITY </t>
  </si>
  <si>
    <t xml:space="preserve">Fixed asset Ramp up </t>
  </si>
  <si>
    <t>Net Cash Flow</t>
  </si>
  <si>
    <t xml:space="preserve">Fixed Assets </t>
  </si>
  <si>
    <t>Cumulative Net Operating Loss</t>
  </si>
  <si>
    <t>Adjusted against Loss</t>
  </si>
  <si>
    <t xml:space="preserve">Payment method </t>
  </si>
  <si>
    <t>Initial Balance</t>
  </si>
  <si>
    <t xml:space="preserve">Sheet </t>
  </si>
  <si>
    <t>Preliminary Exp</t>
  </si>
  <si>
    <t xml:space="preserve">Assets </t>
  </si>
  <si>
    <t>Liabilities</t>
  </si>
  <si>
    <t xml:space="preserve">Preliminary Exp Written off </t>
  </si>
  <si>
    <t>Preliminary exp written off ( years)</t>
  </si>
  <si>
    <t>Plus Preliminary exp written off</t>
  </si>
  <si>
    <t xml:space="preserve">Quarterly Assumptions </t>
  </si>
  <si>
    <t xml:space="preserve">Annual </t>
  </si>
  <si>
    <t xml:space="preserve">Revenue Assumptions </t>
  </si>
  <si>
    <t xml:space="preserve">Cost Assumptions </t>
  </si>
  <si>
    <t xml:space="preserve">Tangible Assets </t>
  </si>
  <si>
    <t xml:space="preserve">Initial </t>
  </si>
  <si>
    <t>Initial</t>
  </si>
  <si>
    <t xml:space="preserve">Fixed Assets - Gross </t>
  </si>
  <si>
    <t xml:space="preserve">Less :Accumulated Depreciation </t>
  </si>
  <si>
    <t>Intangible Assets</t>
  </si>
  <si>
    <t xml:space="preserve">Intangibles Ramp up </t>
  </si>
  <si>
    <t xml:space="preserve">Intangible Assets </t>
  </si>
  <si>
    <t>Net Intangibles</t>
  </si>
  <si>
    <t xml:space="preserve">Depreciation Calculation for Tangible Assets </t>
  </si>
  <si>
    <t xml:space="preserve">Less : Accumulated Depreciation </t>
  </si>
  <si>
    <t>Intangibles</t>
  </si>
  <si>
    <t xml:space="preserve">One time </t>
  </si>
  <si>
    <t>Current Assets excluding cash ( in number of days)</t>
  </si>
  <si>
    <t xml:space="preserve">Capital Requirement </t>
  </si>
  <si>
    <t xml:space="preserve">Initial Balance Sheet </t>
  </si>
  <si>
    <t>Less :Accumulated Amortization</t>
  </si>
  <si>
    <t>Current liabilities</t>
  </si>
  <si>
    <t>Quarterly</t>
  </si>
  <si>
    <t xml:space="preserve">Less : Debt Repayment </t>
  </si>
  <si>
    <t xml:space="preserve">Closing Balance </t>
  </si>
  <si>
    <t>One time</t>
  </si>
  <si>
    <t>Total Revenue</t>
  </si>
  <si>
    <t xml:space="preserve">Direct Cost </t>
  </si>
  <si>
    <t>Revenues</t>
  </si>
  <si>
    <t>GROSS PROFIT</t>
  </si>
  <si>
    <t>GROSS PROFIT(%)</t>
  </si>
  <si>
    <t xml:space="preserve">Other Expenses </t>
  </si>
  <si>
    <t>Total Other Expenses</t>
  </si>
  <si>
    <t>Amortization</t>
  </si>
  <si>
    <t>Acc Amortization</t>
  </si>
  <si>
    <t xml:space="preserve">Share Capital </t>
  </si>
  <si>
    <t xml:space="preserve">Of total expenses </t>
  </si>
  <si>
    <t xml:space="preserve">Of total revenue </t>
  </si>
  <si>
    <t>Current Asset/Liability Turnover</t>
  </si>
  <si>
    <t>Current liabilities Turnover (In number of days)</t>
  </si>
  <si>
    <t>Amortization Years</t>
  </si>
  <si>
    <t>Plus Amortization</t>
  </si>
  <si>
    <t>TOTAL LIABILITIES &amp; EQUITY</t>
  </si>
  <si>
    <t xml:space="preserve">Total Amortization </t>
  </si>
  <si>
    <t>Less: Accumulated Amortization</t>
  </si>
  <si>
    <t xml:space="preserve">Debt Outstanding at the beginning </t>
  </si>
  <si>
    <t>Total Amortization</t>
  </si>
  <si>
    <t>Accumulated Amortization</t>
  </si>
  <si>
    <t xml:space="preserve">Accumulated  Amortization </t>
  </si>
  <si>
    <t>Accumulated depreciation</t>
  </si>
  <si>
    <t>Amortization Calculation for Intangible Assets</t>
  </si>
  <si>
    <t>HEADCOUNT</t>
  </si>
  <si>
    <t xml:space="preserve">Direct Expenses </t>
  </si>
  <si>
    <t xml:space="preserve">Gross Profit </t>
  </si>
  <si>
    <t>Gross Profit (%)</t>
  </si>
  <si>
    <t>Intangibles( Ex:Patent)</t>
  </si>
  <si>
    <t xml:space="preserve">Salary </t>
  </si>
  <si>
    <t xml:space="preserve">COO </t>
  </si>
  <si>
    <t>Others</t>
  </si>
  <si>
    <t>Total</t>
  </si>
  <si>
    <t>Year of Payment</t>
  </si>
  <si>
    <t xml:space="preserve">Equity </t>
  </si>
  <si>
    <t>EBIT</t>
  </si>
  <si>
    <t xml:space="preserve">EBIT </t>
  </si>
  <si>
    <t>CAPEX</t>
  </si>
  <si>
    <t xml:space="preserve">Interest Payable </t>
  </si>
  <si>
    <t xml:space="preserve">Headcount </t>
  </si>
  <si>
    <t xml:space="preserve">Intangible ramp up </t>
  </si>
  <si>
    <t>(Intangible assets purchased)</t>
  </si>
  <si>
    <t>Current asset (e.g., cash)</t>
  </si>
  <si>
    <t>Salaries</t>
  </si>
  <si>
    <t>Marketing Expenses</t>
  </si>
  <si>
    <t>DETAILED ASSUMPTIONS</t>
  </si>
  <si>
    <t>Rent/Utility Expenses</t>
  </si>
  <si>
    <t>Company Costs</t>
  </si>
  <si>
    <t xml:space="preserve">Capital Expenditure Assumptions </t>
  </si>
  <si>
    <t>Total Initial Capital Required:</t>
  </si>
  <si>
    <t>Percent financed debt:</t>
  </si>
  <si>
    <t>Percent financed equity:</t>
  </si>
  <si>
    <t>Total Direct Costs</t>
  </si>
  <si>
    <t>You</t>
  </si>
  <si>
    <t>Salary (month)</t>
  </si>
  <si>
    <t xml:space="preserve">You - Increase in Salary </t>
  </si>
  <si>
    <t xml:space="preserve">Managers - Increase in Salary </t>
  </si>
  <si>
    <t xml:space="preserve">Staff Roles - Increase in Salary </t>
  </si>
  <si>
    <t>Total Salaries</t>
  </si>
  <si>
    <t>Total Calculated Salaries</t>
  </si>
  <si>
    <t>Quick Assumption Calculations</t>
  </si>
  <si>
    <t>Rest of Staff</t>
  </si>
  <si>
    <t>Product/Service 1</t>
  </si>
  <si>
    <t>Total Direct Cost</t>
  </si>
  <si>
    <t>Direct Costs</t>
  </si>
  <si>
    <t xml:space="preserve">Net Assets </t>
  </si>
  <si>
    <t>Year 6</t>
  </si>
  <si>
    <t>Year 7</t>
  </si>
  <si>
    <t>Year 8</t>
  </si>
  <si>
    <t>pcs</t>
  </si>
  <si>
    <t>20 kg</t>
  </si>
  <si>
    <t xml:space="preserve">20 kg </t>
  </si>
  <si>
    <t>20kg</t>
  </si>
  <si>
    <t>CRUMBLE VITAL (0.2 - 0.3 mm)</t>
  </si>
  <si>
    <t>5 kg</t>
  </si>
  <si>
    <t>CRUMBLE VITAL (0.3 - 0.5 mm)</t>
  </si>
  <si>
    <t>CRUMBLE VITAL (0.5 - 0.8 mm)</t>
  </si>
  <si>
    <t>CRUMBLE VITAL (0.8 - 1.2 mm)</t>
  </si>
  <si>
    <t xml:space="preserve">5 kg </t>
  </si>
  <si>
    <t>CRUMBLE VITAL (1.2 - 1.5 mm)</t>
  </si>
  <si>
    <t>STECO PRE GROWER-14 (2.0 mm)</t>
  </si>
  <si>
    <t>25 kg</t>
  </si>
  <si>
    <t>STECO PRE GROWER-17 (2.0 mm)</t>
  </si>
  <si>
    <t>STECO PRIME-17 (4.5 mm)</t>
  </si>
  <si>
    <t>STECO PRIME-17 (6.0 mm)</t>
  </si>
  <si>
    <t>STECO PRIME-17 (10.0 mm)</t>
  </si>
  <si>
    <t xml:space="preserve"> STECO SUPREME-10 (3.0 mm)</t>
  </si>
  <si>
    <t xml:space="preserve"> STECO SUPREME-10 (6.0 mm)</t>
  </si>
  <si>
    <t>STECO SUPREME-10 (8.0 mm)</t>
  </si>
  <si>
    <t>STECO SUPREME-15 (8.0 mm)</t>
  </si>
  <si>
    <t xml:space="preserve">STECO SUPREME-15 (10.0 mm) </t>
  </si>
  <si>
    <t>STECO SUPREME-20 (3.0 mm)</t>
  </si>
  <si>
    <t xml:space="preserve">STECO CAVIAR (8.0 mm) </t>
  </si>
  <si>
    <t xml:space="preserve">STECO REPRO (8.0 mm) </t>
  </si>
  <si>
    <t>USD</t>
  </si>
  <si>
    <t>U/M</t>
  </si>
  <si>
    <t>$</t>
  </si>
  <si>
    <t>Lab equipment</t>
  </si>
  <si>
    <t>(Capital expenditures made) - link to "CAPEX driver" sheet</t>
  </si>
  <si>
    <t>Unit</t>
  </si>
  <si>
    <t>FX Rate</t>
  </si>
  <si>
    <t>Data</t>
  </si>
  <si>
    <t>Range</t>
  </si>
  <si>
    <t>EURO / RON</t>
  </si>
  <si>
    <t>USD / RON</t>
  </si>
  <si>
    <t>EUR / USD</t>
  </si>
  <si>
    <t>Item description</t>
  </si>
  <si>
    <t>No</t>
  </si>
  <si>
    <t>Total
Qty</t>
  </si>
  <si>
    <t>Total Cost</t>
  </si>
  <si>
    <t>OTHER Items w/o breakdown</t>
  </si>
  <si>
    <t>SUBTOTAL w/o VAT</t>
  </si>
  <si>
    <t xml:space="preserve">Nr.crt </t>
  </si>
  <si>
    <t>Component description</t>
  </si>
  <si>
    <t>Quantity</t>
  </si>
  <si>
    <t>Unit price
RON</t>
  </si>
  <si>
    <t>TOTAL
RON</t>
  </si>
  <si>
    <t>Unit Price
EURO</t>
  </si>
  <si>
    <t>TOTAL
EURO</t>
  </si>
  <si>
    <t>Unit Price
USD</t>
  </si>
  <si>
    <t>TOTAL
USD</t>
  </si>
  <si>
    <t>m2</t>
  </si>
  <si>
    <t>buc</t>
  </si>
  <si>
    <t>unit</t>
  </si>
  <si>
    <t>SUBTOTAL</t>
  </si>
  <si>
    <t>RON</t>
  </si>
  <si>
    <t>EUR</t>
  </si>
  <si>
    <t>SUBTOTAL with VAT</t>
  </si>
  <si>
    <t>FX Rate EUR/RON</t>
  </si>
  <si>
    <t>FX Rate USD/RON</t>
  </si>
  <si>
    <t>FX Rate EUR/USD</t>
  </si>
  <si>
    <t>Desk</t>
  </si>
  <si>
    <t>Chair</t>
  </si>
  <si>
    <t>Cupboard</t>
  </si>
  <si>
    <t>Spectrometer DR 3900 Hach Lange</t>
  </si>
  <si>
    <t>kit</t>
  </si>
  <si>
    <t>Incubator microbiology EVX131</t>
  </si>
  <si>
    <t>Multimeter HQ40d, pH, DIS.OXYGEN PROBE</t>
  </si>
  <si>
    <t>BOD Direct Respirometric BOD Apparatus</t>
  </si>
  <si>
    <t>BOD Direct Standard door incubator</t>
  </si>
  <si>
    <t>Thermostat LT200 COD Apparatus</t>
  </si>
  <si>
    <t>Refrigerator 200 l</t>
  </si>
  <si>
    <t xml:space="preserve">Printer </t>
  </si>
  <si>
    <t>Microscope</t>
  </si>
  <si>
    <t>Fish feeding Robot</t>
  </si>
  <si>
    <t>PC workstation</t>
  </si>
  <si>
    <t>Control Room</t>
  </si>
  <si>
    <t>Monitors 32"</t>
  </si>
  <si>
    <t>PMR Walkie Talkie</t>
  </si>
  <si>
    <t>Main processor server</t>
  </si>
  <si>
    <t>IT Infrastructure</t>
  </si>
  <si>
    <t>Server</t>
  </si>
  <si>
    <t>Wireless network</t>
  </si>
  <si>
    <t>panel</t>
  </si>
  <si>
    <t>CEO</t>
  </si>
  <si>
    <t>Accounting and payroll services</t>
  </si>
  <si>
    <t>quarterly</t>
  </si>
  <si>
    <t>monthly</t>
  </si>
  <si>
    <t>Chief Technology Officer</t>
  </si>
  <si>
    <t>RENT, UTILITY and OTHER</t>
  </si>
  <si>
    <t>Security</t>
  </si>
  <si>
    <t>Q</t>
  </si>
  <si>
    <t>Telecom services</t>
  </si>
  <si>
    <t>Y</t>
  </si>
  <si>
    <t>R&amp;D consumables</t>
  </si>
  <si>
    <t>Phytosanitary testing</t>
  </si>
  <si>
    <t>equiv 2pump/year</t>
  </si>
  <si>
    <t>Scientific community membership</t>
  </si>
  <si>
    <t>Insurance Facilities 0.5% of CAPEX</t>
  </si>
  <si>
    <t>Electronic RFID tags</t>
  </si>
  <si>
    <t>Salary Expense - Equity Cash 3years</t>
  </si>
  <si>
    <t>Salary</t>
  </si>
  <si>
    <t>Propery tax base (buildings)</t>
  </si>
  <si>
    <t>Property tax (buildings) 1.5% of building CAPEX</t>
  </si>
  <si>
    <t>Rent/Utility Expenses (Link from sheet "OPEX D")</t>
  </si>
  <si>
    <t>Salary staff + Vet</t>
  </si>
  <si>
    <t>Remarks</t>
  </si>
  <si>
    <t>Infrastructure</t>
  </si>
  <si>
    <t>Technology</t>
  </si>
  <si>
    <t>Sales &amp; Marketing Manager</t>
  </si>
  <si>
    <t>Salary Managers</t>
  </si>
  <si>
    <t>Cleaning / disinfection products</t>
  </si>
  <si>
    <t>Individual equipment</t>
  </si>
  <si>
    <t>pax*y</t>
  </si>
  <si>
    <t>FY7</t>
  </si>
  <si>
    <t>FY6</t>
  </si>
  <si>
    <t>FY8</t>
  </si>
  <si>
    <t>TOTAL</t>
  </si>
  <si>
    <t>Number of fish</t>
  </si>
  <si>
    <t>Pieces</t>
  </si>
  <si>
    <t>Total Food</t>
  </si>
  <si>
    <t>Kg</t>
  </si>
  <si>
    <t>Total fish weight</t>
  </si>
  <si>
    <t>RFID PIT Tag</t>
  </si>
  <si>
    <t>Caviar Yield</t>
  </si>
  <si>
    <t>kg/m2</t>
  </si>
  <si>
    <t>% Live</t>
  </si>
  <si>
    <t>% Death</t>
  </si>
  <si>
    <t>RCH*</t>
  </si>
  <si>
    <t>Coppens rule % max.</t>
  </si>
  <si>
    <t>Furaj Cumulative Copp. Max</t>
  </si>
  <si>
    <t>Feed Type</t>
  </si>
  <si>
    <t>Feed Size</t>
  </si>
  <si>
    <t>% max</t>
  </si>
  <si>
    <t>max.</t>
  </si>
  <si>
    <t>Crumble HE</t>
  </si>
  <si>
    <t>0,2-0,3</t>
  </si>
  <si>
    <t>0,3-0,5</t>
  </si>
  <si>
    <t>0,5-0,8</t>
  </si>
  <si>
    <t>0,8-1,2</t>
  </si>
  <si>
    <t>1,2-1,5</t>
  </si>
  <si>
    <t>Start Premium</t>
  </si>
  <si>
    <t>1.5</t>
  </si>
  <si>
    <t>Pre Grower-14</t>
  </si>
  <si>
    <t>2.0</t>
  </si>
  <si>
    <t>Curs Euro/$</t>
  </si>
  <si>
    <t>Crumbles</t>
  </si>
  <si>
    <t>Micro pellets</t>
  </si>
  <si>
    <t>NOBLESSE 300 (0.3 mm)</t>
  </si>
  <si>
    <t>NOBLESSE 500 (0.5 mm)</t>
  </si>
  <si>
    <t>NOBLESSE 800 (0.8 mm)</t>
  </si>
  <si>
    <t>STECO START PREMIUM (1.0 mm)</t>
  </si>
  <si>
    <t>STECO START PREMIUM (1.5 mm)</t>
  </si>
  <si>
    <t>Pre growers</t>
  </si>
  <si>
    <t>Growers</t>
  </si>
  <si>
    <t>Broodstock feeds</t>
  </si>
  <si>
    <t>Day intervals extended (*)</t>
  </si>
  <si>
    <t>Size Medium / intervals</t>
  </si>
  <si>
    <t>Touched weight</t>
  </si>
  <si>
    <t>Real quantity (Kg)</t>
  </si>
  <si>
    <t>Gain Increase (Kg)</t>
  </si>
  <si>
    <t>Copp. Food Rule max.</t>
  </si>
  <si>
    <t>Quantity target (Kg)</t>
  </si>
  <si>
    <t>Food Cost $</t>
  </si>
  <si>
    <t>Fish</t>
  </si>
  <si>
    <t>Density</t>
  </si>
  <si>
    <t>year 1</t>
  </si>
  <si>
    <t>Cost Food</t>
  </si>
  <si>
    <t>Product Code</t>
  </si>
  <si>
    <t xml:space="preserve"> Product Name</t>
  </si>
  <si>
    <t>Fat%</t>
  </si>
  <si>
    <t xml:space="preserve"> Packing </t>
  </si>
  <si>
    <t>Price sale $ / kg</t>
  </si>
  <si>
    <t>Price sale Euro / kg</t>
  </si>
  <si>
    <t>Price sale /RON kg</t>
  </si>
  <si>
    <t xml:space="preserve">Protein% </t>
  </si>
  <si>
    <t>Curs RON/$</t>
  </si>
  <si>
    <t>STECO PRIME-17 (3.0 mm)</t>
  </si>
  <si>
    <t>STECO PRIME-17 (8.0 mm)</t>
  </si>
  <si>
    <t>STECO SUPREME-10 (4.5 mm)</t>
  </si>
  <si>
    <t>STECO SUPREME-10 (10.0 mm)</t>
  </si>
  <si>
    <t>STECO SUPREME-15 (4.5 mm)</t>
  </si>
  <si>
    <t>STECO SUPREME-15 (3.0 mm)</t>
  </si>
  <si>
    <t>STECO SUPREME-15 (6.0 mm)</t>
  </si>
  <si>
    <t>STECO SUPREME-20 (4.5 mm)</t>
  </si>
  <si>
    <t>STECO SUPREME-20 (6.0 mm)</t>
  </si>
  <si>
    <t>STECO CAVIAR (6.0 mm)</t>
  </si>
  <si>
    <t>STECO CAVIAR (12.0 mm)</t>
  </si>
  <si>
    <t>STECO CRUMBLE HE (0.2 - 0.3 mm)</t>
  </si>
  <si>
    <t>STECO CRUMBLE HE (0.3 - 0.5 mm)</t>
  </si>
  <si>
    <t>STECO CRUMBLE HE (0.5 - 0.8 mm)</t>
  </si>
  <si>
    <t xml:space="preserve">STECO CRUMBLE HE (0.8 - 1.2 mm) </t>
  </si>
  <si>
    <t>STECO CRUMBLE HE (1.2 - 1.5 mm)</t>
  </si>
  <si>
    <t>year 2</t>
  </si>
  <si>
    <t>year 3</t>
  </si>
  <si>
    <t>year 4</t>
  </si>
  <si>
    <t>year 5</t>
  </si>
  <si>
    <t>year 6</t>
  </si>
  <si>
    <t>year 7</t>
  </si>
  <si>
    <t>year 8</t>
  </si>
  <si>
    <t>Echipment</t>
  </si>
  <si>
    <t>Vehicle fuel (qty 2 vehicles)</t>
  </si>
  <si>
    <t>Discount %</t>
  </si>
  <si>
    <t>net $</t>
  </si>
  <si>
    <t xml:space="preserve">Salary net </t>
  </si>
  <si>
    <t>Year 9</t>
  </si>
  <si>
    <t>Year 10</t>
  </si>
  <si>
    <t>year 9</t>
  </si>
  <si>
    <t>year 10</t>
  </si>
  <si>
    <t>FY9</t>
  </si>
  <si>
    <t>FY10</t>
  </si>
  <si>
    <t xml:space="preserve">FY1 </t>
  </si>
  <si>
    <t xml:space="preserve">FY4 </t>
  </si>
  <si>
    <t>Q1 FY4</t>
  </si>
  <si>
    <t>Q2 FY4</t>
  </si>
  <si>
    <t>Q3 FY4</t>
  </si>
  <si>
    <t>Q4 FY4</t>
  </si>
  <si>
    <t>Q1 FY5</t>
  </si>
  <si>
    <t>Q2 FY5</t>
  </si>
  <si>
    <t>Q3 FY5</t>
  </si>
  <si>
    <t>Q4 FY5</t>
  </si>
  <si>
    <t>FY 6</t>
  </si>
  <si>
    <t>Q1 FY6</t>
  </si>
  <si>
    <t>Q2 FY6</t>
  </si>
  <si>
    <t>Q3 FY6</t>
  </si>
  <si>
    <t>Q4 FY6</t>
  </si>
  <si>
    <t>FY 7</t>
  </si>
  <si>
    <t>Q1 FY7</t>
  </si>
  <si>
    <t>Q2 FY7</t>
  </si>
  <si>
    <t>Q3 FY7</t>
  </si>
  <si>
    <t>Q4 FY7</t>
  </si>
  <si>
    <t>FY 8</t>
  </si>
  <si>
    <t>Q1 FY8</t>
  </si>
  <si>
    <t>Q2 FY8</t>
  </si>
  <si>
    <t>Q3 FY8</t>
  </si>
  <si>
    <t>Q4 FY8</t>
  </si>
  <si>
    <t>Q1 FY9</t>
  </si>
  <si>
    <t>Q2 FY9</t>
  </si>
  <si>
    <t>Q3 FY9</t>
  </si>
  <si>
    <t>Q4 FY9</t>
  </si>
  <si>
    <t>Q1 FY10</t>
  </si>
  <si>
    <t>Q2 FY10</t>
  </si>
  <si>
    <t>Q3 FY10</t>
  </si>
  <si>
    <t>Q4 FY10</t>
  </si>
  <si>
    <t>FY 9</t>
  </si>
  <si>
    <t>FY 10</t>
  </si>
  <si>
    <t>ANNUAL CHARTS</t>
  </si>
  <si>
    <t>QUARTERLY CHARTS</t>
  </si>
  <si>
    <t>FY59</t>
  </si>
  <si>
    <t>Fence poles 300 cm</t>
  </si>
  <si>
    <t>Fence installation</t>
  </si>
  <si>
    <t>Surveillance Cameras day night</t>
  </si>
  <si>
    <t>Total Year</t>
  </si>
  <si>
    <t>Yearly</t>
  </si>
  <si>
    <t>Autoturism</t>
  </si>
  <si>
    <t>Transport</t>
  </si>
  <si>
    <t>TOTAL w/o VAT</t>
  </si>
  <si>
    <t>Maintenance spare parts</t>
  </si>
  <si>
    <t>%</t>
  </si>
  <si>
    <t>Year 8 =</t>
  </si>
  <si>
    <t>Year 10 =</t>
  </si>
  <si>
    <t>Year 9 =</t>
  </si>
  <si>
    <t>Year 7 =</t>
  </si>
  <si>
    <t>Year 6 =</t>
  </si>
  <si>
    <t>Year 5 =</t>
  </si>
  <si>
    <t>Year 4 =</t>
  </si>
  <si>
    <t>Year 3 =</t>
  </si>
  <si>
    <t>Cumulative</t>
  </si>
  <si>
    <t>Other Expenses</t>
  </si>
  <si>
    <t>Domain component</t>
  </si>
  <si>
    <t>% Function</t>
  </si>
  <si>
    <t>Power/unit Kw</t>
  </si>
  <si>
    <t>Nr. of unit</t>
  </si>
  <si>
    <t>Consum / Q</t>
  </si>
  <si>
    <t>Surveilance DVR 32 Input</t>
  </si>
  <si>
    <t>KWh</t>
  </si>
  <si>
    <t>Research</t>
  </si>
  <si>
    <t>Research hired</t>
  </si>
  <si>
    <t>Web research</t>
  </si>
  <si>
    <t>Research publications purchased</t>
  </si>
  <si>
    <t>Research Costs Total</t>
  </si>
  <si>
    <t>Promotional brochures</t>
  </si>
  <si>
    <t>Radio/Television</t>
  </si>
  <si>
    <t>Web design/maintenance</t>
  </si>
  <si>
    <t>Communications Costs Total</t>
  </si>
  <si>
    <t>Networking</t>
  </si>
  <si>
    <t>Memberships/Affiliations</t>
  </si>
  <si>
    <t>Events</t>
  </si>
  <si>
    <t>Subscriptions</t>
  </si>
  <si>
    <t>Networking Costs Total</t>
  </si>
  <si>
    <t>Promotions</t>
  </si>
  <si>
    <t>Product giveaways</t>
  </si>
  <si>
    <t>Product discounts</t>
  </si>
  <si>
    <t>Special offers</t>
  </si>
  <si>
    <t>Promotions Costs Total</t>
  </si>
  <si>
    <t>Advertising</t>
  </si>
  <si>
    <t>Brochures (development/production)</t>
  </si>
  <si>
    <t>Logos/Labels</t>
  </si>
  <si>
    <t>Packaging</t>
  </si>
  <si>
    <t>Mailings/Postcards</t>
  </si>
  <si>
    <t>Newspapers</t>
  </si>
  <si>
    <t>Advertising Costs Total</t>
  </si>
  <si>
    <t>Public Relations</t>
  </si>
  <si>
    <t>Charity events</t>
  </si>
  <si>
    <t>Sponsorships</t>
  </si>
  <si>
    <t>Public Relations Costs Total</t>
  </si>
  <si>
    <t>Distribution</t>
  </si>
  <si>
    <t>Shipping</t>
  </si>
  <si>
    <t>Distribution Costs Total</t>
  </si>
  <si>
    <t>Marketing Total</t>
  </si>
  <si>
    <t>Commnication</t>
  </si>
  <si>
    <t>pics</t>
  </si>
  <si>
    <t>Feed calculation sturgeon (Acipenser ruthenus)</t>
  </si>
  <si>
    <t>1th Generation</t>
  </si>
  <si>
    <t>2th Generation</t>
  </si>
  <si>
    <t>3th Generation</t>
  </si>
  <si>
    <t>4th Generation</t>
  </si>
  <si>
    <t>5th Generation</t>
  </si>
  <si>
    <t>Total all generations</t>
  </si>
  <si>
    <t xml:space="preserve">Manager Vet </t>
  </si>
  <si>
    <t>/ kw</t>
  </si>
  <si>
    <t>Break-even</t>
  </si>
  <si>
    <t>Q Capex</t>
  </si>
  <si>
    <t>Q Opex</t>
  </si>
  <si>
    <t>Q Sales</t>
  </si>
  <si>
    <t>Yearly Gross Profit</t>
  </si>
  <si>
    <t>Price</t>
  </si>
  <si>
    <t>Total meal male fish weight</t>
  </si>
  <si>
    <t>Total skin male</t>
  </si>
  <si>
    <t>Total meal female fish weight</t>
  </si>
  <si>
    <t>Total skin female</t>
  </si>
  <si>
    <t xml:space="preserve">General sale </t>
  </si>
  <si>
    <t>Product line 1</t>
  </si>
  <si>
    <t>Product line 2</t>
  </si>
  <si>
    <t>Product line 3</t>
  </si>
  <si>
    <t>Product line 5</t>
  </si>
  <si>
    <t>Product line 4</t>
  </si>
  <si>
    <t>Total Harvest</t>
  </si>
  <si>
    <t xml:space="preserve">FY3 </t>
  </si>
  <si>
    <t>Storage</t>
  </si>
  <si>
    <t xml:space="preserve">FY2 </t>
  </si>
  <si>
    <t>Staff Role Quarterly Calculations</t>
  </si>
  <si>
    <t>See more in Multiple Revenues Streams</t>
  </si>
  <si>
    <t>Year 2 =</t>
  </si>
  <si>
    <t>Year 1=</t>
  </si>
  <si>
    <t>General Salex Quaterly</t>
  </si>
  <si>
    <t>General Salex Yearly</t>
  </si>
  <si>
    <t>Marketing &amp; sales</t>
  </si>
  <si>
    <t>Salary indexed</t>
  </si>
  <si>
    <t xml:space="preserve">Per unit Cost </t>
  </si>
  <si>
    <t>Year Start</t>
  </si>
  <si>
    <t>Q Gross Profit</t>
  </si>
  <si>
    <t>DETAILED EQUITY</t>
  </si>
  <si>
    <t>Quarterly EQUITY</t>
  </si>
  <si>
    <t>Revenue</t>
  </si>
  <si>
    <t>Direct Cost</t>
  </si>
  <si>
    <t>Direct cost 5 generation fish</t>
  </si>
  <si>
    <t>Salary 2 year =</t>
  </si>
  <si>
    <t>Salary 1 year =</t>
  </si>
  <si>
    <t>Salary 3 year =</t>
  </si>
  <si>
    <t>Salary 4 year =</t>
  </si>
  <si>
    <t>Salary 5 year =</t>
  </si>
  <si>
    <t>Salary 6 year =</t>
  </si>
  <si>
    <t>Salary 7 year =</t>
  </si>
  <si>
    <t>Salary 8 year =</t>
  </si>
  <si>
    <t>Salary 9 year =</t>
  </si>
  <si>
    <t>Salary 10 year =</t>
  </si>
  <si>
    <t>Q Total Salary</t>
  </si>
  <si>
    <t>OPEX DRIVERS</t>
  </si>
  <si>
    <t>Items</t>
  </si>
  <si>
    <t>CAPEX DRIVERS</t>
  </si>
  <si>
    <t>MARKETING</t>
  </si>
  <si>
    <t>PRICE FOOD TYPE</t>
  </si>
  <si>
    <t>Power Consumption</t>
  </si>
  <si>
    <t>Cost electric energy in Romania / kw</t>
  </si>
  <si>
    <t>Romanian New Leu</t>
  </si>
  <si>
    <t>1.00 RON</t>
  </si>
  <si>
    <t>inv. 1.00 RON</t>
  </si>
  <si>
    <t>Euro</t>
  </si>
  <si>
    <t>US Dollar</t>
  </si>
  <si>
    <t>British Pound</t>
  </si>
  <si>
    <t>Indian Rupee</t>
  </si>
  <si>
    <t>Australian Dollar</t>
  </si>
  <si>
    <t>Canadian Dollar</t>
  </si>
  <si>
    <t>Swiss Franc</t>
  </si>
  <si>
    <t>Malaysian Ringgit</t>
  </si>
  <si>
    <t>X-RATE Automatic update on web</t>
  </si>
  <si>
    <t>Grow</t>
  </si>
  <si>
    <t>Opex Equity</t>
  </si>
  <si>
    <t>Capex Equity</t>
  </si>
  <si>
    <t>Aquaries&amp; sales machine</t>
  </si>
  <si>
    <t>Feed calculation sturgeon (Acipenser Stellatus)</t>
  </si>
  <si>
    <t>Year 11</t>
  </si>
  <si>
    <t>Year 12</t>
  </si>
  <si>
    <t>Year 13</t>
  </si>
  <si>
    <t>Year 14</t>
  </si>
  <si>
    <t>Year 15</t>
  </si>
  <si>
    <t>Thermal range in which records increases</t>
  </si>
  <si>
    <t>Thermal range for optimal growth</t>
  </si>
  <si>
    <r>
      <t>19°C - 21</t>
    </r>
    <r>
      <rPr>
        <sz val="10"/>
        <color indexed="18"/>
        <rFont val="Calibri"/>
        <family val="2"/>
      </rPr>
      <t>°</t>
    </r>
    <r>
      <rPr>
        <sz val="10"/>
        <color indexed="18"/>
        <rFont val="Arial"/>
        <family val="2"/>
      </rPr>
      <t xml:space="preserve"> C</t>
    </r>
  </si>
  <si>
    <t>&gt;15°C or &gt;10°C</t>
  </si>
  <si>
    <t xml:space="preserve"> Generation there is</t>
  </si>
  <si>
    <t>1st Generation that will be</t>
  </si>
  <si>
    <t>2st Generation that will be</t>
  </si>
  <si>
    <t>3st Generation that will be</t>
  </si>
  <si>
    <t>4st Generation that will be</t>
  </si>
  <si>
    <t>5st Generation that will be</t>
  </si>
  <si>
    <t>6st Generation that will be</t>
  </si>
  <si>
    <t>7st Generation that will be</t>
  </si>
  <si>
    <t>`</t>
  </si>
  <si>
    <t>6th Generation</t>
  </si>
  <si>
    <t>7th Generation</t>
  </si>
  <si>
    <t>8st Generation that will be</t>
  </si>
  <si>
    <t>8th Generation</t>
  </si>
  <si>
    <t>Acipenser Ruthenus</t>
  </si>
  <si>
    <t>Acipenser Stellatus</t>
  </si>
  <si>
    <t xml:space="preserve">Acipenser Gueldenstaedtii </t>
  </si>
  <si>
    <t>year 11</t>
  </si>
  <si>
    <t>year 12</t>
  </si>
  <si>
    <t>year 13</t>
  </si>
  <si>
    <t>year 14</t>
  </si>
  <si>
    <t>year 15</t>
  </si>
  <si>
    <t>STURGEON FEED</t>
  </si>
  <si>
    <t>FY11</t>
  </si>
  <si>
    <t>FY12</t>
  </si>
  <si>
    <t>FY13</t>
  </si>
  <si>
    <t>FY14</t>
  </si>
  <si>
    <t>FY15</t>
  </si>
  <si>
    <t>STURGEON</t>
  </si>
  <si>
    <t>9st Generation that will be</t>
  </si>
  <si>
    <t>10st Generation that will be</t>
  </si>
  <si>
    <t>11st Generation that will be</t>
  </si>
  <si>
    <t>9th Generation</t>
  </si>
  <si>
    <t>10th Generation</t>
  </si>
  <si>
    <t>11th Generation</t>
  </si>
  <si>
    <t>Ruthenus</t>
  </si>
  <si>
    <t>Singapore Dollar</t>
  </si>
  <si>
    <t>Japanese Yen</t>
  </si>
  <si>
    <t>Electric and Automation Panel</t>
  </si>
  <si>
    <t>With TVA</t>
  </si>
  <si>
    <t>OD Lighting 125W PC AGS HG Mercur</t>
  </si>
  <si>
    <t>5</t>
  </si>
  <si>
    <t>100</t>
  </si>
  <si>
    <t>0.01</t>
  </si>
  <si>
    <t>Mountly</t>
  </si>
  <si>
    <t>Total Kw per 15 years</t>
  </si>
  <si>
    <t>Daily</t>
  </si>
  <si>
    <t>Hourly</t>
  </si>
  <si>
    <t>Annualy</t>
  </si>
  <si>
    <t>3</t>
  </si>
  <si>
    <t>Air conditioner storehouse of food 12000BTU/h,</t>
  </si>
  <si>
    <t>Automation Module Senzor DO, pH, Temp.</t>
  </si>
  <si>
    <t>1</t>
  </si>
  <si>
    <t>0.1</t>
  </si>
  <si>
    <t>0.4</t>
  </si>
  <si>
    <t>0.001</t>
  </si>
  <si>
    <t>10</t>
  </si>
  <si>
    <t>All existing species</t>
  </si>
  <si>
    <t>Total new fish</t>
  </si>
  <si>
    <t>Total all Fish</t>
  </si>
  <si>
    <t>Utility Power</t>
  </si>
  <si>
    <t>Board Meetings AGA</t>
  </si>
  <si>
    <t>Staff Role #1 Dispecer Tech Operator</t>
  </si>
  <si>
    <t xml:space="preserve">Rythenus Generation </t>
  </si>
  <si>
    <t>All Sturgeon Generation</t>
  </si>
  <si>
    <t>Year 1 =</t>
  </si>
  <si>
    <t>Year 11 =</t>
  </si>
  <si>
    <t>Year 12 =</t>
  </si>
  <si>
    <t>Year 13 =</t>
  </si>
  <si>
    <t>Year 14 =</t>
  </si>
  <si>
    <t>Year 15 =</t>
  </si>
  <si>
    <t>Total Revenue Male Meat</t>
  </si>
  <si>
    <t>Per unit Cost Male Meat</t>
  </si>
  <si>
    <t>Stellatus</t>
  </si>
  <si>
    <t>Gueldenstaedtii</t>
  </si>
  <si>
    <t>Total direct cost</t>
  </si>
  <si>
    <t>FY712</t>
  </si>
  <si>
    <t>Salary 11 year =</t>
  </si>
  <si>
    <t>Salary 13 year =</t>
  </si>
  <si>
    <t>Salary 14 year =</t>
  </si>
  <si>
    <t>Salary 15 year =</t>
  </si>
  <si>
    <t>FY 11</t>
  </si>
  <si>
    <t>Q1 FY11</t>
  </si>
  <si>
    <t>Q2 FY11</t>
  </si>
  <si>
    <t>Q3 FY11</t>
  </si>
  <si>
    <t>Q4 FY11</t>
  </si>
  <si>
    <t>Q1 FY15</t>
  </si>
  <si>
    <t>Q2 FY15</t>
  </si>
  <si>
    <t>Q3 FY15</t>
  </si>
  <si>
    <t>Q4 FY15</t>
  </si>
  <si>
    <t>Q1 FY14</t>
  </si>
  <si>
    <t>Q2 FY14</t>
  </si>
  <si>
    <t>Q3 FY14</t>
  </si>
  <si>
    <t>Q4 FY140</t>
  </si>
  <si>
    <t>Q1 FY13</t>
  </si>
  <si>
    <t>Q2 FY13</t>
  </si>
  <si>
    <t>Q3 FY13</t>
  </si>
  <si>
    <t>Q4 FY13</t>
  </si>
  <si>
    <t>Q4 FY12</t>
  </si>
  <si>
    <t>Q3 FY12</t>
  </si>
  <si>
    <t>Q2 FY12</t>
  </si>
  <si>
    <t>Q1 FY12</t>
  </si>
  <si>
    <t>FY 15</t>
  </si>
  <si>
    <t>FY 14</t>
  </si>
  <si>
    <t>FY 13</t>
  </si>
  <si>
    <t>FY 12</t>
  </si>
  <si>
    <t>Q4 FY14</t>
  </si>
  <si>
    <t>F13</t>
  </si>
  <si>
    <t>F14</t>
  </si>
  <si>
    <t>F15</t>
  </si>
  <si>
    <t>Q4FY13</t>
  </si>
  <si>
    <t>Cumulative 15 Years</t>
  </si>
  <si>
    <t>Guelden</t>
  </si>
  <si>
    <t>Huso</t>
  </si>
  <si>
    <t>Growth parameters</t>
  </si>
  <si>
    <t>Von Bertalanffy K</t>
  </si>
  <si>
    <t>Von Bertalanffy ML</t>
  </si>
  <si>
    <t>length-weight W=aL^3</t>
  </si>
  <si>
    <t>Feed calculation sturgeon (Acipenser Baeri)</t>
  </si>
  <si>
    <t>Length</t>
  </si>
  <si>
    <t>Weight</t>
  </si>
  <si>
    <t>Baeri</t>
  </si>
  <si>
    <t>Pcs.</t>
  </si>
  <si>
    <t>Species</t>
  </si>
  <si>
    <t>€</t>
  </si>
  <si>
    <t>kg</t>
  </si>
  <si>
    <t>Densitate kg/m2</t>
  </si>
  <si>
    <t>Unit cost
€</t>
  </si>
  <si>
    <t>€
€</t>
  </si>
  <si>
    <t>Total Cost €</t>
  </si>
  <si>
    <t xml:space="preserve">
€</t>
  </si>
  <si>
    <t>move right</t>
  </si>
  <si>
    <t>Power Generator 16 KVA</t>
  </si>
  <si>
    <t>Acces Way</t>
  </si>
  <si>
    <t>Incubatoare Weis</t>
  </si>
  <si>
    <t>Basins for fish breeding</t>
  </si>
  <si>
    <t>Recirculate Pomp</t>
  </si>
  <si>
    <t>Filter Mechanical</t>
  </si>
  <si>
    <t>4</t>
  </si>
  <si>
    <t>UV system</t>
  </si>
  <si>
    <t>Fence panel 250 cm x 200 cm (260 m)</t>
  </si>
  <si>
    <t>Access Auto Pedestrian Gate</t>
  </si>
  <si>
    <t>Administrativ office container auto</t>
  </si>
  <si>
    <t>Cement floor</t>
  </si>
  <si>
    <t>Hall sandwich 10 cm isulation</t>
  </si>
  <si>
    <t>Oxygenating Tank Water</t>
  </si>
  <si>
    <t>6</t>
  </si>
  <si>
    <t>Reproduction Farm Unit</t>
  </si>
  <si>
    <t>0.500</t>
  </si>
  <si>
    <t>0.3</t>
  </si>
  <si>
    <t>3 mounth</t>
  </si>
  <si>
    <t>3 mounth physical</t>
  </si>
  <si>
    <t>Age day</t>
  </si>
  <si>
    <t>12st Generation that will be</t>
  </si>
  <si>
    <t>13st Generation that will be</t>
  </si>
  <si>
    <t>14st Generation that will be</t>
  </si>
  <si>
    <t>15st Generation that will be</t>
  </si>
  <si>
    <t>12th Generation</t>
  </si>
  <si>
    <t>13th Generation</t>
  </si>
  <si>
    <t>14th Generation</t>
  </si>
  <si>
    <t>15th Generation</t>
  </si>
  <si>
    <t>Dinamics Baeri Grow</t>
  </si>
  <si>
    <t>Dinamics Ruthenus Grow</t>
  </si>
  <si>
    <t>Cost food 3 mounth</t>
  </si>
  <si>
    <t>Feed calculation sturgeon (Acipenser Ruthenus)</t>
  </si>
  <si>
    <t>Rythenus Generation</t>
  </si>
  <si>
    <t>Baeri Generation</t>
  </si>
  <si>
    <t>Dinamics Stellatus Grow</t>
  </si>
  <si>
    <t>Stellatus Generation</t>
  </si>
  <si>
    <t>Dinamics Gueldens.</t>
  </si>
  <si>
    <t>Feed calculation sturgeon (Acipenser Gueldens.)</t>
  </si>
  <si>
    <t>Gueldens. Generation</t>
  </si>
  <si>
    <t>Dinamics Huso.</t>
  </si>
  <si>
    <t>Feed calculation sturgeon (Huso)</t>
  </si>
  <si>
    <t>Huso Generation</t>
  </si>
  <si>
    <t>Acipenser Baeri</t>
  </si>
  <si>
    <t>in 15th. Years</t>
  </si>
  <si>
    <t>Staff Role #2 Aquacultor</t>
  </si>
  <si>
    <t>Staff Role #4 Outdoor Workers</t>
  </si>
  <si>
    <t>Fecundate eggs</t>
  </si>
  <si>
    <t>Fish food</t>
  </si>
  <si>
    <t>Eggs</t>
  </si>
  <si>
    <t>Salary 15 years</t>
  </si>
  <si>
    <t>Ruthenus fingerling</t>
  </si>
  <si>
    <t>Quarterly sales units</t>
  </si>
  <si>
    <t>Total sales of Ruthenus fingerling</t>
  </si>
  <si>
    <t>Biomass</t>
  </si>
  <si>
    <t>Baeri fingerling</t>
  </si>
  <si>
    <t>Annual sales</t>
  </si>
  <si>
    <t>Stellatus fingerling</t>
  </si>
  <si>
    <t>Total sales of Stellatus fingerling</t>
  </si>
  <si>
    <t>Quarterly sales</t>
  </si>
  <si>
    <t>Gueldens. fingerling</t>
  </si>
  <si>
    <t>Total sales of Gueldens. fingerling</t>
  </si>
  <si>
    <t>Huso fingerling</t>
  </si>
  <si>
    <t>Total sales of Huso fingerling</t>
  </si>
  <si>
    <t xml:space="preserve">Total Revenue </t>
  </si>
  <si>
    <t xml:space="preserve">Price Per unit </t>
  </si>
  <si>
    <t xml:space="preserve">Number of units sold </t>
  </si>
  <si>
    <t>Product 1 Revenue (Ruthenus, based on number of units)</t>
  </si>
  <si>
    <t>Revenue - Product 1 Ruthenus</t>
  </si>
  <si>
    <t>Direct Cost - Product 1 Ruthenus</t>
  </si>
  <si>
    <t>Product 2 Revenue (Baeri, based on number of units)</t>
  </si>
  <si>
    <t>Number of units sold</t>
  </si>
  <si>
    <t xml:space="preserve">Price Per Unit </t>
  </si>
  <si>
    <t>Direct Cost - Product 2 Baeri</t>
  </si>
  <si>
    <t>Revenue - Product 2 Baeri</t>
  </si>
  <si>
    <t>Product 3 Revenue (Stellatus, based on number of units)</t>
  </si>
  <si>
    <t>Per unit Cost</t>
  </si>
  <si>
    <t>Product 4 Revenue (Gueldens., based on number of units)</t>
  </si>
  <si>
    <t>Price Per unit</t>
  </si>
  <si>
    <t>Price Per Unit</t>
  </si>
  <si>
    <t>Revenue - Product 3 Stellatus</t>
  </si>
  <si>
    <t>Revenue - Product 4 Gueldens.</t>
  </si>
  <si>
    <t>Revenue - Product 5 Huso</t>
  </si>
  <si>
    <t>Direct Cost - Product 3 Stellatus</t>
  </si>
  <si>
    <t>Direct Cost - Product 4 Gueldens.</t>
  </si>
  <si>
    <t>Direct Cost - Product 5 Huso</t>
  </si>
  <si>
    <t>Annualy indexing</t>
  </si>
  <si>
    <t xml:space="preserve">Number of units </t>
  </si>
  <si>
    <t>Preparatory phase</t>
  </si>
  <si>
    <t>Preparatory</t>
  </si>
  <si>
    <t>Phase</t>
  </si>
  <si>
    <t xml:space="preserve">Acquisition land 4.780 m2 </t>
  </si>
  <si>
    <t>mp.</t>
  </si>
  <si>
    <t>Land Deforestation</t>
  </si>
  <si>
    <t>Plowed Land</t>
  </si>
  <si>
    <t>Reproduction &amp; Aquaponics Unit</t>
  </si>
  <si>
    <t>Farm Platform</t>
  </si>
  <si>
    <t>Basin for Pregrowing + Growing</t>
  </si>
  <si>
    <t>Mechanical &amp; Biofilter Zeolites</t>
  </si>
  <si>
    <t>14</t>
  </si>
  <si>
    <t>1.3</t>
  </si>
  <si>
    <t>21</t>
  </si>
  <si>
    <t>0.5</t>
  </si>
  <si>
    <t>Oxigen Generator Grow Beds</t>
  </si>
  <si>
    <t>Utility Car</t>
  </si>
  <si>
    <t>Staff Role #3 GreenHouse Workers</t>
  </si>
  <si>
    <t>Fecundated eggs</t>
  </si>
  <si>
    <t>24</t>
  </si>
  <si>
    <t xml:space="preserve">Diesel Tank </t>
  </si>
  <si>
    <t>Lighting poles 600 cm</t>
  </si>
  <si>
    <t>Surveillance poles 600 cm</t>
  </si>
  <si>
    <t>ml</t>
  </si>
  <si>
    <t>Dig wels 110 ml</t>
  </si>
  <si>
    <t>Water Wells Equipped 110 ml</t>
  </si>
  <si>
    <t>GreenHouse 500 m2</t>
  </si>
  <si>
    <t>Growth Beds for vegetable 400 mp</t>
  </si>
  <si>
    <t>Product line 6</t>
  </si>
  <si>
    <t>Vegetal</t>
  </si>
  <si>
    <t>Product 5 Revenue (Huso, based on number of units)</t>
  </si>
  <si>
    <t>Product 6 Revenue (Vegetable)</t>
  </si>
  <si>
    <t>Seds Vegetable</t>
  </si>
  <si>
    <t>Direct Cost - Product 6 Vegetables.</t>
  </si>
  <si>
    <t>Revenue - Product 6 Vegetables</t>
  </si>
  <si>
    <t>Hidrobion</t>
  </si>
  <si>
    <t>AutoVan 7,5 T Frig</t>
  </si>
  <si>
    <t xml:space="preserve">List of Debit, Loan, Personal Credit </t>
  </si>
  <si>
    <t>Y1</t>
  </si>
  <si>
    <t>Y2</t>
  </si>
  <si>
    <t>Y3</t>
  </si>
  <si>
    <t>Y4</t>
  </si>
  <si>
    <t>Y5</t>
  </si>
  <si>
    <t>Y6</t>
  </si>
  <si>
    <t>Y7</t>
  </si>
  <si>
    <t>Y8</t>
  </si>
  <si>
    <t>Y9</t>
  </si>
  <si>
    <t>Y10</t>
  </si>
  <si>
    <t>Y11</t>
  </si>
  <si>
    <t>Y12</t>
  </si>
  <si>
    <t>Y13</t>
  </si>
  <si>
    <t>Y14</t>
  </si>
  <si>
    <t>Y15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</si>
</sst>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6">
    <numFmt numFmtId="43" formatCode="_-* #,##0.00_-;\-* #,##0.00_-;_-* &quot;-&quot;??_-;_-@_-"/>
    <numFmt numFmtId="164" formatCode="&quot;$&quot;#,##0_);[Red]\(&quot;$&quot;#,##0\)"/>
    <numFmt numFmtId="165" formatCode="&quot;$&quot;#,##0.00_);[Red]\(&quot;$&quot;#,##0.00\)"/>
    <numFmt numFmtId="166" formatCode="_(&quot;$&quot;* #,##0_);_(&quot;$&quot;* \(#,##0\);_(&quot;$&quot;* &quot;-&quot;_);_(@_)"/>
    <numFmt numFmtId="167" formatCode="_(* #,##0_);_(* \(#,##0\);_(* &quot;-&quot;_);_(@_)"/>
    <numFmt numFmtId="168" formatCode="_(&quot;$&quot;* #,##0.00_);_(&quot;$&quot;* \(#,##0.00\);_(&quot;$&quot;* &quot;-&quot;??_);_(@_)"/>
    <numFmt numFmtId="169" formatCode="_(* #,##0.00_);_(* \(#,##0.00\);_(* &quot;-&quot;??_);_(@_)"/>
    <numFmt numFmtId="170" formatCode="_(* #,##0_);_(* \(#,##0\);_(* &quot;-&quot;??_);_(@_)"/>
    <numFmt numFmtId="171" formatCode="_(&quot;$&quot;#,##0_);_(&quot;$&quot;\(#,##0\);_(&quot;-&quot;_);_(@_)"/>
    <numFmt numFmtId="172" formatCode="&quot;$&quot;#,##0"/>
    <numFmt numFmtId="173" formatCode="0.0"/>
    <numFmt numFmtId="174" formatCode="_(&quot;$&quot;#,##0_);[Red]_(&quot;$&quot;\(#,##0\);_(&quot;-&quot;_);_(@_)"/>
    <numFmt numFmtId="175" formatCode="#,##0.0"/>
    <numFmt numFmtId="176" formatCode="m/d/yy"/>
    <numFmt numFmtId="177" formatCode="&quot;$&quot;#,##0.00"/>
    <numFmt numFmtId="178" formatCode="0.0%"/>
    <numFmt numFmtId="179" formatCode="&quot;$&quot;#,##0.00;[Red]\-&quot;$&quot;#,##0.00"/>
    <numFmt numFmtId="180" formatCode="_-&quot;$&quot;* #,##0_-;\-&quot;$&quot;* #,##0_-;_-&quot;$&quot;* &quot;-&quot;_-;_-@_-"/>
    <numFmt numFmtId="181" formatCode="_-&quot;$&quot;* #,##0.00_-;\-&quot;$&quot;* #,##0.00_-;_-&quot;$&quot;* &quot;-&quot;??_-;_-@_-"/>
    <numFmt numFmtId="182" formatCode="#,##0.00\ &quot;zł&quot;;[Red]\-#,##0.00\ &quot;zł&quot;"/>
    <numFmt numFmtId="183" formatCode="_-* #,##0\ &quot;zł&quot;_-;\-* #,##0\ &quot;zł&quot;_-;_-* &quot;-&quot;\ &quot;zł&quot;_-;_-@_-"/>
    <numFmt numFmtId="184" formatCode="_-* #,##0\ _z_ł_-;\-* #,##0\ _z_ł_-;_-* &quot;-&quot;\ _z_ł_-;_-@_-"/>
    <numFmt numFmtId="185" formatCode="0.000_)"/>
    <numFmt numFmtId="186" formatCode="General_)"/>
    <numFmt numFmtId="187" formatCode="0.00_)"/>
    <numFmt numFmtId="188" formatCode="_-* #,##0\ _L_E_I_-;\-* #,##0\ _L_E_I_-;_-* &quot;-&quot;\ _L_E_I_-;_-@_-"/>
    <numFmt numFmtId="189" formatCode="#,##0\ &quot;zł&quot;;[Red]\-#,##0\ &quot;zł&quot;"/>
    <numFmt numFmtId="190" formatCode="#,##0.00\ &quot;zł&quot;;\-#,##0.00\ &quot;zł&quot;"/>
    <numFmt numFmtId="191" formatCode="_([$€-2]* #,##0.00_);_([$€-2]* \(#,##0.00\);_([$€-2]* \-??_)"/>
    <numFmt numFmtId="192" formatCode="_(* #,##0_);_(* \(#,##0\);_(* \-_);_(@_)"/>
    <numFmt numFmtId="193" formatCode="_(* #,##0.00_);_(* \(#,##0.00\);_(* \-??_);_(@_)"/>
    <numFmt numFmtId="194" formatCode="\$#,##0.00_);[Red]&quot;($&quot;#,##0.00\)"/>
    <numFmt numFmtId="195" formatCode="_(\$* #,##0_);_(\$* \(#,##0\);_(\$* \-_);_(@_)"/>
    <numFmt numFmtId="196" formatCode="_(\$* #,##0.00_);_(\$* \(#,##0.00\);_(\$* \-??_);_(@_)"/>
    <numFmt numFmtId="197" formatCode="yy&quot;. &quot;mmm\ d/"/>
    <numFmt numFmtId="198" formatCode="#,###,;\(#,###,\)"/>
    <numFmt numFmtId="199" formatCode="[$$-409]#,##0.00"/>
    <numFmt numFmtId="200" formatCode="#,##0.0000"/>
    <numFmt numFmtId="201" formatCode="#,##0.000"/>
    <numFmt numFmtId="202" formatCode="#,##0.00\ &quot;lei&quot;"/>
    <numFmt numFmtId="203" formatCode="[$€-2]\ #,##0.00"/>
    <numFmt numFmtId="204" formatCode="[$$-409]#,##0"/>
    <numFmt numFmtId="205" formatCode="[$$-409]#,##0.0"/>
    <numFmt numFmtId="206" formatCode="#,##0.00\ _l_e_i"/>
    <numFmt numFmtId="207" formatCode="[$RON]\ #,##0.00"/>
    <numFmt numFmtId="208" formatCode="&quot;$&quot;#,##0.000;[Red]\-&quot;$&quot;#,##0.000"/>
    <numFmt numFmtId="209" formatCode="m/d;@"/>
    <numFmt numFmtId="210" formatCode="mm:ss.0;@"/>
    <numFmt numFmtId="211" formatCode="#,##0.00_ ;[Red]\-#,##0.00\ "/>
    <numFmt numFmtId="212" formatCode="[$₹-44B]\ #,##0"/>
    <numFmt numFmtId="213" formatCode="[$€-2]\ #,##0"/>
    <numFmt numFmtId="214" formatCode="[$€-2]\ #,##0.00;[Red]\-[$€-2]\ #,##0.00"/>
    <numFmt numFmtId="215" formatCode="[$€-2]\ #,##0.000"/>
    <numFmt numFmtId="216" formatCode="_-&quot;€&quot;* #,##0_-;\-&quot;€&quot;* #,##0_-;_-&quot;€&quot;* &quot;-&quot;_-;_-@_-"/>
    <numFmt numFmtId="217" formatCode="&quot;€&quot;#,##0_);[Red]\(&quot;€&quot;#,##0\)"/>
    <numFmt numFmtId="218" formatCode="&quot;€&quot;#,##0"/>
  </numFmts>
  <fonts count="139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8"/>
      <name val="Arial"/>
      <family val="2"/>
    </font>
    <font>
      <sz val="10"/>
      <name val="Arial"/>
      <family val="2"/>
    </font>
    <font>
      <b/>
      <u/>
      <sz val="8"/>
      <name val="Arial"/>
      <family val="2"/>
    </font>
    <font>
      <sz val="8"/>
      <name val="Arial"/>
      <family val="2"/>
    </font>
    <font>
      <sz val="8"/>
      <color indexed="18"/>
      <name val="Arial"/>
      <family val="2"/>
    </font>
    <font>
      <b/>
      <sz val="8"/>
      <color indexed="9"/>
      <name val="Arial"/>
      <family val="2"/>
    </font>
    <font>
      <sz val="8"/>
      <color indexed="9"/>
      <name val="Arial"/>
      <family val="2"/>
    </font>
    <font>
      <sz val="8"/>
      <color indexed="12"/>
      <name val="Arial"/>
      <family val="2"/>
    </font>
    <font>
      <sz val="9"/>
      <name val="Helvetica"/>
    </font>
    <font>
      <b/>
      <sz val="8"/>
      <color indexed="18"/>
      <name val="Arial"/>
      <family val="2"/>
    </font>
    <font>
      <b/>
      <sz val="8"/>
      <color indexed="12"/>
      <name val="Arial"/>
      <family val="2"/>
    </font>
    <font>
      <u/>
      <sz val="8"/>
      <name val="Arial"/>
      <family val="2"/>
    </font>
    <font>
      <sz val="8"/>
      <color indexed="53"/>
      <name val="Arial"/>
      <family val="2"/>
    </font>
    <font>
      <b/>
      <sz val="14"/>
      <name val="Arial"/>
      <family val="2"/>
    </font>
    <font>
      <i/>
      <u/>
      <sz val="8"/>
      <name val="Arial"/>
      <family val="2"/>
    </font>
    <font>
      <i/>
      <sz val="8"/>
      <name val="Arial"/>
      <family val="2"/>
    </font>
    <font>
      <sz val="8"/>
      <color indexed="17"/>
      <name val="Arial"/>
      <family val="2"/>
    </font>
    <font>
      <b/>
      <sz val="8"/>
      <color indexed="58"/>
      <name val="Arial"/>
      <family val="2"/>
    </font>
    <font>
      <sz val="8"/>
      <color indexed="58"/>
      <name val="Arial"/>
      <family val="2"/>
    </font>
    <font>
      <b/>
      <i/>
      <sz val="8"/>
      <name val="Arial"/>
      <family val="2"/>
    </font>
    <font>
      <sz val="8"/>
      <color indexed="10"/>
      <name val="Arial"/>
      <family val="2"/>
    </font>
    <font>
      <b/>
      <sz val="8"/>
      <color indexed="16"/>
      <name val="Arial"/>
      <family val="2"/>
    </font>
    <font>
      <b/>
      <i/>
      <u/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Helv"/>
    </font>
    <font>
      <sz val="9"/>
      <name val="Geneva CE"/>
    </font>
    <font>
      <sz val="10"/>
      <name val="Timsrom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b/>
      <sz val="10"/>
      <name val="Times New Roman"/>
      <family val="1"/>
    </font>
    <font>
      <sz val="11"/>
      <name val="Tms Rmn"/>
    </font>
    <font>
      <sz val="10"/>
      <color indexed="50"/>
      <name val="Times New Roman"/>
      <family val="1"/>
    </font>
    <font>
      <sz val="10"/>
      <color indexed="8"/>
      <name val="Arial"/>
      <family val="2"/>
    </font>
    <font>
      <sz val="8"/>
      <name val="Arial CE"/>
      <family val="2"/>
      <charset val="238"/>
    </font>
    <font>
      <b/>
      <u/>
      <sz val="12"/>
      <color indexed="21"/>
      <name val="Arial"/>
      <family val="2"/>
    </font>
    <font>
      <sz val="10"/>
      <name val="Arial CE"/>
    </font>
    <font>
      <sz val="10"/>
      <name val="Geneva"/>
    </font>
    <font>
      <sz val="10"/>
      <name val="Geneva CE"/>
    </font>
    <font>
      <sz val="10"/>
      <name val="Times New Roman"/>
      <family val="1"/>
    </font>
    <font>
      <b/>
      <sz val="10"/>
      <name val="Arial"/>
      <family val="2"/>
    </font>
    <font>
      <b/>
      <i/>
      <sz val="16"/>
      <name val="Helv"/>
    </font>
    <font>
      <sz val="10"/>
      <name val="Arial"/>
      <family val="2"/>
    </font>
    <font>
      <sz val="10"/>
      <color indexed="21"/>
      <name val="Arial CE"/>
      <family val="2"/>
      <charset val="238"/>
    </font>
    <font>
      <sz val="10"/>
      <name val="Arial CE"/>
      <family val="2"/>
      <charset val="238"/>
    </font>
    <font>
      <sz val="8"/>
      <name val="Helv"/>
    </font>
    <font>
      <sz val="8"/>
      <name val="Times New Roman"/>
      <family val="1"/>
    </font>
    <font>
      <b/>
      <sz val="10"/>
      <name val="MS Sans Serif"/>
      <family val="2"/>
    </font>
    <font>
      <sz val="10"/>
      <name val="Frutiger 45 Light"/>
      <family val="2"/>
    </font>
    <font>
      <b/>
      <sz val="14"/>
      <color indexed="9"/>
      <name val="Arial"/>
      <family val="2"/>
    </font>
    <font>
      <u/>
      <sz val="12"/>
      <color indexed="28"/>
      <name val="Times New Roman CE"/>
      <family val="1"/>
      <charset val="238"/>
    </font>
    <font>
      <sz val="10"/>
      <color indexed="8"/>
      <name val="Arial"/>
      <family val="2"/>
    </font>
    <font>
      <sz val="8"/>
      <color indexed="8"/>
      <name val="Arial"/>
      <family val="2"/>
      <charset val="238"/>
    </font>
    <font>
      <sz val="8"/>
      <color indexed="8"/>
      <name val="Calibri"/>
      <family val="2"/>
    </font>
    <font>
      <sz val="8"/>
      <name val="Arial"/>
      <family val="2"/>
      <charset val="238"/>
    </font>
    <font>
      <i/>
      <sz val="8"/>
      <color indexed="8"/>
      <name val="Arial"/>
      <family val="2"/>
    </font>
    <font>
      <b/>
      <sz val="10"/>
      <name val="Arial"/>
      <family val="2"/>
      <charset val="238"/>
    </font>
    <font>
      <b/>
      <sz val="12"/>
      <color indexed="63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  <charset val="238"/>
    </font>
    <font>
      <b/>
      <u/>
      <sz val="8"/>
      <color indexed="10"/>
      <name val="Arial"/>
      <family val="2"/>
      <charset val="238"/>
    </font>
    <font>
      <b/>
      <sz val="8"/>
      <name val="Arial"/>
      <family val="2"/>
      <charset val="238"/>
    </font>
    <font>
      <b/>
      <sz val="8"/>
      <color indexed="9"/>
      <name val="Arial"/>
      <family val="2"/>
      <charset val="238"/>
    </font>
    <font>
      <sz val="8"/>
      <color indexed="9"/>
      <name val="Arial"/>
      <family val="2"/>
      <charset val="238"/>
    </font>
    <font>
      <sz val="10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sz val="12"/>
      <color indexed="17"/>
      <name val="Arial"/>
      <family val="2"/>
    </font>
    <font>
      <sz val="10"/>
      <color indexed="9"/>
      <name val="Arial"/>
      <family val="2"/>
    </font>
    <font>
      <sz val="12"/>
      <color indexed="9"/>
      <name val="Arial"/>
      <family val="2"/>
    </font>
    <font>
      <b/>
      <u/>
      <sz val="8"/>
      <name val="Arial"/>
      <family val="2"/>
      <charset val="238"/>
    </font>
    <font>
      <b/>
      <i/>
      <u/>
      <sz val="8"/>
      <name val="Arial"/>
      <family val="2"/>
      <charset val="238"/>
    </font>
    <font>
      <u/>
      <sz val="8"/>
      <color indexed="9"/>
      <name val="Arial"/>
      <family val="2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b/>
      <sz val="8"/>
      <color indexed="10"/>
      <name val="Arial"/>
      <family val="2"/>
    </font>
    <font>
      <sz val="12"/>
      <color indexed="57"/>
      <name val="Arial"/>
      <family val="2"/>
    </font>
    <font>
      <sz val="12"/>
      <color indexed="20"/>
      <name val="Arial"/>
      <family val="2"/>
    </font>
    <font>
      <sz val="12"/>
      <color indexed="21"/>
      <name val="Arial"/>
      <family val="2"/>
    </font>
    <font>
      <sz val="8"/>
      <color indexed="50"/>
      <name val="Arial"/>
      <family val="2"/>
    </font>
    <font>
      <b/>
      <sz val="8"/>
      <color indexed="17"/>
      <name val="Arial"/>
      <family val="2"/>
    </font>
    <font>
      <u/>
      <sz val="10"/>
      <color indexed="9"/>
      <name val="Arial"/>
      <family val="2"/>
    </font>
    <font>
      <sz val="11"/>
      <name val="Arial"/>
      <family val="2"/>
    </font>
    <font>
      <sz val="11"/>
      <color indexed="9"/>
      <name val="Arial"/>
      <family val="2"/>
    </font>
    <font>
      <b/>
      <sz val="11"/>
      <name val="Arial"/>
      <family val="2"/>
    </font>
    <font>
      <b/>
      <sz val="11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0"/>
      <color indexed="12"/>
      <name val="Arial"/>
      <family val="2"/>
    </font>
    <font>
      <b/>
      <sz val="10"/>
      <name val="Timsrom"/>
    </font>
    <font>
      <b/>
      <sz val="11"/>
      <color indexed="9"/>
      <name val="Arial"/>
      <family val="2"/>
    </font>
    <font>
      <b/>
      <sz val="10"/>
      <color indexed="9"/>
      <name val="Arial"/>
      <family val="2"/>
    </font>
    <font>
      <b/>
      <sz val="12"/>
      <name val="Arial"/>
      <family val="2"/>
      <charset val="238"/>
    </font>
    <font>
      <sz val="10"/>
      <color indexed="18"/>
      <name val="Arial"/>
      <family val="2"/>
    </font>
    <font>
      <sz val="10"/>
      <color indexed="18"/>
      <name val="Calibri"/>
      <family val="2"/>
    </font>
    <font>
      <b/>
      <sz val="12"/>
      <color indexed="57"/>
      <name val="Arial"/>
      <family val="2"/>
    </font>
    <font>
      <b/>
      <sz val="12"/>
      <color indexed="20"/>
      <name val="Arial"/>
      <family val="2"/>
    </font>
    <font>
      <b/>
      <sz val="12"/>
      <color indexed="17"/>
      <name val="Arial"/>
      <family val="2"/>
    </font>
    <font>
      <b/>
      <sz val="12"/>
      <color indexed="21"/>
      <name val="Arial"/>
      <family val="2"/>
    </font>
    <font>
      <sz val="16"/>
      <name val="Arial"/>
      <family val="2"/>
    </font>
    <font>
      <sz val="9"/>
      <name val="Arial"/>
      <family val="2"/>
    </font>
    <font>
      <b/>
      <u/>
      <sz val="11"/>
      <name val="Arial"/>
      <family val="2"/>
    </font>
    <font>
      <b/>
      <sz val="10"/>
      <color indexed="18"/>
      <name val="Arial"/>
      <family val="2"/>
    </font>
    <font>
      <sz val="8"/>
      <color rgb="FFFF0000"/>
      <name val="Arial"/>
      <family val="2"/>
      <charset val="238"/>
    </font>
    <font>
      <sz val="8"/>
      <color rgb="FF92D050"/>
      <name val="Arial"/>
      <family val="2"/>
    </font>
    <font>
      <sz val="10"/>
      <color rgb="FFFF0000"/>
      <name val="Arial"/>
      <family val="2"/>
    </font>
    <font>
      <sz val="12"/>
      <color rgb="FFFF0000"/>
      <name val="Arial"/>
      <family val="2"/>
    </font>
    <font>
      <sz val="10"/>
      <color theme="0"/>
      <name val="Arial"/>
      <family val="2"/>
    </font>
    <font>
      <i/>
      <sz val="8"/>
      <color rgb="FFFF0000"/>
      <name val="Arial"/>
      <family val="2"/>
    </font>
    <font>
      <i/>
      <u/>
      <sz val="8"/>
      <color rgb="FFFF0000"/>
      <name val="Arial"/>
      <family val="2"/>
    </font>
    <font>
      <sz val="8"/>
      <color rgb="FFFF0000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b/>
      <u/>
      <sz val="8"/>
      <color rgb="FFFF0000"/>
      <name val="Arial"/>
      <family val="2"/>
      <charset val="238"/>
    </font>
    <font>
      <b/>
      <sz val="10"/>
      <color theme="0"/>
      <name val="Arial"/>
      <family val="2"/>
    </font>
    <font>
      <sz val="8"/>
      <color theme="4" tint="-0.249977111117893"/>
      <name val="Arial"/>
      <family val="2"/>
    </font>
    <font>
      <b/>
      <sz val="12"/>
      <color theme="0"/>
      <name val="Arial"/>
      <family val="2"/>
    </font>
    <font>
      <b/>
      <sz val="8"/>
      <color theme="0"/>
      <name val="Arial"/>
      <family val="2"/>
      <charset val="238"/>
    </font>
    <font>
      <sz val="11"/>
      <color theme="0"/>
      <name val="Arial"/>
      <family val="2"/>
    </font>
    <font>
      <sz val="7"/>
      <color rgb="FF444444"/>
      <name val="Segoe UI"/>
      <family val="2"/>
    </font>
    <font>
      <sz val="7"/>
      <color rgb="FF444444"/>
      <name val="Segoe UI"/>
      <family val="2"/>
    </font>
    <font>
      <sz val="10"/>
      <color theme="3" tint="-0.249977111117893"/>
      <name val="Arial"/>
      <family val="2"/>
    </font>
    <font>
      <b/>
      <sz val="8"/>
      <color rgb="FFFF0000"/>
      <name val="Arial"/>
      <family val="2"/>
    </font>
    <font>
      <b/>
      <sz val="12"/>
      <color rgb="FFFF0000"/>
      <name val="Arial"/>
      <family val="2"/>
    </font>
    <font>
      <b/>
      <sz val="10"/>
      <color rgb="FF0070C0"/>
      <name val="Arial"/>
      <family val="2"/>
    </font>
    <font>
      <sz val="12"/>
      <color theme="0"/>
      <name val="Arial"/>
      <family val="2"/>
    </font>
    <font>
      <b/>
      <u/>
      <sz val="12"/>
      <color theme="3" tint="0.39997558519241921"/>
      <name val="Arial"/>
      <family val="2"/>
    </font>
    <font>
      <b/>
      <u/>
      <sz val="12"/>
      <color theme="6" tint="-0.249977111117893"/>
      <name val="Arial"/>
      <family val="2"/>
    </font>
    <font>
      <sz val="10"/>
      <color theme="1"/>
      <name val="Arial"/>
      <family val="2"/>
    </font>
    <font>
      <sz val="12"/>
      <color theme="8" tint="-0.249977111117893"/>
      <name val="Arial"/>
      <family val="2"/>
    </font>
    <font>
      <b/>
      <sz val="10"/>
      <color rgb="FFFF0000"/>
      <name val="Arial"/>
      <family val="2"/>
    </font>
    <font>
      <b/>
      <sz val="10"/>
      <color theme="3"/>
      <name val="Arial"/>
      <family val="2"/>
    </font>
    <font>
      <b/>
      <sz val="10"/>
      <color theme="3" tint="-0.249977111117893"/>
      <name val="Arial"/>
      <family val="2"/>
    </font>
    <font>
      <b/>
      <sz val="14"/>
      <color rgb="FFFF0000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41"/>
      </patternFill>
    </fill>
    <fill>
      <patternFill patternType="solid">
        <fgColor indexed="1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83">
    <border>
      <left/>
      <right/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21"/>
      </left>
      <right style="thin">
        <color indexed="21"/>
      </right>
      <top style="thin">
        <color indexed="21"/>
      </top>
      <bottom style="thin">
        <color indexed="21"/>
      </bottom>
      <diagonal/>
    </border>
    <border>
      <left/>
      <right/>
      <top/>
      <bottom style="medium">
        <color indexed="8"/>
      </bottom>
      <diagonal/>
    </border>
    <border>
      <left style="hair">
        <color indexed="22"/>
      </left>
      <right style="hair">
        <color indexed="22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21"/>
      </left>
      <right style="hair">
        <color indexed="21"/>
      </right>
      <top style="hair">
        <color indexed="21"/>
      </top>
      <bottom style="hair">
        <color indexed="21"/>
      </bottom>
      <diagonal/>
    </border>
    <border>
      <left/>
      <right/>
      <top/>
      <bottom style="thin">
        <color indexed="64"/>
      </bottom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13">
    <xf numFmtId="0" fontId="0" fillId="0" borderId="0"/>
    <xf numFmtId="3" fontId="29" fillId="0" borderId="0" applyFont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166" fontId="30" fillId="0" borderId="0" applyFont="0" applyFill="0" applyBorder="0" applyAlignment="0" applyProtection="0"/>
    <xf numFmtId="179" fontId="30" fillId="0" borderId="0" applyFill="0" applyBorder="0" applyAlignment="0"/>
    <xf numFmtId="180" fontId="30" fillId="0" borderId="0" applyFill="0" applyBorder="0" applyAlignment="0"/>
    <xf numFmtId="181" fontId="30" fillId="0" borderId="0" applyFill="0" applyBorder="0" applyAlignment="0"/>
    <xf numFmtId="182" fontId="1" fillId="0" borderId="0" applyFill="0" applyBorder="0" applyAlignment="0"/>
    <xf numFmtId="183" fontId="1" fillId="0" borderId="0" applyFill="0" applyBorder="0" applyAlignment="0"/>
    <xf numFmtId="179" fontId="30" fillId="0" borderId="0" applyFill="0" applyBorder="0" applyAlignment="0"/>
    <xf numFmtId="184" fontId="1" fillId="0" borderId="0" applyFill="0" applyBorder="0" applyAlignment="0"/>
    <xf numFmtId="180" fontId="30" fillId="0" borderId="0" applyFill="0" applyBorder="0" applyAlignment="0"/>
    <xf numFmtId="0" fontId="31" fillId="2" borderId="1" applyBorder="0">
      <alignment horizontal="center" vertical="center"/>
    </xf>
    <xf numFmtId="49" fontId="32" fillId="3" borderId="2" applyNumberFormat="0" applyFont="0" applyFill="0" applyAlignment="0" applyProtection="0">
      <alignment horizontal="center" vertical="center"/>
    </xf>
    <xf numFmtId="0" fontId="32" fillId="3" borderId="0" applyFill="0" applyBorder="0">
      <alignment horizontal="justify" vertical="top" wrapText="1"/>
    </xf>
    <xf numFmtId="0" fontId="33" fillId="4" borderId="3" applyNumberFormat="0" applyProtection="0">
      <alignment horizontal="center" vertical="center" wrapText="1"/>
    </xf>
    <xf numFmtId="185" fontId="34" fillId="0" borderId="0"/>
    <xf numFmtId="185" fontId="34" fillId="0" borderId="0"/>
    <xf numFmtId="185" fontId="34" fillId="0" borderId="0"/>
    <xf numFmtId="185" fontId="34" fillId="0" borderId="0"/>
    <xf numFmtId="185" fontId="34" fillId="0" borderId="0"/>
    <xf numFmtId="185" fontId="34" fillId="0" borderId="0"/>
    <xf numFmtId="185" fontId="34" fillId="0" borderId="0"/>
    <xf numFmtId="185" fontId="34" fillId="0" borderId="0"/>
    <xf numFmtId="179" fontId="30" fillId="0" borderId="0" applyFont="0" applyFill="0" applyBorder="0" applyAlignment="0" applyProtection="0"/>
    <xf numFmtId="180" fontId="30" fillId="0" borderId="0" applyFont="0" applyFill="0" applyBorder="0" applyAlignment="0" applyProtection="0"/>
    <xf numFmtId="186" fontId="35" fillId="5" borderId="4" applyNumberFormat="0" applyFont="0" applyBorder="0">
      <alignment horizontal="center" vertical="center" wrapText="1"/>
    </xf>
    <xf numFmtId="14" fontId="36" fillId="0" borderId="0" applyFill="0" applyBorder="0" applyAlignment="0"/>
    <xf numFmtId="17" fontId="37" fillId="0" borderId="0" applyFont="0" applyFill="0" applyBorder="0" applyAlignment="0" applyProtection="0"/>
    <xf numFmtId="49" fontId="38" fillId="3" borderId="0" applyNumberFormat="0" applyFill="0">
      <alignment horizontal="left" vertical="center" wrapText="1"/>
    </xf>
    <xf numFmtId="3" fontId="39" fillId="0" borderId="0" applyFont="0" applyFill="0" applyBorder="0" applyAlignment="0" applyProtection="0"/>
    <xf numFmtId="3" fontId="39" fillId="0" borderId="0" applyFont="0" applyFill="0" applyBorder="0" applyProtection="0">
      <alignment horizontal="right"/>
    </xf>
    <xf numFmtId="38" fontId="1" fillId="0" borderId="0" applyFill="0" applyBorder="0" applyAlignment="0" applyProtection="0"/>
    <xf numFmtId="40" fontId="1" fillId="0" borderId="0" applyFill="0" applyBorder="0" applyAlignment="0" applyProtection="0"/>
    <xf numFmtId="179" fontId="30" fillId="0" borderId="0" applyFill="0" applyBorder="0" applyAlignment="0"/>
    <xf numFmtId="180" fontId="30" fillId="0" borderId="0" applyFill="0" applyBorder="0" applyAlignment="0"/>
    <xf numFmtId="179" fontId="30" fillId="0" borderId="0" applyFill="0" applyBorder="0" applyAlignment="0"/>
    <xf numFmtId="184" fontId="1" fillId="0" borderId="0" applyFill="0" applyBorder="0" applyAlignment="0"/>
    <xf numFmtId="180" fontId="30" fillId="0" borderId="0" applyFill="0" applyBorder="0" applyAlignment="0"/>
    <xf numFmtId="191" fontId="1" fillId="0" borderId="0" applyFill="0" applyBorder="0" applyAlignment="0" applyProtection="0"/>
    <xf numFmtId="192" fontId="1" fillId="0" borderId="0" applyFill="0" applyBorder="0" applyAlignment="0" applyProtection="0"/>
    <xf numFmtId="193" fontId="1" fillId="0" borderId="0" applyFill="0" applyBorder="0" applyAlignment="0" applyProtection="0"/>
    <xf numFmtId="38" fontId="6" fillId="6" borderId="0" applyNumberFormat="0" applyBorder="0" applyAlignment="0" applyProtection="0"/>
    <xf numFmtId="0" fontId="27" fillId="0" borderId="5" applyNumberFormat="0" applyAlignment="0" applyProtection="0">
      <alignment horizontal="left" vertical="center"/>
    </xf>
    <xf numFmtId="0" fontId="27" fillId="0" borderId="6">
      <alignment horizontal="left" vertical="center"/>
    </xf>
    <xf numFmtId="10" fontId="6" fillId="7" borderId="7" applyNumberFormat="0" applyBorder="0" applyAlignment="0" applyProtection="0"/>
    <xf numFmtId="43" fontId="32" fillId="8" borderId="8" applyNumberFormat="0" applyBorder="0">
      <protection locked="0"/>
    </xf>
    <xf numFmtId="1" fontId="41" fillId="0" borderId="0" applyFont="0" applyBorder="0"/>
    <xf numFmtId="192" fontId="1" fillId="0" borderId="0" applyFill="0" applyBorder="0" applyAlignment="0" applyProtection="0"/>
    <xf numFmtId="193" fontId="1" fillId="0" borderId="0" applyFill="0" applyBorder="0" applyAlignment="0" applyProtection="0"/>
    <xf numFmtId="167" fontId="42" fillId="0" borderId="0" applyFont="0" applyFill="0" applyBorder="0" applyProtection="0">
      <alignment horizontal="right" vertical="center" wrapText="1"/>
      <protection locked="0"/>
    </xf>
    <xf numFmtId="179" fontId="30" fillId="0" borderId="0" applyFill="0" applyBorder="0" applyAlignment="0"/>
    <xf numFmtId="180" fontId="30" fillId="0" borderId="0" applyFill="0" applyBorder="0" applyAlignment="0"/>
    <xf numFmtId="179" fontId="30" fillId="0" borderId="0" applyFill="0" applyBorder="0" applyAlignment="0"/>
    <xf numFmtId="184" fontId="1" fillId="0" borderId="0" applyFill="0" applyBorder="0" applyAlignment="0"/>
    <xf numFmtId="180" fontId="30" fillId="0" borderId="0" applyFill="0" applyBorder="0" applyAlignment="0"/>
    <xf numFmtId="192" fontId="1" fillId="0" borderId="0" applyFill="0" applyBorder="0" applyAlignment="0" applyProtection="0"/>
    <xf numFmtId="193" fontId="1" fillId="0" borderId="0" applyFill="0" applyBorder="0" applyAlignment="0" applyProtection="0"/>
    <xf numFmtId="194" fontId="1" fillId="0" borderId="0" applyFill="0" applyBorder="0" applyAlignment="0" applyProtection="0"/>
    <xf numFmtId="168" fontId="1" fillId="0" borderId="0" applyFont="0" applyFill="0" applyBorder="0" applyAlignment="0" applyProtection="0"/>
    <xf numFmtId="195" fontId="1" fillId="0" borderId="0" applyFill="0" applyBorder="0" applyAlignment="0" applyProtection="0"/>
    <xf numFmtId="196" fontId="1" fillId="0" borderId="0" applyFill="0" applyBorder="0" applyAlignment="0" applyProtection="0"/>
    <xf numFmtId="4" fontId="43" fillId="3" borderId="2">
      <alignment horizontal="right" vertical="center"/>
    </xf>
    <xf numFmtId="187" fontId="44" fillId="0" borderId="0"/>
    <xf numFmtId="0" fontId="45" fillId="0" borderId="0"/>
    <xf numFmtId="0" fontId="45" fillId="0" borderId="0"/>
    <xf numFmtId="0" fontId="63" fillId="0" borderId="0"/>
    <xf numFmtId="0" fontId="4" fillId="0" borderId="0"/>
    <xf numFmtId="0" fontId="69" fillId="0" borderId="0"/>
    <xf numFmtId="0" fontId="11" fillId="0" borderId="0"/>
    <xf numFmtId="0" fontId="2" fillId="0" borderId="0"/>
    <xf numFmtId="0" fontId="1" fillId="0" borderId="0"/>
    <xf numFmtId="0" fontId="46" fillId="3" borderId="0" applyBorder="0">
      <alignment horizontal="left" vertical="top"/>
    </xf>
    <xf numFmtId="4" fontId="47" fillId="0" borderId="0"/>
    <xf numFmtId="0" fontId="1" fillId="0" borderId="0" applyNumberFormat="0" applyFill="0" applyBorder="0" applyAlignment="0"/>
    <xf numFmtId="38" fontId="40" fillId="0" borderId="0" applyNumberFormat="0" applyBorder="0"/>
    <xf numFmtId="0" fontId="40" fillId="0" borderId="9" applyNumberFormat="0" applyFont="0"/>
    <xf numFmtId="188" fontId="1" fillId="0" borderId="0" applyFont="0" applyFill="0" applyBorder="0" applyAlignment="0" applyProtection="0">
      <alignment vertical="center" wrapText="1"/>
    </xf>
    <xf numFmtId="0" fontId="48" fillId="0" borderId="0">
      <alignment horizontal="left"/>
    </xf>
    <xf numFmtId="195" fontId="1" fillId="0" borderId="0" applyFill="0" applyBorder="0" applyAlignment="0" applyProtection="0"/>
    <xf numFmtId="196" fontId="1" fillId="0" borderId="0" applyFill="0" applyBorder="0" applyAlignment="0" applyProtection="0"/>
    <xf numFmtId="183" fontId="1" fillId="0" borderId="0" applyFont="0" applyFill="0" applyBorder="0" applyAlignment="0" applyProtection="0"/>
    <xf numFmtId="167" fontId="42" fillId="0" borderId="0" applyFont="0" applyFill="0" applyBorder="0" applyAlignment="0" applyProtection="0"/>
    <xf numFmtId="10" fontId="1" fillId="0" borderId="0" applyFont="0" applyFill="0" applyBorder="0" applyAlignment="0" applyProtection="0"/>
    <xf numFmtId="179" fontId="30" fillId="0" borderId="0" applyFill="0" applyBorder="0" applyAlignment="0"/>
    <xf numFmtId="180" fontId="30" fillId="0" borderId="0" applyFill="0" applyBorder="0" applyAlignment="0"/>
    <xf numFmtId="179" fontId="30" fillId="0" borderId="0" applyFill="0" applyBorder="0" applyAlignment="0"/>
    <xf numFmtId="184" fontId="1" fillId="0" borderId="0" applyFill="0" applyBorder="0" applyAlignment="0"/>
    <xf numFmtId="180" fontId="30" fillId="0" borderId="0" applyFill="0" applyBorder="0" applyAlignment="0"/>
    <xf numFmtId="0" fontId="49" fillId="0" borderId="0"/>
    <xf numFmtId="9" fontId="1" fillId="0" borderId="0" applyFont="0" applyFill="0" applyBorder="0" applyAlignment="0" applyProtection="0"/>
    <xf numFmtId="0" fontId="1" fillId="0" borderId="0" applyNumberFormat="0" applyFill="0" applyBorder="0" applyAlignment="0" applyProtection="0"/>
    <xf numFmtId="197" fontId="1" fillId="0" borderId="0" applyFill="0" applyBorder="0" applyAlignment="0" applyProtection="0"/>
    <xf numFmtId="4" fontId="1" fillId="0" borderId="0" applyFill="0" applyBorder="0" applyAlignment="0" applyProtection="0"/>
    <xf numFmtId="0" fontId="50" fillId="0" borderId="3">
      <alignment horizontal="center"/>
    </xf>
    <xf numFmtId="3" fontId="1" fillId="0" borderId="0" applyFill="0" applyBorder="0" applyAlignment="0" applyProtection="0"/>
    <xf numFmtId="0" fontId="1" fillId="9" borderId="0" applyNumberFormat="0" applyBorder="0" applyAlignment="0" applyProtection="0"/>
    <xf numFmtId="0" fontId="33" fillId="4" borderId="0" applyNumberFormat="0" applyBorder="0" applyProtection="0">
      <alignment horizontal="left" wrapText="1"/>
    </xf>
    <xf numFmtId="198" fontId="51" fillId="0" borderId="0" applyBorder="0">
      <alignment horizontal="center"/>
    </xf>
    <xf numFmtId="0" fontId="1" fillId="0" borderId="0"/>
    <xf numFmtId="0" fontId="28" fillId="0" borderId="0"/>
    <xf numFmtId="49" fontId="36" fillId="0" borderId="0" applyFill="0" applyBorder="0" applyAlignment="0"/>
    <xf numFmtId="189" fontId="1" fillId="0" borderId="0" applyFill="0" applyBorder="0" applyAlignment="0"/>
    <xf numFmtId="190" fontId="1" fillId="0" borderId="0" applyFill="0" applyBorder="0" applyAlignment="0"/>
    <xf numFmtId="49" fontId="52" fillId="2" borderId="10" applyNumberFormat="0" applyBorder="0">
      <alignment horizontal="left" vertical="center"/>
    </xf>
    <xf numFmtId="0" fontId="53" fillId="0" borderId="0" applyNumberFormat="0" applyFill="0" applyBorder="0">
      <alignment horizontal="left" vertical="center"/>
    </xf>
    <xf numFmtId="195" fontId="1" fillId="0" borderId="0" applyFill="0" applyBorder="0" applyAlignment="0" applyProtection="0"/>
    <xf numFmtId="168" fontId="30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54" fillId="0" borderId="0"/>
  </cellStyleXfs>
  <cellXfs count="1633">
    <xf numFmtId="0" fontId="0" fillId="0" borderId="0" xfId="0"/>
    <xf numFmtId="0" fontId="9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6" fillId="8" borderId="0" xfId="0" applyFont="1" applyFill="1"/>
    <xf numFmtId="0" fontId="8" fillId="10" borderId="0" xfId="0" applyFont="1" applyFill="1" applyAlignment="1">
      <alignment horizontal="center"/>
    </xf>
    <xf numFmtId="0" fontId="9" fillId="10" borderId="11" xfId="0" applyFont="1" applyFill="1" applyBorder="1"/>
    <xf numFmtId="0" fontId="8" fillId="10" borderId="12" xfId="0" applyFont="1" applyFill="1" applyBorder="1" applyAlignment="1">
      <alignment horizontal="center"/>
    </xf>
    <xf numFmtId="0" fontId="6" fillId="8" borderId="12" xfId="0" applyFont="1" applyFill="1" applyBorder="1"/>
    <xf numFmtId="0" fontId="6" fillId="8" borderId="9" xfId="0" applyFont="1" applyFill="1" applyBorder="1"/>
    <xf numFmtId="0" fontId="6" fillId="0" borderId="12" xfId="0" applyFont="1" applyBorder="1"/>
    <xf numFmtId="9" fontId="10" fillId="0" borderId="0" xfId="91" applyFont="1" applyAlignment="1">
      <alignment horizontal="right"/>
    </xf>
    <xf numFmtId="0" fontId="3" fillId="0" borderId="12" xfId="71" applyFont="1" applyBorder="1"/>
    <xf numFmtId="172" fontId="10" fillId="0" borderId="0" xfId="0" applyNumberFormat="1" applyFont="1" applyAlignment="1">
      <alignment horizontal="right"/>
    </xf>
    <xf numFmtId="9" fontId="6" fillId="0" borderId="0" xfId="91" applyFont="1" applyAlignment="1">
      <alignment horizontal="right"/>
    </xf>
    <xf numFmtId="172" fontId="10" fillId="0" borderId="0" xfId="91" applyNumberFormat="1" applyFont="1" applyAlignment="1">
      <alignment horizontal="right"/>
    </xf>
    <xf numFmtId="9" fontId="10" fillId="0" borderId="13" xfId="91" applyFont="1" applyBorder="1" applyAlignment="1">
      <alignment horizontal="right"/>
    </xf>
    <xf numFmtId="0" fontId="6" fillId="0" borderId="13" xfId="0" applyFont="1" applyBorder="1" applyAlignment="1">
      <alignment horizontal="right"/>
    </xf>
    <xf numFmtId="173" fontId="6" fillId="0" borderId="0" xfId="0" applyNumberFormat="1" applyFont="1" applyAlignment="1">
      <alignment horizontal="right"/>
    </xf>
    <xf numFmtId="173" fontId="6" fillId="0" borderId="13" xfId="0" applyNumberFormat="1" applyFont="1" applyBorder="1" applyAlignment="1">
      <alignment horizontal="right"/>
    </xf>
    <xf numFmtId="9" fontId="6" fillId="0" borderId="0" xfId="109" applyNumberFormat="1" applyFont="1" applyAlignment="1">
      <alignment horizontal="right"/>
    </xf>
    <xf numFmtId="9" fontId="6" fillId="0" borderId="0" xfId="0" applyNumberFormat="1" applyFont="1" applyAlignment="1">
      <alignment horizontal="right"/>
    </xf>
    <xf numFmtId="9" fontId="6" fillId="0" borderId="13" xfId="0" applyNumberFormat="1" applyFont="1" applyBorder="1" applyAlignment="1">
      <alignment horizontal="right"/>
    </xf>
    <xf numFmtId="172" fontId="6" fillId="0" borderId="0" xfId="0" applyNumberFormat="1" applyFont="1" applyAlignment="1">
      <alignment horizontal="right"/>
    </xf>
    <xf numFmtId="172" fontId="6" fillId="0" borderId="13" xfId="0" applyNumberFormat="1" applyFont="1" applyBorder="1" applyAlignment="1">
      <alignment horizontal="right"/>
    </xf>
    <xf numFmtId="172" fontId="10" fillId="0" borderId="13" xfId="0" applyNumberFormat="1" applyFont="1" applyBorder="1" applyAlignment="1">
      <alignment horizontal="right"/>
    </xf>
    <xf numFmtId="0" fontId="3" fillId="0" borderId="0" xfId="0" applyFont="1" applyAlignment="1">
      <alignment horizontal="right"/>
    </xf>
    <xf numFmtId="164" fontId="6" fillId="0" borderId="0" xfId="109" applyNumberFormat="1" applyFont="1" applyAlignment="1">
      <alignment horizontal="right"/>
    </xf>
    <xf numFmtId="164" fontId="10" fillId="0" borderId="0" xfId="109" applyNumberFormat="1" applyFont="1" applyAlignment="1">
      <alignment horizontal="right"/>
    </xf>
    <xf numFmtId="0" fontId="5" fillId="0" borderId="12" xfId="0" applyFont="1" applyBorder="1"/>
    <xf numFmtId="0" fontId="3" fillId="0" borderId="12" xfId="0" applyFont="1" applyBorder="1"/>
    <xf numFmtId="9" fontId="10" fillId="0" borderId="0" xfId="91" applyFont="1"/>
    <xf numFmtId="0" fontId="3" fillId="0" borderId="0" xfId="0" applyFont="1"/>
    <xf numFmtId="172" fontId="10" fillId="0" borderId="0" xfId="0" applyNumberFormat="1" applyFont="1"/>
    <xf numFmtId="0" fontId="6" fillId="0" borderId="14" xfId="0" applyFont="1" applyBorder="1"/>
    <xf numFmtId="0" fontId="5" fillId="0" borderId="11" xfId="0" applyFont="1" applyBorder="1"/>
    <xf numFmtId="4" fontId="6" fillId="0" borderId="11" xfId="0" applyNumberFormat="1" applyFont="1" applyBorder="1" applyAlignment="1">
      <alignment horizontal="right"/>
    </xf>
    <xf numFmtId="4" fontId="6" fillId="0" borderId="15" xfId="0" applyNumberFormat="1" applyFont="1" applyBorder="1" applyAlignment="1">
      <alignment horizontal="right"/>
    </xf>
    <xf numFmtId="172" fontId="10" fillId="0" borderId="13" xfId="91" applyNumberFormat="1" applyFont="1" applyBorder="1" applyAlignment="1">
      <alignment horizontal="right"/>
    </xf>
    <xf numFmtId="0" fontId="8" fillId="10" borderId="15" xfId="0" applyFont="1" applyFill="1" applyBorder="1" applyAlignment="1">
      <alignment horizontal="right" vertical="center"/>
    </xf>
    <xf numFmtId="0" fontId="8" fillId="10" borderId="13" xfId="0" applyFont="1" applyFill="1" applyBorder="1" applyAlignment="1">
      <alignment horizontal="right" vertical="center"/>
    </xf>
    <xf numFmtId="0" fontId="8" fillId="10" borderId="11" xfId="0" applyFont="1" applyFill="1" applyBorder="1" applyAlignment="1">
      <alignment horizontal="right" vertical="center"/>
    </xf>
    <xf numFmtId="0" fontId="8" fillId="10" borderId="0" xfId="0" applyFont="1" applyFill="1" applyAlignment="1">
      <alignment horizontal="right" vertical="center"/>
    </xf>
    <xf numFmtId="0" fontId="5" fillId="0" borderId="0" xfId="0" applyFont="1"/>
    <xf numFmtId="4" fontId="6" fillId="0" borderId="0" xfId="0" applyNumberFormat="1" applyFont="1" applyAlignment="1">
      <alignment horizontal="right"/>
    </xf>
    <xf numFmtId="4" fontId="6" fillId="0" borderId="13" xfId="0" applyNumberFormat="1" applyFont="1" applyBorder="1" applyAlignment="1">
      <alignment horizontal="right"/>
    </xf>
    <xf numFmtId="0" fontId="8" fillId="10" borderId="14" xfId="0" applyFont="1" applyFill="1" applyBorder="1"/>
    <xf numFmtId="164" fontId="10" fillId="0" borderId="9" xfId="109" applyNumberFormat="1" applyFont="1" applyBorder="1" applyAlignment="1">
      <alignment horizontal="right"/>
    </xf>
    <xf numFmtId="0" fontId="6" fillId="0" borderId="16" xfId="0" applyFont="1" applyBorder="1"/>
    <xf numFmtId="9" fontId="6" fillId="0" borderId="9" xfId="0" applyNumberFormat="1" applyFont="1" applyBorder="1" applyAlignment="1">
      <alignment horizontal="right"/>
    </xf>
    <xf numFmtId="9" fontId="6" fillId="0" borderId="17" xfId="0" applyNumberFormat="1" applyFont="1" applyBorder="1" applyAlignment="1">
      <alignment horizontal="right"/>
    </xf>
    <xf numFmtId="10" fontId="10" fillId="0" borderId="11" xfId="0" applyNumberFormat="1" applyFont="1" applyBorder="1"/>
    <xf numFmtId="9" fontId="10" fillId="0" borderId="11" xfId="109" applyNumberFormat="1" applyFont="1" applyBorder="1" applyAlignment="1">
      <alignment horizontal="right"/>
    </xf>
    <xf numFmtId="9" fontId="6" fillId="0" borderId="11" xfId="0" applyNumberFormat="1" applyFont="1" applyBorder="1" applyAlignment="1">
      <alignment horizontal="right"/>
    </xf>
    <xf numFmtId="9" fontId="6" fillId="0" borderId="15" xfId="0" applyNumberFormat="1" applyFont="1" applyBorder="1" applyAlignment="1">
      <alignment horizontal="right"/>
    </xf>
    <xf numFmtId="164" fontId="6" fillId="0" borderId="9" xfId="109" applyNumberFormat="1" applyFont="1" applyBorder="1" applyAlignment="1">
      <alignment horizontal="right"/>
    </xf>
    <xf numFmtId="0" fontId="6" fillId="0" borderId="9" xfId="0" applyFont="1" applyBorder="1" applyAlignment="1">
      <alignment horizontal="right"/>
    </xf>
    <xf numFmtId="0" fontId="6" fillId="0" borderId="17" xfId="0" applyFont="1" applyBorder="1" applyAlignment="1">
      <alignment horizontal="right"/>
    </xf>
    <xf numFmtId="0" fontId="6" fillId="0" borderId="9" xfId="0" applyFont="1" applyBorder="1"/>
    <xf numFmtId="9" fontId="6" fillId="0" borderId="9" xfId="109" applyNumberFormat="1" applyFont="1" applyBorder="1" applyAlignment="1">
      <alignment horizontal="right"/>
    </xf>
    <xf numFmtId="0" fontId="14" fillId="0" borderId="12" xfId="0" applyFont="1" applyBorder="1"/>
    <xf numFmtId="3" fontId="6" fillId="0" borderId="0" xfId="0" applyNumberFormat="1" applyFont="1"/>
    <xf numFmtId="0" fontId="15" fillId="0" borderId="12" xfId="0" applyFont="1" applyBorder="1"/>
    <xf numFmtId="175" fontId="6" fillId="0" borderId="0" xfId="0" applyNumberFormat="1" applyFont="1" applyAlignment="1">
      <alignment horizontal="right"/>
    </xf>
    <xf numFmtId="0" fontId="17" fillId="0" borderId="12" xfId="0" applyFont="1" applyBorder="1"/>
    <xf numFmtId="0" fontId="6" fillId="0" borderId="0" xfId="0" applyFont="1" applyAlignment="1">
      <alignment horizontal="left"/>
    </xf>
    <xf numFmtId="0" fontId="17" fillId="0" borderId="0" xfId="0" applyFont="1" applyAlignment="1">
      <alignment horizontal="right"/>
    </xf>
    <xf numFmtId="0" fontId="6" fillId="0" borderId="9" xfId="0" applyFont="1" applyBorder="1" applyAlignment="1">
      <alignment horizontal="left"/>
    </xf>
    <xf numFmtId="0" fontId="5" fillId="0" borderId="16" xfId="0" applyFont="1" applyBorder="1"/>
    <xf numFmtId="9" fontId="10" fillId="0" borderId="9" xfId="0" applyNumberFormat="1" applyFont="1" applyBorder="1"/>
    <xf numFmtId="9" fontId="10" fillId="0" borderId="9" xfId="91" applyFont="1" applyBorder="1" applyAlignment="1">
      <alignment horizontal="right"/>
    </xf>
    <xf numFmtId="9" fontId="10" fillId="0" borderId="17" xfId="91" applyFont="1" applyBorder="1" applyAlignment="1">
      <alignment horizontal="right"/>
    </xf>
    <xf numFmtId="0" fontId="5" fillId="0" borderId="12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8" fillId="10" borderId="11" xfId="0" applyFont="1" applyFill="1" applyBorder="1"/>
    <xf numFmtId="0" fontId="8" fillId="10" borderId="15" xfId="0" applyFont="1" applyFill="1" applyBorder="1"/>
    <xf numFmtId="0" fontId="8" fillId="10" borderId="0" xfId="0" applyFont="1" applyFill="1"/>
    <xf numFmtId="0" fontId="8" fillId="10" borderId="13" xfId="0" applyFont="1" applyFill="1" applyBorder="1"/>
    <xf numFmtId="0" fontId="9" fillId="10" borderId="12" xfId="0" applyFont="1" applyFill="1" applyBorder="1"/>
    <xf numFmtId="0" fontId="12" fillId="0" borderId="0" xfId="0" applyFont="1"/>
    <xf numFmtId="0" fontId="6" fillId="10" borderId="0" xfId="71" applyFont="1" applyFill="1"/>
    <xf numFmtId="0" fontId="3" fillId="0" borderId="13" xfId="0" applyFont="1" applyBorder="1" applyAlignment="1">
      <alignment horizontal="right"/>
    </xf>
    <xf numFmtId="169" fontId="20" fillId="0" borderId="0" xfId="109" applyFont="1"/>
    <xf numFmtId="0" fontId="21" fillId="0" borderId="0" xfId="71" applyFont="1"/>
    <xf numFmtId="169" fontId="12" fillId="0" borderId="0" xfId="109" applyFont="1"/>
    <xf numFmtId="22" fontId="6" fillId="0" borderId="0" xfId="71" applyNumberFormat="1" applyFont="1" applyAlignment="1">
      <alignment horizontal="left"/>
    </xf>
    <xf numFmtId="0" fontId="12" fillId="0" borderId="0" xfId="71" applyFont="1"/>
    <xf numFmtId="0" fontId="6" fillId="0" borderId="0" xfId="71" applyFont="1"/>
    <xf numFmtId="0" fontId="6" fillId="0" borderId="0" xfId="71" applyFont="1" applyAlignment="1">
      <alignment horizontal="right"/>
    </xf>
    <xf numFmtId="0" fontId="3" fillId="10" borderId="14" xfId="71" applyFont="1" applyFill="1" applyBorder="1"/>
    <xf numFmtId="0" fontId="6" fillId="10" borderId="11" xfId="71" applyFont="1" applyFill="1" applyBorder="1"/>
    <xf numFmtId="0" fontId="8" fillId="10" borderId="11" xfId="71" applyFont="1" applyFill="1" applyBorder="1" applyAlignment="1">
      <alignment horizontal="center"/>
    </xf>
    <xf numFmtId="0" fontId="8" fillId="10" borderId="15" xfId="71" applyFont="1" applyFill="1" applyBorder="1" applyAlignment="1">
      <alignment horizontal="center"/>
    </xf>
    <xf numFmtId="0" fontId="21" fillId="10" borderId="11" xfId="71" applyFont="1" applyFill="1" applyBorder="1"/>
    <xf numFmtId="0" fontId="3" fillId="10" borderId="12" xfId="71" applyFont="1" applyFill="1" applyBorder="1"/>
    <xf numFmtId="0" fontId="8" fillId="10" borderId="0" xfId="71" applyFont="1" applyFill="1"/>
    <xf numFmtId="0" fontId="8" fillId="10" borderId="0" xfId="71" applyFont="1" applyFill="1" applyAlignment="1">
      <alignment horizontal="center"/>
    </xf>
    <xf numFmtId="0" fontId="8" fillId="10" borderId="13" xfId="71" applyFont="1" applyFill="1" applyBorder="1" applyAlignment="1">
      <alignment horizontal="center"/>
    </xf>
    <xf numFmtId="0" fontId="3" fillId="0" borderId="0" xfId="71" applyFont="1"/>
    <xf numFmtId="0" fontId="6" fillId="10" borderId="0" xfId="71" applyFont="1" applyFill="1" applyAlignment="1">
      <alignment horizontal="center"/>
    </xf>
    <xf numFmtId="0" fontId="6" fillId="10" borderId="13" xfId="71" applyFont="1" applyFill="1" applyBorder="1" applyAlignment="1">
      <alignment horizontal="center"/>
    </xf>
    <xf numFmtId="22" fontId="6" fillId="0" borderId="0" xfId="71" applyNumberFormat="1" applyFont="1"/>
    <xf numFmtId="170" fontId="3" fillId="0" borderId="0" xfId="109" applyNumberFormat="1" applyFont="1"/>
    <xf numFmtId="174" fontId="6" fillId="0" borderId="0" xfId="60" applyNumberFormat="1" applyFont="1" applyAlignment="1">
      <alignment horizontal="right"/>
    </xf>
    <xf numFmtId="164" fontId="21" fillId="0" borderId="0" xfId="71" applyNumberFormat="1" applyFont="1"/>
    <xf numFmtId="0" fontId="7" fillId="0" borderId="0" xfId="71" applyFont="1"/>
    <xf numFmtId="169" fontId="12" fillId="0" borderId="0" xfId="71" applyNumberFormat="1" applyFont="1"/>
    <xf numFmtId="164" fontId="6" fillId="0" borderId="0" xfId="71" applyNumberFormat="1" applyFont="1"/>
    <xf numFmtId="164" fontId="6" fillId="0" borderId="0" xfId="109" applyNumberFormat="1" applyFont="1"/>
    <xf numFmtId="164" fontId="3" fillId="0" borderId="0" xfId="109" applyNumberFormat="1" applyFont="1" applyAlignment="1">
      <alignment horizontal="right"/>
    </xf>
    <xf numFmtId="0" fontId="24" fillId="0" borderId="0" xfId="71" applyFont="1"/>
    <xf numFmtId="176" fontId="8" fillId="10" borderId="11" xfId="71" applyNumberFormat="1" applyFont="1" applyFill="1" applyBorder="1" applyAlignment="1">
      <alignment horizontal="center"/>
    </xf>
    <xf numFmtId="176" fontId="8" fillId="10" borderId="0" xfId="71" applyNumberFormat="1" applyFont="1" applyFill="1" applyAlignment="1">
      <alignment horizontal="center"/>
    </xf>
    <xf numFmtId="164" fontId="6" fillId="0" borderId="0" xfId="60" applyNumberFormat="1" applyFont="1"/>
    <xf numFmtId="164" fontId="8" fillId="0" borderId="0" xfId="71" applyNumberFormat="1" applyFont="1" applyAlignment="1">
      <alignment horizontal="center"/>
    </xf>
    <xf numFmtId="0" fontId="19" fillId="0" borderId="0" xfId="71" applyFont="1"/>
    <xf numFmtId="164" fontId="19" fillId="0" borderId="0" xfId="71" applyNumberFormat="1" applyFont="1"/>
    <xf numFmtId="164" fontId="19" fillId="0" borderId="0" xfId="109" applyNumberFormat="1" applyFont="1"/>
    <xf numFmtId="164" fontId="23" fillId="0" borderId="0" xfId="109" applyNumberFormat="1" applyFont="1"/>
    <xf numFmtId="0" fontId="6" fillId="0" borderId="0" xfId="0" applyFont="1" applyAlignment="1">
      <alignment horizontal="center"/>
    </xf>
    <xf numFmtId="0" fontId="6" fillId="8" borderId="13" xfId="0" applyFont="1" applyFill="1" applyBorder="1"/>
    <xf numFmtId="170" fontId="6" fillId="8" borderId="0" xfId="109" applyNumberFormat="1" applyFont="1" applyFill="1"/>
    <xf numFmtId="170" fontId="6" fillId="8" borderId="13" xfId="109" applyNumberFormat="1" applyFont="1" applyFill="1" applyBorder="1"/>
    <xf numFmtId="170" fontId="6" fillId="8" borderId="6" xfId="109" applyNumberFormat="1" applyFont="1" applyFill="1" applyBorder="1"/>
    <xf numFmtId="170" fontId="6" fillId="8" borderId="18" xfId="109" applyNumberFormat="1" applyFont="1" applyFill="1" applyBorder="1"/>
    <xf numFmtId="0" fontId="6" fillId="8" borderId="16" xfId="0" applyFont="1" applyFill="1" applyBorder="1"/>
    <xf numFmtId="0" fontId="6" fillId="8" borderId="17" xfId="0" applyFont="1" applyFill="1" applyBorder="1"/>
    <xf numFmtId="0" fontId="6" fillId="8" borderId="19" xfId="0" applyFont="1" applyFill="1" applyBorder="1"/>
    <xf numFmtId="164" fontId="6" fillId="0" borderId="0" xfId="0" applyNumberFormat="1" applyFont="1" applyAlignment="1">
      <alignment horizontal="right"/>
    </xf>
    <xf numFmtId="164" fontId="6" fillId="0" borderId="13" xfId="0" applyNumberFormat="1" applyFont="1" applyBorder="1" applyAlignment="1">
      <alignment horizontal="right"/>
    </xf>
    <xf numFmtId="164" fontId="13" fillId="0" borderId="0" xfId="109" applyNumberFormat="1" applyFont="1" applyAlignment="1">
      <alignment horizontal="right"/>
    </xf>
    <xf numFmtId="4" fontId="6" fillId="0" borderId="0" xfId="0" applyNumberFormat="1" applyFont="1" applyAlignment="1">
      <alignment horizontal="left"/>
    </xf>
    <xf numFmtId="0" fontId="18" fillId="0" borderId="12" xfId="0" applyFont="1" applyBorder="1"/>
    <xf numFmtId="0" fontId="25" fillId="0" borderId="0" xfId="0" applyFont="1"/>
    <xf numFmtId="9" fontId="18" fillId="0" borderId="13" xfId="91" applyFont="1" applyBorder="1" applyAlignment="1">
      <alignment horizontal="right"/>
    </xf>
    <xf numFmtId="172" fontId="6" fillId="0" borderId="0" xfId="0" applyNumberFormat="1" applyFont="1" applyAlignment="1">
      <alignment horizontal="left"/>
    </xf>
    <xf numFmtId="0" fontId="10" fillId="11" borderId="0" xfId="0" applyFont="1" applyFill="1"/>
    <xf numFmtId="178" fontId="18" fillId="0" borderId="0" xfId="91" applyNumberFormat="1" applyFont="1" applyAlignment="1">
      <alignment horizontal="right"/>
    </xf>
    <xf numFmtId="0" fontId="6" fillId="0" borderId="13" xfId="0" applyFont="1" applyBorder="1"/>
    <xf numFmtId="0" fontId="57" fillId="0" borderId="0" xfId="0" applyFont="1"/>
    <xf numFmtId="178" fontId="58" fillId="0" borderId="0" xfId="91" applyNumberFormat="1" applyFont="1" applyAlignment="1">
      <alignment horizontal="right"/>
    </xf>
    <xf numFmtId="0" fontId="59" fillId="0" borderId="0" xfId="0" applyFont="1"/>
    <xf numFmtId="3" fontId="0" fillId="0" borderId="0" xfId="0" applyNumberFormat="1"/>
    <xf numFmtId="4" fontId="62" fillId="0" borderId="0" xfId="0" applyNumberFormat="1" applyFont="1"/>
    <xf numFmtId="0" fontId="14" fillId="0" borderId="0" xfId="0" applyFont="1" applyAlignment="1">
      <alignment horizontal="center"/>
    </xf>
    <xf numFmtId="0" fontId="36" fillId="0" borderId="0" xfId="0" applyFont="1"/>
    <xf numFmtId="0" fontId="69" fillId="0" borderId="0" xfId="69"/>
    <xf numFmtId="0" fontId="57" fillId="12" borderId="7" xfId="69" applyFont="1" applyFill="1" applyBorder="1" applyAlignment="1">
      <alignment horizontal="center"/>
    </xf>
    <xf numFmtId="1" fontId="65" fillId="0" borderId="0" xfId="69" applyNumberFormat="1" applyFont="1" applyAlignment="1">
      <alignment horizontal="center"/>
    </xf>
    <xf numFmtId="0" fontId="65" fillId="0" borderId="0" xfId="69" applyFont="1" applyAlignment="1">
      <alignment horizontal="center"/>
    </xf>
    <xf numFmtId="0" fontId="55" fillId="0" borderId="0" xfId="69" applyFont="1"/>
    <xf numFmtId="0" fontId="56" fillId="0" borderId="0" xfId="69" applyFont="1"/>
    <xf numFmtId="0" fontId="61" fillId="3" borderId="20" xfId="0" applyFont="1" applyFill="1" applyBorder="1" applyAlignment="1">
      <alignment horizontal="center"/>
    </xf>
    <xf numFmtId="0" fontId="6" fillId="3" borderId="7" xfId="0" applyFont="1" applyFill="1" applyBorder="1"/>
    <xf numFmtId="0" fontId="75" fillId="0" borderId="12" xfId="0" applyFont="1" applyBorder="1"/>
    <xf numFmtId="0" fontId="66" fillId="0" borderId="12" xfId="0" applyFont="1" applyBorder="1"/>
    <xf numFmtId="0" fontId="76" fillId="0" borderId="12" xfId="0" applyFont="1" applyBorder="1"/>
    <xf numFmtId="1" fontId="6" fillId="0" borderId="0" xfId="109" applyNumberFormat="1" applyFont="1"/>
    <xf numFmtId="1" fontId="6" fillId="0" borderId="0" xfId="0" applyNumberFormat="1" applyFont="1"/>
    <xf numFmtId="1" fontId="10" fillId="0" borderId="13" xfId="0" applyNumberFormat="1" applyFont="1" applyBorder="1" applyAlignment="1">
      <alignment horizontal="right"/>
    </xf>
    <xf numFmtId="1" fontId="10" fillId="0" borderId="13" xfId="0" applyNumberFormat="1" applyFont="1" applyBorder="1"/>
    <xf numFmtId="1" fontId="6" fillId="6" borderId="7" xfId="109" applyNumberFormat="1" applyFont="1" applyFill="1" applyBorder="1"/>
    <xf numFmtId="164" fontId="10" fillId="0" borderId="0" xfId="0" applyNumberFormat="1" applyFont="1" applyAlignment="1">
      <alignment horizontal="right"/>
    </xf>
    <xf numFmtId="204" fontId="6" fillId="0" borderId="0" xfId="0" applyNumberFormat="1" applyFont="1" applyAlignment="1">
      <alignment horizontal="right"/>
    </xf>
    <xf numFmtId="0" fontId="9" fillId="10" borderId="0" xfId="0" applyFont="1" applyFill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 vertical="center"/>
    </xf>
    <xf numFmtId="0" fontId="8" fillId="0" borderId="13" xfId="0" applyFont="1" applyBorder="1" applyAlignment="1">
      <alignment horizontal="right" vertical="center"/>
    </xf>
    <xf numFmtId="9" fontId="6" fillId="0" borderId="0" xfId="0" applyNumberFormat="1" applyFont="1"/>
    <xf numFmtId="0" fontId="14" fillId="0" borderId="0" xfId="0" applyFont="1"/>
    <xf numFmtId="0" fontId="14" fillId="0" borderId="7" xfId="0" applyFont="1" applyBorder="1"/>
    <xf numFmtId="0" fontId="8" fillId="10" borderId="12" xfId="0" applyFont="1" applyFill="1" applyBorder="1"/>
    <xf numFmtId="0" fontId="8" fillId="10" borderId="21" xfId="71" applyFont="1" applyFill="1" applyBorder="1" applyAlignment="1">
      <alignment horizontal="center"/>
    </xf>
    <xf numFmtId="0" fontId="8" fillId="10" borderId="22" xfId="71" applyFont="1" applyFill="1" applyBorder="1" applyAlignment="1">
      <alignment horizontal="center"/>
    </xf>
    <xf numFmtId="0" fontId="6" fillId="10" borderId="12" xfId="0" applyFont="1" applyFill="1" applyBorder="1"/>
    <xf numFmtId="22" fontId="9" fillId="10" borderId="0" xfId="71" applyNumberFormat="1" applyFont="1" applyFill="1"/>
    <xf numFmtId="0" fontId="7" fillId="10" borderId="23" xfId="0" applyFont="1" applyFill="1" applyBorder="1"/>
    <xf numFmtId="0" fontId="6" fillId="0" borderId="6" xfId="0" applyFont="1" applyBorder="1"/>
    <xf numFmtId="0" fontId="6" fillId="0" borderId="6" xfId="0" applyFont="1" applyBorder="1" applyAlignment="1">
      <alignment horizontal="right"/>
    </xf>
    <xf numFmtId="0" fontId="18" fillId="0" borderId="0" xfId="0" applyFont="1"/>
    <xf numFmtId="4" fontId="6" fillId="0" borderId="6" xfId="0" applyNumberFormat="1" applyFont="1" applyBorder="1" applyAlignment="1">
      <alignment horizontal="left"/>
    </xf>
    <xf numFmtId="4" fontId="6" fillId="0" borderId="6" xfId="0" applyNumberFormat="1" applyFont="1" applyBorder="1" applyAlignment="1">
      <alignment horizontal="right"/>
    </xf>
    <xf numFmtId="4" fontId="6" fillId="0" borderId="18" xfId="0" applyNumberFormat="1" applyFont="1" applyBorder="1" applyAlignment="1">
      <alignment horizontal="right"/>
    </xf>
    <xf numFmtId="4" fontId="9" fillId="13" borderId="0" xfId="0" applyNumberFormat="1" applyFont="1" applyFill="1" applyAlignment="1">
      <alignment horizontal="left"/>
    </xf>
    <xf numFmtId="4" fontId="9" fillId="13" borderId="0" xfId="0" applyNumberFormat="1" applyFont="1" applyFill="1" applyAlignment="1">
      <alignment horizontal="right"/>
    </xf>
    <xf numFmtId="4" fontId="6" fillId="13" borderId="0" xfId="0" applyNumberFormat="1" applyFont="1" applyFill="1" applyAlignment="1">
      <alignment horizontal="left"/>
    </xf>
    <xf numFmtId="4" fontId="6" fillId="13" borderId="0" xfId="0" applyNumberFormat="1" applyFont="1" applyFill="1" applyAlignment="1">
      <alignment horizontal="right"/>
    </xf>
    <xf numFmtId="178" fontId="6" fillId="0" borderId="0" xfId="0" applyNumberFormat="1" applyFont="1" applyAlignment="1">
      <alignment horizontal="right"/>
    </xf>
    <xf numFmtId="4" fontId="9" fillId="0" borderId="0" xfId="0" applyNumberFormat="1" applyFont="1" applyAlignment="1">
      <alignment horizontal="left"/>
    </xf>
    <xf numFmtId="0" fontId="77" fillId="0" borderId="0" xfId="0" applyFont="1"/>
    <xf numFmtId="0" fontId="78" fillId="10" borderId="0" xfId="0" applyFont="1" applyFill="1"/>
    <xf numFmtId="0" fontId="79" fillId="10" borderId="0" xfId="0" applyFont="1" applyFill="1"/>
    <xf numFmtId="3" fontId="78" fillId="10" borderId="0" xfId="0" applyNumberFormat="1" applyFont="1" applyFill="1"/>
    <xf numFmtId="0" fontId="79" fillId="10" borderId="0" xfId="0" applyFont="1" applyFill="1" applyAlignment="1">
      <alignment horizontal="center"/>
    </xf>
    <xf numFmtId="0" fontId="79" fillId="10" borderId="24" xfId="0" applyFont="1" applyFill="1" applyBorder="1" applyAlignment="1">
      <alignment horizontal="center"/>
    </xf>
    <xf numFmtId="0" fontId="79" fillId="10" borderId="25" xfId="0" applyFont="1" applyFill="1" applyBorder="1" applyAlignment="1">
      <alignment horizontal="center"/>
    </xf>
    <xf numFmtId="3" fontId="79" fillId="10" borderId="26" xfId="0" applyNumberFormat="1" applyFont="1" applyFill="1" applyBorder="1" applyAlignment="1">
      <alignment horizontal="center" wrapText="1"/>
    </xf>
    <xf numFmtId="3" fontId="79" fillId="10" borderId="27" xfId="0" applyNumberFormat="1" applyFont="1" applyFill="1" applyBorder="1"/>
    <xf numFmtId="0" fontId="79" fillId="10" borderId="26" xfId="0" applyFont="1" applyFill="1" applyBorder="1" applyAlignment="1">
      <alignment horizontal="center"/>
    </xf>
    <xf numFmtId="4" fontId="9" fillId="10" borderId="0" xfId="0" applyNumberFormat="1" applyFont="1" applyFill="1" applyAlignment="1">
      <alignment horizontal="left"/>
    </xf>
    <xf numFmtId="4" fontId="6" fillId="10" borderId="0" xfId="0" applyNumberFormat="1" applyFont="1" applyFill="1" applyAlignment="1">
      <alignment horizontal="right"/>
    </xf>
    <xf numFmtId="205" fontId="10" fillId="0" borderId="0" xfId="91" applyNumberFormat="1" applyFont="1" applyAlignment="1">
      <alignment horizontal="right"/>
    </xf>
    <xf numFmtId="0" fontId="79" fillId="10" borderId="28" xfId="0" applyFont="1" applyFill="1" applyBorder="1" applyAlignment="1">
      <alignment horizontal="center"/>
    </xf>
    <xf numFmtId="0" fontId="79" fillId="10" borderId="29" xfId="0" applyFont="1" applyFill="1" applyBorder="1" applyAlignment="1">
      <alignment horizontal="center"/>
    </xf>
    <xf numFmtId="4" fontId="62" fillId="0" borderId="30" xfId="0" applyNumberFormat="1" applyFont="1" applyBorder="1"/>
    <xf numFmtId="0" fontId="5" fillId="8" borderId="0" xfId="0" applyFont="1" applyFill="1"/>
    <xf numFmtId="0" fontId="79" fillId="10" borderId="25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66" fillId="0" borderId="31" xfId="69" applyFont="1" applyBorder="1" applyAlignment="1">
      <alignment horizontal="center"/>
    </xf>
    <xf numFmtId="0" fontId="57" fillId="6" borderId="7" xfId="69" applyFont="1" applyFill="1" applyBorder="1" applyAlignment="1">
      <alignment horizontal="center"/>
    </xf>
    <xf numFmtId="0" fontId="69" fillId="21" borderId="0" xfId="69" applyFill="1"/>
    <xf numFmtId="49" fontId="61" fillId="12" borderId="7" xfId="0" applyNumberFormat="1" applyFont="1" applyFill="1" applyBorder="1" applyAlignment="1" applyProtection="1">
      <alignment wrapText="1"/>
      <protection locked="0"/>
    </xf>
    <xf numFmtId="49" fontId="61" fillId="6" borderId="7" xfId="0" applyNumberFormat="1" applyFont="1" applyFill="1" applyBorder="1" applyAlignment="1" applyProtection="1">
      <alignment wrapText="1"/>
      <protection locked="0"/>
    </xf>
    <xf numFmtId="0" fontId="61" fillId="3" borderId="33" xfId="0" applyFont="1" applyFill="1" applyBorder="1" applyAlignment="1">
      <alignment horizontal="right"/>
    </xf>
    <xf numFmtId="0" fontId="61" fillId="3" borderId="34" xfId="0" applyFont="1" applyFill="1" applyBorder="1" applyAlignment="1">
      <alignment horizontal="right"/>
    </xf>
    <xf numFmtId="49" fontId="82" fillId="14" borderId="35" xfId="0" applyNumberFormat="1" applyFont="1" applyFill="1" applyBorder="1" applyAlignment="1">
      <alignment horizontal="left"/>
    </xf>
    <xf numFmtId="0" fontId="4" fillId="0" borderId="0" xfId="0" applyFont="1"/>
    <xf numFmtId="0" fontId="61" fillId="3" borderId="24" xfId="0" applyFont="1" applyFill="1" applyBorder="1" applyAlignment="1">
      <alignment horizontal="right"/>
    </xf>
    <xf numFmtId="0" fontId="61" fillId="3" borderId="36" xfId="0" applyFont="1" applyFill="1" applyBorder="1" applyAlignment="1">
      <alignment horizontal="right"/>
    </xf>
    <xf numFmtId="9" fontId="82" fillId="14" borderId="37" xfId="0" applyNumberFormat="1" applyFont="1" applyFill="1" applyBorder="1"/>
    <xf numFmtId="49" fontId="61" fillId="12" borderId="7" xfId="0" applyNumberFormat="1" applyFont="1" applyFill="1" applyBorder="1" applyAlignment="1" applyProtection="1">
      <alignment horizontal="center"/>
      <protection locked="0"/>
    </xf>
    <xf numFmtId="49" fontId="61" fillId="6" borderId="7" xfId="0" applyNumberFormat="1" applyFont="1" applyFill="1" applyBorder="1" applyAlignment="1" applyProtection="1">
      <alignment horizontal="center"/>
      <protection locked="0"/>
    </xf>
    <xf numFmtId="49" fontId="82" fillId="14" borderId="37" xfId="0" applyNumberFormat="1" applyFont="1" applyFill="1" applyBorder="1" applyAlignment="1">
      <alignment horizontal="left"/>
    </xf>
    <xf numFmtId="173" fontId="82" fillId="14" borderId="38" xfId="0" applyNumberFormat="1" applyFont="1" applyFill="1" applyBorder="1"/>
    <xf numFmtId="3" fontId="82" fillId="14" borderId="36" xfId="0" applyNumberFormat="1" applyFont="1" applyFill="1" applyBorder="1" applyProtection="1">
      <protection hidden="1"/>
    </xf>
    <xf numFmtId="3" fontId="82" fillId="14" borderId="36" xfId="0" applyNumberFormat="1" applyFont="1" applyFill="1" applyBorder="1"/>
    <xf numFmtId="49" fontId="83" fillId="15" borderId="25" xfId="0" applyNumberFormat="1" applyFont="1" applyFill="1" applyBorder="1" applyAlignment="1">
      <alignment horizontal="left"/>
    </xf>
    <xf numFmtId="0" fontId="83" fillId="15" borderId="25" xfId="0" applyFont="1" applyFill="1" applyBorder="1"/>
    <xf numFmtId="173" fontId="83" fillId="15" borderId="39" xfId="0" applyNumberFormat="1" applyFont="1" applyFill="1" applyBorder="1"/>
    <xf numFmtId="3" fontId="83" fillId="15" borderId="24" xfId="0" applyNumberFormat="1" applyFont="1" applyFill="1" applyBorder="1" applyAlignment="1" applyProtection="1">
      <alignment horizontal="right"/>
      <protection hidden="1"/>
    </xf>
    <xf numFmtId="3" fontId="83" fillId="15" borderId="24" xfId="0" applyNumberFormat="1" applyFont="1" applyFill="1" applyBorder="1" applyAlignment="1">
      <alignment horizontal="right"/>
    </xf>
    <xf numFmtId="49" fontId="72" fillId="15" borderId="25" xfId="0" applyNumberFormat="1" applyFont="1" applyFill="1" applyBorder="1" applyAlignment="1">
      <alignment horizontal="left"/>
    </xf>
    <xf numFmtId="0" fontId="72" fillId="15" borderId="25" xfId="0" applyFont="1" applyFill="1" applyBorder="1"/>
    <xf numFmtId="173" fontId="72" fillId="15" borderId="39" xfId="0" applyNumberFormat="1" applyFont="1" applyFill="1" applyBorder="1"/>
    <xf numFmtId="3" fontId="72" fillId="15" borderId="24" xfId="0" applyNumberFormat="1" applyFont="1" applyFill="1" applyBorder="1" applyAlignment="1" applyProtection="1">
      <alignment horizontal="right"/>
      <protection hidden="1"/>
    </xf>
    <xf numFmtId="3" fontId="72" fillId="15" borderId="24" xfId="0" applyNumberFormat="1" applyFont="1" applyFill="1" applyBorder="1" applyAlignment="1">
      <alignment horizontal="right"/>
    </xf>
    <xf numFmtId="0" fontId="6" fillId="0" borderId="0" xfId="69" applyFont="1"/>
    <xf numFmtId="0" fontId="9" fillId="10" borderId="25" xfId="69" applyFont="1" applyFill="1" applyBorder="1"/>
    <xf numFmtId="14" fontId="6" fillId="0" borderId="0" xfId="69" applyNumberFormat="1" applyFont="1" applyAlignment="1">
      <alignment horizontal="center"/>
    </xf>
    <xf numFmtId="0" fontId="6" fillId="16" borderId="40" xfId="69" applyFont="1" applyFill="1" applyBorder="1" applyAlignment="1">
      <alignment horizontal="center"/>
    </xf>
    <xf numFmtId="0" fontId="6" fillId="0" borderId="23" xfId="69" applyFont="1" applyBorder="1" applyAlignment="1">
      <alignment horizontal="center"/>
    </xf>
    <xf numFmtId="2" fontId="6" fillId="0" borderId="23" xfId="69" applyNumberFormat="1" applyFont="1" applyBorder="1"/>
    <xf numFmtId="0" fontId="6" fillId="0" borderId="22" xfId="69" applyFont="1" applyBorder="1"/>
    <xf numFmtId="199" fontId="57" fillId="6" borderId="7" xfId="69" applyNumberFormat="1" applyFont="1" applyFill="1" applyBorder="1" applyAlignment="1">
      <alignment horizontal="center"/>
    </xf>
    <xf numFmtId="203" fontId="57" fillId="6" borderId="41" xfId="69" applyNumberFormat="1" applyFont="1" applyFill="1" applyBorder="1" applyAlignment="1">
      <alignment horizontal="center"/>
    </xf>
    <xf numFmtId="199" fontId="57" fillId="12" borderId="7" xfId="69" applyNumberFormat="1" applyFont="1" applyFill="1" applyBorder="1" applyAlignment="1">
      <alignment horizontal="center"/>
    </xf>
    <xf numFmtId="203" fontId="57" fillId="12" borderId="41" xfId="69" applyNumberFormat="1" applyFont="1" applyFill="1" applyBorder="1" applyAlignment="1">
      <alignment horizontal="center"/>
    </xf>
    <xf numFmtId="203" fontId="55" fillId="6" borderId="41" xfId="69" applyNumberFormat="1" applyFont="1" applyFill="1" applyBorder="1" applyAlignment="1">
      <alignment horizontal="center"/>
    </xf>
    <xf numFmtId="203" fontId="55" fillId="12" borderId="41" xfId="69" applyNumberFormat="1" applyFont="1" applyFill="1" applyBorder="1" applyAlignment="1">
      <alignment horizontal="center"/>
    </xf>
    <xf numFmtId="0" fontId="6" fillId="0" borderId="0" xfId="69" applyFont="1" applyAlignment="1">
      <alignment horizontal="center"/>
    </xf>
    <xf numFmtId="4" fontId="6" fillId="0" borderId="0" xfId="69" applyNumberFormat="1" applyFont="1"/>
    <xf numFmtId="0" fontId="8" fillId="10" borderId="24" xfId="0" applyFont="1" applyFill="1" applyBorder="1" applyAlignment="1">
      <alignment horizontal="center"/>
    </xf>
    <xf numFmtId="0" fontId="8" fillId="10" borderId="25" xfId="0" applyFont="1" applyFill="1" applyBorder="1" applyAlignment="1">
      <alignment horizontal="center"/>
    </xf>
    <xf numFmtId="0" fontId="8" fillId="10" borderId="26" xfId="0" applyFont="1" applyFill="1" applyBorder="1" applyAlignment="1">
      <alignment horizontal="center"/>
    </xf>
    <xf numFmtId="0" fontId="8" fillId="10" borderId="42" xfId="0" applyFont="1" applyFill="1" applyBorder="1" applyAlignment="1">
      <alignment horizontal="center"/>
    </xf>
    <xf numFmtId="0" fontId="8" fillId="10" borderId="28" xfId="0" applyFont="1" applyFill="1" applyBorder="1" applyAlignment="1">
      <alignment horizontal="center"/>
    </xf>
    <xf numFmtId="0" fontId="8" fillId="10" borderId="43" xfId="0" applyFont="1" applyFill="1" applyBorder="1" applyAlignment="1">
      <alignment horizontal="center"/>
    </xf>
    <xf numFmtId="0" fontId="8" fillId="10" borderId="44" xfId="0" applyFont="1" applyFill="1" applyBorder="1" applyAlignment="1">
      <alignment horizontal="center"/>
    </xf>
    <xf numFmtId="164" fontId="6" fillId="0" borderId="0" xfId="0" applyNumberFormat="1" applyFont="1"/>
    <xf numFmtId="3" fontId="9" fillId="10" borderId="0" xfId="0" applyNumberFormat="1" applyFont="1" applyFill="1"/>
    <xf numFmtId="0" fontId="8" fillId="10" borderId="25" xfId="0" applyFont="1" applyFill="1" applyBorder="1" applyAlignment="1">
      <alignment wrapText="1"/>
    </xf>
    <xf numFmtId="3" fontId="8" fillId="10" borderId="26" xfId="0" applyNumberFormat="1" applyFont="1" applyFill="1" applyBorder="1" applyAlignment="1">
      <alignment horizontal="center" wrapText="1"/>
    </xf>
    <xf numFmtId="3" fontId="8" fillId="10" borderId="27" xfId="0" applyNumberFormat="1" applyFont="1" applyFill="1" applyBorder="1"/>
    <xf numFmtId="0" fontId="8" fillId="10" borderId="45" xfId="0" applyFont="1" applyFill="1" applyBorder="1" applyAlignment="1">
      <alignment horizontal="center"/>
    </xf>
    <xf numFmtId="0" fontId="8" fillId="10" borderId="39" xfId="0" applyFont="1" applyFill="1" applyBorder="1" applyAlignment="1">
      <alignment horizontal="center"/>
    </xf>
    <xf numFmtId="0" fontId="6" fillId="16" borderId="20" xfId="0" applyFont="1" applyFill="1" applyBorder="1" applyAlignment="1">
      <alignment horizontal="center"/>
    </xf>
    <xf numFmtId="0" fontId="6" fillId="16" borderId="7" xfId="0" applyFont="1" applyFill="1" applyBorder="1" applyAlignment="1">
      <alignment horizontal="center"/>
    </xf>
    <xf numFmtId="0" fontId="6" fillId="16" borderId="41" xfId="0" applyFont="1" applyFill="1" applyBorder="1" applyAlignment="1">
      <alignment horizontal="center"/>
    </xf>
    <xf numFmtId="0" fontId="6" fillId="16" borderId="18" xfId="0" applyFont="1" applyFill="1" applyBorder="1" applyAlignment="1">
      <alignment horizontal="center"/>
    </xf>
    <xf numFmtId="0" fontId="6" fillId="16" borderId="19" xfId="0" applyFont="1" applyFill="1" applyBorder="1" applyAlignment="1">
      <alignment horizontal="center"/>
    </xf>
    <xf numFmtId="0" fontId="6" fillId="17" borderId="35" xfId="0" applyFont="1" applyFill="1" applyBorder="1"/>
    <xf numFmtId="0" fontId="8" fillId="17" borderId="46" xfId="0" applyFont="1" applyFill="1" applyBorder="1"/>
    <xf numFmtId="0" fontId="6" fillId="17" borderId="35" xfId="0" applyFont="1" applyFill="1" applyBorder="1" applyAlignment="1">
      <alignment horizontal="center"/>
    </xf>
    <xf numFmtId="0" fontId="6" fillId="17" borderId="46" xfId="0" applyFont="1" applyFill="1" applyBorder="1" applyAlignment="1">
      <alignment horizontal="center"/>
    </xf>
    <xf numFmtId="0" fontId="6" fillId="17" borderId="47" xfId="0" applyFont="1" applyFill="1" applyBorder="1" applyAlignment="1">
      <alignment horizontal="center"/>
    </xf>
    <xf numFmtId="0" fontId="6" fillId="17" borderId="48" xfId="0" applyFont="1" applyFill="1" applyBorder="1" applyAlignment="1">
      <alignment horizontal="center"/>
    </xf>
    <xf numFmtId="0" fontId="6" fillId="17" borderId="49" xfId="0" applyFont="1" applyFill="1" applyBorder="1" applyAlignment="1">
      <alignment horizontal="center"/>
    </xf>
    <xf numFmtId="0" fontId="6" fillId="16" borderId="50" xfId="0" applyFont="1" applyFill="1" applyBorder="1" applyAlignment="1">
      <alignment horizontal="center"/>
    </xf>
    <xf numFmtId="0" fontId="6" fillId="16" borderId="51" xfId="0" applyFont="1" applyFill="1" applyBorder="1" applyAlignment="1">
      <alignment horizontal="center"/>
    </xf>
    <xf numFmtId="0" fontId="6" fillId="16" borderId="52" xfId="0" applyFont="1" applyFill="1" applyBorder="1" applyAlignment="1">
      <alignment horizontal="center"/>
    </xf>
    <xf numFmtId="0" fontId="6" fillId="16" borderId="17" xfId="0" applyFont="1" applyFill="1" applyBorder="1" applyAlignment="1">
      <alignment horizontal="center"/>
    </xf>
    <xf numFmtId="0" fontId="6" fillId="16" borderId="16" xfId="0" applyFont="1" applyFill="1" applyBorder="1" applyAlignment="1">
      <alignment horizontal="center"/>
    </xf>
    <xf numFmtId="4" fontId="6" fillId="0" borderId="0" xfId="0" applyNumberFormat="1" applyFont="1"/>
    <xf numFmtId="3" fontId="80" fillId="0" borderId="0" xfId="0" applyNumberFormat="1" applyFont="1"/>
    <xf numFmtId="3" fontId="23" fillId="0" borderId="0" xfId="0" applyNumberFormat="1" applyFont="1"/>
    <xf numFmtId="3" fontId="8" fillId="10" borderId="0" xfId="0" applyNumberFormat="1" applyFont="1" applyFill="1"/>
    <xf numFmtId="0" fontId="8" fillId="0" borderId="29" xfId="0" applyFont="1" applyBorder="1" applyAlignment="1">
      <alignment horizontal="center"/>
    </xf>
    <xf numFmtId="3" fontId="8" fillId="10" borderId="25" xfId="0" applyNumberFormat="1" applyFont="1" applyFill="1" applyBorder="1" applyAlignment="1">
      <alignment wrapText="1"/>
    </xf>
    <xf numFmtId="3" fontId="8" fillId="10" borderId="27" xfId="0" applyNumberFormat="1" applyFont="1" applyFill="1" applyBorder="1" applyAlignment="1">
      <alignment wrapText="1"/>
    </xf>
    <xf numFmtId="0" fontId="8" fillId="0" borderId="13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3" fontId="8" fillId="0" borderId="23" xfId="0" applyNumberFormat="1" applyFont="1" applyBorder="1" applyAlignment="1">
      <alignment wrapText="1"/>
    </xf>
    <xf numFmtId="3" fontId="8" fillId="0" borderId="53" xfId="0" applyNumberFormat="1" applyFont="1" applyBorder="1" applyAlignment="1">
      <alignment horizontal="center" wrapText="1"/>
    </xf>
    <xf numFmtId="3" fontId="8" fillId="0" borderId="0" xfId="0" applyNumberFormat="1" applyFont="1" applyAlignment="1">
      <alignment wrapText="1"/>
    </xf>
    <xf numFmtId="3" fontId="8" fillId="0" borderId="54" xfId="0" applyNumberFormat="1" applyFont="1" applyBorder="1" applyAlignment="1">
      <alignment wrapText="1"/>
    </xf>
    <xf numFmtId="3" fontId="8" fillId="0" borderId="55" xfId="0" applyNumberFormat="1" applyFont="1" applyBorder="1" applyAlignment="1">
      <alignment wrapText="1"/>
    </xf>
    <xf numFmtId="3" fontId="8" fillId="0" borderId="56" xfId="0" applyNumberFormat="1" applyFont="1" applyBorder="1" applyAlignment="1">
      <alignment wrapText="1"/>
    </xf>
    <xf numFmtId="0" fontId="8" fillId="0" borderId="28" xfId="0" applyFont="1" applyBorder="1" applyAlignment="1">
      <alignment horizontal="center"/>
    </xf>
    <xf numFmtId="0" fontId="8" fillId="0" borderId="44" xfId="0" applyFont="1" applyBorder="1" applyAlignment="1">
      <alignment horizontal="center"/>
    </xf>
    <xf numFmtId="0" fontId="6" fillId="11" borderId="30" xfId="0" applyFont="1" applyFill="1" applyBorder="1"/>
    <xf numFmtId="0" fontId="6" fillId="11" borderId="57" xfId="0" applyFont="1" applyFill="1" applyBorder="1"/>
    <xf numFmtId="3" fontId="6" fillId="11" borderId="57" xfId="0" applyNumberFormat="1" applyFont="1" applyFill="1" applyBorder="1"/>
    <xf numFmtId="3" fontId="6" fillId="11" borderId="58" xfId="0" applyNumberFormat="1" applyFont="1" applyFill="1" applyBorder="1"/>
    <xf numFmtId="3" fontId="6" fillId="16" borderId="20" xfId="0" applyNumberFormat="1" applyFont="1" applyFill="1" applyBorder="1" applyAlignment="1">
      <alignment horizontal="center"/>
    </xf>
    <xf numFmtId="3" fontId="6" fillId="16" borderId="7" xfId="0" applyNumberFormat="1" applyFont="1" applyFill="1" applyBorder="1" applyAlignment="1">
      <alignment horizontal="center"/>
    </xf>
    <xf numFmtId="3" fontId="6" fillId="16" borderId="41" xfId="0" applyNumberFormat="1" applyFont="1" applyFill="1" applyBorder="1" applyAlignment="1">
      <alignment horizontal="center"/>
    </xf>
    <xf numFmtId="3" fontId="6" fillId="16" borderId="19" xfId="0" applyNumberFormat="1" applyFont="1" applyFill="1" applyBorder="1" applyAlignment="1">
      <alignment horizontal="center"/>
    </xf>
    <xf numFmtId="3" fontId="84" fillId="16" borderId="7" xfId="0" applyNumberFormat="1" applyFont="1" applyFill="1" applyBorder="1" applyAlignment="1">
      <alignment horizontal="center"/>
    </xf>
    <xf numFmtId="3" fontId="84" fillId="16" borderId="20" xfId="0" applyNumberFormat="1" applyFont="1" applyFill="1" applyBorder="1" applyAlignment="1">
      <alignment horizontal="center"/>
    </xf>
    <xf numFmtId="3" fontId="84" fillId="16" borderId="41" xfId="0" applyNumberFormat="1" applyFont="1" applyFill="1" applyBorder="1" applyAlignment="1">
      <alignment horizontal="center"/>
    </xf>
    <xf numFmtId="3" fontId="84" fillId="16" borderId="19" xfId="0" applyNumberFormat="1" applyFont="1" applyFill="1" applyBorder="1" applyAlignment="1">
      <alignment horizontal="center"/>
    </xf>
    <xf numFmtId="0" fontId="6" fillId="11" borderId="35" xfId="0" applyFont="1" applyFill="1" applyBorder="1"/>
    <xf numFmtId="0" fontId="6" fillId="11" borderId="46" xfId="0" applyFont="1" applyFill="1" applyBorder="1"/>
    <xf numFmtId="3" fontId="6" fillId="11" borderId="46" xfId="0" applyNumberFormat="1" applyFont="1" applyFill="1" applyBorder="1"/>
    <xf numFmtId="3" fontId="6" fillId="11" borderId="47" xfId="0" applyNumberFormat="1" applyFont="1" applyFill="1" applyBorder="1"/>
    <xf numFmtId="3" fontId="6" fillId="11" borderId="20" xfId="0" applyNumberFormat="1" applyFont="1" applyFill="1" applyBorder="1" applyAlignment="1">
      <alignment horizontal="center"/>
    </xf>
    <xf numFmtId="3" fontId="6" fillId="11" borderId="7" xfId="0" applyNumberFormat="1" applyFont="1" applyFill="1" applyBorder="1" applyAlignment="1">
      <alignment horizontal="center"/>
    </xf>
    <xf numFmtId="3" fontId="6" fillId="11" borderId="41" xfId="0" applyNumberFormat="1" applyFont="1" applyFill="1" applyBorder="1" applyAlignment="1">
      <alignment horizontal="center"/>
    </xf>
    <xf numFmtId="3" fontId="6" fillId="11" borderId="19" xfId="0" applyNumberFormat="1" applyFont="1" applyFill="1" applyBorder="1" applyAlignment="1">
      <alignment horizontal="center"/>
    </xf>
    <xf numFmtId="4" fontId="3" fillId="0" borderId="35" xfId="0" applyNumberFormat="1" applyFont="1" applyBorder="1"/>
    <xf numFmtId="4" fontId="3" fillId="0" borderId="46" xfId="0" applyNumberFormat="1" applyFont="1" applyBorder="1"/>
    <xf numFmtId="3" fontId="6" fillId="0" borderId="46" xfId="0" applyNumberFormat="1" applyFont="1" applyBorder="1"/>
    <xf numFmtId="4" fontId="6" fillId="0" borderId="46" xfId="0" applyNumberFormat="1" applyFont="1" applyBorder="1"/>
    <xf numFmtId="0" fontId="6" fillId="18" borderId="35" xfId="0" applyFont="1" applyFill="1" applyBorder="1"/>
    <xf numFmtId="0" fontId="6" fillId="18" borderId="46" xfId="0" applyFont="1" applyFill="1" applyBorder="1"/>
    <xf numFmtId="3" fontId="6" fillId="18" borderId="46" xfId="0" applyNumberFormat="1" applyFont="1" applyFill="1" applyBorder="1"/>
    <xf numFmtId="0" fontId="3" fillId="0" borderId="0" xfId="0" applyFont="1" applyAlignment="1">
      <alignment horizontal="center"/>
    </xf>
    <xf numFmtId="200" fontId="3" fillId="0" borderId="0" xfId="0" applyNumberFormat="1" applyFont="1" applyAlignment="1">
      <alignment horizontal="center"/>
    </xf>
    <xf numFmtId="170" fontId="6" fillId="0" borderId="0" xfId="109" applyNumberFormat="1" applyFont="1" applyAlignment="1">
      <alignment horizontal="right"/>
    </xf>
    <xf numFmtId="0" fontId="8" fillId="10" borderId="13" xfId="0" applyFont="1" applyFill="1" applyBorder="1" applyAlignment="1">
      <alignment horizontal="center"/>
    </xf>
    <xf numFmtId="170" fontId="19" fillId="0" borderId="0" xfId="109" applyNumberFormat="1" applyFont="1"/>
    <xf numFmtId="170" fontId="19" fillId="0" borderId="0" xfId="109" applyNumberFormat="1" applyFont="1" applyAlignment="1">
      <alignment horizontal="right"/>
    </xf>
    <xf numFmtId="170" fontId="3" fillId="0" borderId="0" xfId="109" applyNumberFormat="1" applyFont="1" applyAlignment="1">
      <alignment horizontal="right"/>
    </xf>
    <xf numFmtId="9" fontId="6" fillId="0" borderId="0" xfId="91" applyFont="1"/>
    <xf numFmtId="172" fontId="6" fillId="0" borderId="0" xfId="0" applyNumberFormat="1" applyFont="1"/>
    <xf numFmtId="9" fontId="6" fillId="0" borderId="0" xfId="0" applyNumberFormat="1" applyFont="1" applyAlignment="1">
      <alignment horizontal="center"/>
    </xf>
    <xf numFmtId="0" fontId="6" fillId="10" borderId="14" xfId="0" applyFont="1" applyFill="1" applyBorder="1"/>
    <xf numFmtId="0" fontId="6" fillId="10" borderId="11" xfId="0" applyFont="1" applyFill="1" applyBorder="1"/>
    <xf numFmtId="172" fontId="6" fillId="10" borderId="11" xfId="0" applyNumberFormat="1" applyFont="1" applyFill="1" applyBorder="1"/>
    <xf numFmtId="0" fontId="21" fillId="10" borderId="11" xfId="71" applyFont="1" applyFill="1" applyBorder="1" applyAlignment="1">
      <alignment horizontal="center"/>
    </xf>
    <xf numFmtId="0" fontId="6" fillId="10" borderId="0" xfId="0" applyFont="1" applyFill="1"/>
    <xf numFmtId="172" fontId="6" fillId="10" borderId="0" xfId="0" applyNumberFormat="1" applyFont="1" applyFill="1"/>
    <xf numFmtId="0" fontId="20" fillId="0" borderId="0" xfId="71" applyFont="1"/>
    <xf numFmtId="0" fontId="8" fillId="10" borderId="12" xfId="71" applyFont="1" applyFill="1" applyBorder="1" applyAlignment="1">
      <alignment horizontal="center"/>
    </xf>
    <xf numFmtId="0" fontId="8" fillId="0" borderId="0" xfId="71" applyFont="1" applyAlignment="1">
      <alignment horizontal="center"/>
    </xf>
    <xf numFmtId="38" fontId="6" fillId="0" borderId="0" xfId="60" applyNumberFormat="1" applyFont="1"/>
    <xf numFmtId="38" fontId="6" fillId="0" borderId="0" xfId="60" applyNumberFormat="1" applyFont="1" applyAlignment="1">
      <alignment horizontal="center"/>
    </xf>
    <xf numFmtId="164" fontId="23" fillId="0" borderId="0" xfId="60" applyNumberFormat="1" applyFont="1"/>
    <xf numFmtId="38" fontId="6" fillId="0" borderId="13" xfId="60" applyNumberFormat="1" applyFont="1" applyBorder="1"/>
    <xf numFmtId="38" fontId="6" fillId="0" borderId="13" xfId="60" applyNumberFormat="1" applyFont="1" applyBorder="1" applyAlignment="1">
      <alignment horizontal="center"/>
    </xf>
    <xf numFmtId="164" fontId="6" fillId="0" borderId="13" xfId="60" applyNumberFormat="1" applyFont="1" applyBorder="1"/>
    <xf numFmtId="164" fontId="6" fillId="0" borderId="0" xfId="60" applyNumberFormat="1" applyFont="1" applyAlignment="1">
      <alignment horizontal="center"/>
    </xf>
    <xf numFmtId="164" fontId="6" fillId="0" borderId="13" xfId="60" applyNumberFormat="1" applyFont="1" applyBorder="1" applyAlignment="1">
      <alignment horizontal="center"/>
    </xf>
    <xf numFmtId="164" fontId="80" fillId="0" borderId="0" xfId="60" applyNumberFormat="1" applyFont="1"/>
    <xf numFmtId="164" fontId="3" fillId="0" borderId="0" xfId="60" applyNumberFormat="1" applyFont="1"/>
    <xf numFmtId="38" fontId="3" fillId="0" borderId="0" xfId="60" applyNumberFormat="1" applyFont="1"/>
    <xf numFmtId="38" fontId="3" fillId="0" borderId="13" xfId="60" applyNumberFormat="1" applyFont="1" applyBorder="1"/>
    <xf numFmtId="164" fontId="3" fillId="0" borderId="0" xfId="60" applyNumberFormat="1" applyFont="1" applyAlignment="1">
      <alignment horizontal="center"/>
    </xf>
    <xf numFmtId="164" fontId="3" fillId="0" borderId="13" xfId="60" applyNumberFormat="1" applyFont="1" applyBorder="1" applyAlignment="1">
      <alignment horizontal="center"/>
    </xf>
    <xf numFmtId="164" fontId="3" fillId="0" borderId="13" xfId="60" applyNumberFormat="1" applyFont="1" applyBorder="1"/>
    <xf numFmtId="164" fontId="3" fillId="0" borderId="0" xfId="60" applyNumberFormat="1" applyFont="1" applyAlignment="1">
      <alignment horizontal="right"/>
    </xf>
    <xf numFmtId="164" fontId="6" fillId="0" borderId="0" xfId="0" applyNumberFormat="1" applyFont="1" applyAlignment="1">
      <alignment horizontal="center"/>
    </xf>
    <xf numFmtId="165" fontId="6" fillId="0" borderId="0" xfId="0" applyNumberFormat="1" applyFont="1" applyAlignment="1">
      <alignment horizontal="center"/>
    </xf>
    <xf numFmtId="38" fontId="6" fillId="0" borderId="0" xfId="0" applyNumberFormat="1" applyFont="1" applyAlignment="1">
      <alignment horizontal="center"/>
    </xf>
    <xf numFmtId="172" fontId="3" fillId="0" borderId="0" xfId="0" applyNumberFormat="1" applyFont="1"/>
    <xf numFmtId="165" fontId="3" fillId="0" borderId="0" xfId="0" applyNumberFormat="1" applyFont="1" applyAlignment="1">
      <alignment horizontal="center"/>
    </xf>
    <xf numFmtId="165" fontId="6" fillId="0" borderId="0" xfId="0" applyNumberFormat="1" applyFont="1"/>
    <xf numFmtId="165" fontId="3" fillId="0" borderId="0" xfId="0" applyNumberFormat="1" applyFont="1"/>
    <xf numFmtId="0" fontId="21" fillId="0" borderId="0" xfId="71" applyFont="1" applyAlignment="1">
      <alignment horizontal="right"/>
    </xf>
    <xf numFmtId="171" fontId="21" fillId="0" borderId="0" xfId="71" applyNumberFormat="1" applyFont="1" applyAlignment="1">
      <alignment horizontal="right"/>
    </xf>
    <xf numFmtId="170" fontId="21" fillId="0" borderId="0" xfId="109" applyNumberFormat="1" applyFont="1" applyAlignment="1">
      <alignment horizontal="right"/>
    </xf>
    <xf numFmtId="170" fontId="20" fillId="0" borderId="0" xfId="109" applyNumberFormat="1" applyFont="1"/>
    <xf numFmtId="171" fontId="6" fillId="0" borderId="0" xfId="71" applyNumberFormat="1" applyFont="1" applyAlignment="1">
      <alignment horizontal="right"/>
    </xf>
    <xf numFmtId="0" fontId="3" fillId="10" borderId="0" xfId="71" applyFont="1" applyFill="1"/>
    <xf numFmtId="170" fontId="6" fillId="0" borderId="0" xfId="109" applyNumberFormat="1" applyFont="1"/>
    <xf numFmtId="171" fontId="6" fillId="0" borderId="0" xfId="60" applyNumberFormat="1" applyFont="1" applyAlignment="1">
      <alignment horizontal="right"/>
    </xf>
    <xf numFmtId="171" fontId="3" fillId="0" borderId="0" xfId="60" applyNumberFormat="1" applyFont="1" applyAlignment="1">
      <alignment horizontal="right"/>
    </xf>
    <xf numFmtId="172" fontId="3" fillId="0" borderId="0" xfId="60" applyNumberFormat="1" applyFont="1" applyAlignment="1">
      <alignment horizontal="right"/>
    </xf>
    <xf numFmtId="172" fontId="3" fillId="0" borderId="0" xfId="109" applyNumberFormat="1" applyFont="1"/>
    <xf numFmtId="164" fontId="3" fillId="0" borderId="0" xfId="109" applyNumberFormat="1" applyFont="1"/>
    <xf numFmtId="0" fontId="13" fillId="0" borderId="0" xfId="71" applyFont="1"/>
    <xf numFmtId="0" fontId="10" fillId="0" borderId="0" xfId="71" applyFont="1"/>
    <xf numFmtId="171" fontId="10" fillId="0" borderId="0" xfId="60" applyNumberFormat="1" applyFont="1" applyAlignment="1">
      <alignment horizontal="right"/>
    </xf>
    <xf numFmtId="0" fontId="18" fillId="0" borderId="0" xfId="71" applyFont="1"/>
    <xf numFmtId="169" fontId="10" fillId="0" borderId="0" xfId="71" applyNumberFormat="1" applyFont="1"/>
    <xf numFmtId="164" fontId="6" fillId="0" borderId="0" xfId="91" applyNumberFormat="1" applyFont="1" applyAlignment="1">
      <alignment horizontal="right"/>
    </xf>
    <xf numFmtId="9" fontId="6" fillId="0" borderId="0" xfId="91" applyFont="1" applyAlignment="1">
      <alignment horizontal="left"/>
    </xf>
    <xf numFmtId="170" fontId="21" fillId="0" borderId="0" xfId="109" applyNumberFormat="1" applyFont="1"/>
    <xf numFmtId="0" fontId="8" fillId="0" borderId="0" xfId="71" applyFont="1" applyAlignment="1">
      <alignment horizontal="right"/>
    </xf>
    <xf numFmtId="171" fontId="19" fillId="0" borderId="0" xfId="60" applyNumberFormat="1" applyFont="1" applyAlignment="1">
      <alignment horizontal="right"/>
    </xf>
    <xf numFmtId="9" fontId="19" fillId="0" borderId="0" xfId="91" applyFont="1" applyAlignment="1">
      <alignment horizontal="right"/>
    </xf>
    <xf numFmtId="174" fontId="3" fillId="0" borderId="0" xfId="60" applyNumberFormat="1" applyFont="1" applyAlignment="1">
      <alignment horizontal="right"/>
    </xf>
    <xf numFmtId="171" fontId="23" fillId="0" borderId="0" xfId="60" applyNumberFormat="1" applyFont="1" applyAlignment="1">
      <alignment horizontal="right"/>
    </xf>
    <xf numFmtId="170" fontId="10" fillId="0" borderId="0" xfId="109" applyNumberFormat="1" applyFont="1"/>
    <xf numFmtId="170" fontId="10" fillId="0" borderId="0" xfId="109" applyNumberFormat="1" applyFont="1" applyAlignment="1">
      <alignment horizontal="right"/>
    </xf>
    <xf numFmtId="0" fontId="6" fillId="0" borderId="19" xfId="0" applyFont="1" applyBorder="1"/>
    <xf numFmtId="0" fontId="9" fillId="10" borderId="23" xfId="71" applyFont="1" applyFill="1" applyBorder="1" applyAlignment="1">
      <alignment horizontal="center"/>
    </xf>
    <xf numFmtId="0" fontId="9" fillId="10" borderId="53" xfId="71" applyFont="1" applyFill="1" applyBorder="1" applyAlignment="1">
      <alignment horizontal="center"/>
    </xf>
    <xf numFmtId="169" fontId="18" fillId="0" borderId="0" xfId="71" applyNumberFormat="1" applyFont="1"/>
    <xf numFmtId="171" fontId="6" fillId="0" borderId="0" xfId="0" applyNumberFormat="1" applyFont="1" applyAlignment="1">
      <alignment horizontal="right"/>
    </xf>
    <xf numFmtId="0" fontId="9" fillId="10" borderId="21" xfId="71" applyFont="1" applyFill="1" applyBorder="1" applyAlignment="1">
      <alignment horizontal="center"/>
    </xf>
    <xf numFmtId="0" fontId="9" fillId="10" borderId="0" xfId="71" applyFont="1" applyFill="1" applyAlignment="1">
      <alignment horizontal="center"/>
    </xf>
    <xf numFmtId="0" fontId="9" fillId="10" borderId="22" xfId="71" applyFont="1" applyFill="1" applyBorder="1" applyAlignment="1">
      <alignment horizontal="center"/>
    </xf>
    <xf numFmtId="0" fontId="86" fillId="10" borderId="0" xfId="0" applyFont="1" applyFill="1"/>
    <xf numFmtId="0" fontId="77" fillId="10" borderId="0" xfId="0" applyFont="1" applyFill="1"/>
    <xf numFmtId="0" fontId="86" fillId="0" borderId="0" xfId="0" applyFont="1"/>
    <xf numFmtId="0" fontId="14" fillId="0" borderId="6" xfId="0" applyFont="1" applyBorder="1"/>
    <xf numFmtId="0" fontId="18" fillId="0" borderId="59" xfId="0" applyFont="1" applyBorder="1"/>
    <xf numFmtId="0" fontId="9" fillId="10" borderId="0" xfId="0" applyFont="1" applyFill="1" applyAlignment="1">
      <alignment horizontal="right" vertical="center"/>
    </xf>
    <xf numFmtId="0" fontId="9" fillId="10" borderId="13" xfId="0" applyFont="1" applyFill="1" applyBorder="1" applyAlignment="1">
      <alignment horizontal="right" vertical="center"/>
    </xf>
    <xf numFmtId="0" fontId="17" fillId="0" borderId="0" xfId="0" applyFont="1"/>
    <xf numFmtId="0" fontId="9" fillId="10" borderId="55" xfId="0" applyFont="1" applyFill="1" applyBorder="1" applyAlignment="1">
      <alignment horizontal="right" vertical="center"/>
    </xf>
    <xf numFmtId="0" fontId="9" fillId="10" borderId="56" xfId="0" applyFont="1" applyFill="1" applyBorder="1" applyAlignment="1">
      <alignment horizontal="right" vertical="center"/>
    </xf>
    <xf numFmtId="0" fontId="18" fillId="0" borderId="60" xfId="0" applyFont="1" applyBorder="1"/>
    <xf numFmtId="0" fontId="86" fillId="13" borderId="0" xfId="0" applyFont="1" applyFill="1"/>
    <xf numFmtId="0" fontId="77" fillId="13" borderId="0" xfId="0" applyFont="1" applyFill="1"/>
    <xf numFmtId="0" fontId="9" fillId="13" borderId="0" xfId="0" applyFont="1" applyFill="1"/>
    <xf numFmtId="0" fontId="14" fillId="13" borderId="0" xfId="0" applyFont="1" applyFill="1"/>
    <xf numFmtId="0" fontId="9" fillId="10" borderId="25" xfId="69" applyFont="1" applyFill="1" applyBorder="1" applyAlignment="1">
      <alignment horizontal="center"/>
    </xf>
    <xf numFmtId="206" fontId="87" fillId="0" borderId="0" xfId="0" applyNumberFormat="1" applyFont="1"/>
    <xf numFmtId="3" fontId="3" fillId="0" borderId="0" xfId="0" applyNumberFormat="1" applyFont="1"/>
    <xf numFmtId="3" fontId="109" fillId="16" borderId="20" xfId="0" applyNumberFormat="1" applyFont="1" applyFill="1" applyBorder="1" applyAlignment="1">
      <alignment horizontal="center"/>
    </xf>
    <xf numFmtId="3" fontId="109" fillId="16" borderId="7" xfId="0" applyNumberFormat="1" applyFont="1" applyFill="1" applyBorder="1" applyAlignment="1">
      <alignment horizontal="center"/>
    </xf>
    <xf numFmtId="0" fontId="6" fillId="22" borderId="0" xfId="0" applyFont="1" applyFill="1"/>
    <xf numFmtId="3" fontId="6" fillId="22" borderId="0" xfId="0" applyNumberFormat="1" applyFont="1" applyFill="1"/>
    <xf numFmtId="0" fontId="87" fillId="0" borderId="0" xfId="0" applyFont="1"/>
    <xf numFmtId="0" fontId="87" fillId="0" borderId="46" xfId="0" applyFont="1" applyBorder="1"/>
    <xf numFmtId="4" fontId="87" fillId="0" borderId="46" xfId="0" applyNumberFormat="1" applyFont="1" applyBorder="1"/>
    <xf numFmtId="4" fontId="87" fillId="0" borderId="47" xfId="0" applyNumberFormat="1" applyFont="1" applyBorder="1"/>
    <xf numFmtId="4" fontId="87" fillId="0" borderId="0" xfId="0" applyNumberFormat="1" applyFont="1"/>
    <xf numFmtId="0" fontId="89" fillId="0" borderId="0" xfId="0" applyFont="1"/>
    <xf numFmtId="175" fontId="89" fillId="0" borderId="46" xfId="0" applyNumberFormat="1" applyFont="1" applyBorder="1" applyAlignment="1">
      <alignment horizontal="center"/>
    </xf>
    <xf numFmtId="0" fontId="110" fillId="0" borderId="0" xfId="0" applyFont="1"/>
    <xf numFmtId="200" fontId="111" fillId="0" borderId="0" xfId="0" applyNumberFormat="1" applyFont="1" applyAlignment="1">
      <alignment horizontal="center"/>
    </xf>
    <xf numFmtId="0" fontId="110" fillId="0" borderId="0" xfId="0" applyFont="1"/>
    <xf numFmtId="0" fontId="112" fillId="0" borderId="0" xfId="0" applyFont="1"/>
    <xf numFmtId="0" fontId="9" fillId="10" borderId="29" xfId="69" applyFont="1" applyFill="1" applyBorder="1"/>
    <xf numFmtId="177" fontId="3" fillId="0" borderId="0" xfId="0" applyNumberFormat="1" applyFont="1"/>
    <xf numFmtId="0" fontId="86" fillId="23" borderId="0" xfId="0" applyFont="1" applyFill="1"/>
    <xf numFmtId="0" fontId="77" fillId="23" borderId="0" xfId="0" applyFont="1" applyFill="1"/>
    <xf numFmtId="4" fontId="9" fillId="23" borderId="0" xfId="0" applyNumberFormat="1" applyFont="1" applyFill="1" applyAlignment="1">
      <alignment horizontal="left"/>
    </xf>
    <xf numFmtId="4" fontId="9" fillId="23" borderId="0" xfId="0" applyNumberFormat="1" applyFont="1" applyFill="1" applyAlignment="1">
      <alignment horizontal="right"/>
    </xf>
    <xf numFmtId="0" fontId="9" fillId="23" borderId="0" xfId="0" applyFont="1" applyFill="1"/>
    <xf numFmtId="0" fontId="14" fillId="23" borderId="0" xfId="0" applyFont="1" applyFill="1"/>
    <xf numFmtId="4" fontId="6" fillId="23" borderId="0" xfId="0" applyNumberFormat="1" applyFont="1" applyFill="1" applyAlignment="1">
      <alignment horizontal="left"/>
    </xf>
    <xf numFmtId="4" fontId="6" fillId="23" borderId="0" xfId="0" applyNumberFormat="1" applyFont="1" applyFill="1" applyAlignment="1">
      <alignment horizontal="right"/>
    </xf>
    <xf numFmtId="0" fontId="86" fillId="24" borderId="0" xfId="0" applyFont="1" applyFill="1"/>
    <xf numFmtId="0" fontId="77" fillId="24" borderId="0" xfId="0" applyFont="1" applyFill="1"/>
    <xf numFmtId="4" fontId="9" fillId="24" borderId="0" xfId="0" applyNumberFormat="1" applyFont="1" applyFill="1" applyAlignment="1">
      <alignment horizontal="left"/>
    </xf>
    <xf numFmtId="4" fontId="9" fillId="24" borderId="0" xfId="0" applyNumberFormat="1" applyFont="1" applyFill="1" applyAlignment="1">
      <alignment horizontal="right"/>
    </xf>
    <xf numFmtId="0" fontId="9" fillId="24" borderId="0" xfId="0" applyFont="1" applyFill="1"/>
    <xf numFmtId="0" fontId="14" fillId="24" borderId="0" xfId="0" applyFont="1" applyFill="1"/>
    <xf numFmtId="4" fontId="6" fillId="24" borderId="0" xfId="0" applyNumberFormat="1" applyFont="1" applyFill="1" applyAlignment="1">
      <alignment horizontal="left"/>
    </xf>
    <xf numFmtId="4" fontId="6" fillId="24" borderId="0" xfId="0" applyNumberFormat="1" applyFont="1" applyFill="1" applyAlignment="1">
      <alignment horizontal="right"/>
    </xf>
    <xf numFmtId="0" fontId="86" fillId="25" borderId="0" xfId="0" applyFont="1" applyFill="1"/>
    <xf numFmtId="0" fontId="77" fillId="25" borderId="0" xfId="0" applyFont="1" applyFill="1"/>
    <xf numFmtId="4" fontId="9" fillId="25" borderId="0" xfId="0" applyNumberFormat="1" applyFont="1" applyFill="1" applyAlignment="1">
      <alignment horizontal="left"/>
    </xf>
    <xf numFmtId="4" fontId="9" fillId="25" borderId="0" xfId="0" applyNumberFormat="1" applyFont="1" applyFill="1" applyAlignment="1">
      <alignment horizontal="right"/>
    </xf>
    <xf numFmtId="0" fontId="9" fillId="25" borderId="0" xfId="0" applyFont="1" applyFill="1"/>
    <xf numFmtId="0" fontId="14" fillId="25" borderId="0" xfId="0" applyFont="1" applyFill="1"/>
    <xf numFmtId="4" fontId="6" fillId="25" borderId="0" xfId="0" applyNumberFormat="1" applyFont="1" applyFill="1" applyAlignment="1">
      <alignment horizontal="left"/>
    </xf>
    <xf numFmtId="4" fontId="6" fillId="25" borderId="0" xfId="0" applyNumberFormat="1" applyFont="1" applyFill="1" applyAlignment="1">
      <alignment horizontal="right"/>
    </xf>
    <xf numFmtId="0" fontId="113" fillId="0" borderId="0" xfId="0" applyFont="1"/>
    <xf numFmtId="0" fontId="114" fillId="0" borderId="0" xfId="0" applyFont="1"/>
    <xf numFmtId="178" fontId="113" fillId="0" borderId="0" xfId="91" applyNumberFormat="1" applyFont="1" applyAlignment="1">
      <alignment horizontal="right"/>
    </xf>
    <xf numFmtId="0" fontId="115" fillId="0" borderId="0" xfId="0" applyFont="1"/>
    <xf numFmtId="0" fontId="8" fillId="28" borderId="0" xfId="0" applyFont="1" applyFill="1" applyAlignment="1">
      <alignment horizontal="center"/>
    </xf>
    <xf numFmtId="0" fontId="117" fillId="28" borderId="0" xfId="0" applyFont="1" applyFill="1"/>
    <xf numFmtId="0" fontId="8" fillId="28" borderId="0" xfId="0" applyFont="1" applyFill="1"/>
    <xf numFmtId="0" fontId="3" fillId="28" borderId="0" xfId="0" applyFont="1" applyFill="1"/>
    <xf numFmtId="0" fontId="117" fillId="28" borderId="0" xfId="0" applyFont="1" applyFill="1" applyAlignment="1">
      <alignment horizontal="center"/>
    </xf>
    <xf numFmtId="0" fontId="3" fillId="28" borderId="0" xfId="0" applyFont="1" applyFill="1"/>
    <xf numFmtId="0" fontId="3" fillId="21" borderId="0" xfId="0" applyFont="1" applyFill="1"/>
    <xf numFmtId="4" fontId="3" fillId="21" borderId="0" xfId="0" applyNumberFormat="1" applyFont="1" applyFill="1"/>
    <xf numFmtId="0" fontId="3" fillId="21" borderId="0" xfId="0" applyFont="1" applyFill="1" applyAlignment="1">
      <alignment horizontal="right"/>
    </xf>
    <xf numFmtId="199" fontId="3" fillId="21" borderId="0" xfId="0" applyNumberFormat="1" applyFont="1" applyFill="1"/>
    <xf numFmtId="0" fontId="6" fillId="21" borderId="0" xfId="0" applyFont="1" applyFill="1"/>
    <xf numFmtId="1" fontId="6" fillId="0" borderId="13" xfId="0" applyNumberFormat="1" applyFont="1" applyBorder="1"/>
    <xf numFmtId="199" fontId="6" fillId="0" borderId="0" xfId="0" applyNumberFormat="1" applyFont="1"/>
    <xf numFmtId="0" fontId="6" fillId="0" borderId="54" xfId="0" applyFont="1" applyBorder="1"/>
    <xf numFmtId="164" fontId="10" fillId="0" borderId="55" xfId="109" applyNumberFormat="1" applyFont="1" applyBorder="1" applyAlignment="1">
      <alignment horizontal="right"/>
    </xf>
    <xf numFmtId="9" fontId="10" fillId="0" borderId="55" xfId="91" applyFont="1" applyBorder="1" applyAlignment="1">
      <alignment horizontal="right"/>
    </xf>
    <xf numFmtId="0" fontId="0" fillId="0" borderId="55" xfId="0" applyBorder="1"/>
    <xf numFmtId="0" fontId="6" fillId="0" borderId="21" xfId="0" applyFont="1" applyBorder="1"/>
    <xf numFmtId="0" fontId="117" fillId="0" borderId="0" xfId="0" applyFont="1" applyAlignment="1">
      <alignment horizontal="center"/>
    </xf>
    <xf numFmtId="0" fontId="6" fillId="0" borderId="30" xfId="0" applyFont="1" applyBorder="1"/>
    <xf numFmtId="49" fontId="6" fillId="0" borderId="57" xfId="0" applyNumberFormat="1" applyFont="1" applyBorder="1"/>
    <xf numFmtId="3" fontId="6" fillId="0" borderId="57" xfId="0" applyNumberFormat="1" applyFont="1" applyBorder="1"/>
    <xf numFmtId="3" fontId="6" fillId="0" borderId="61" xfId="0" applyNumberFormat="1" applyFont="1" applyBorder="1"/>
    <xf numFmtId="3" fontId="6" fillId="0" borderId="62" xfId="0" applyNumberFormat="1" applyFont="1" applyBorder="1"/>
    <xf numFmtId="0" fontId="6" fillId="29" borderId="30" xfId="0" applyFont="1" applyFill="1" applyBorder="1"/>
    <xf numFmtId="4" fontId="6" fillId="29" borderId="61" xfId="0" applyNumberFormat="1" applyFont="1" applyFill="1" applyBorder="1"/>
    <xf numFmtId="49" fontId="6" fillId="29" borderId="57" xfId="0" applyNumberFormat="1" applyFont="1" applyFill="1" applyBorder="1"/>
    <xf numFmtId="3" fontId="6" fillId="29" borderId="57" xfId="0" applyNumberFormat="1" applyFont="1" applyFill="1" applyBorder="1"/>
    <xf numFmtId="3" fontId="6" fillId="29" borderId="61" xfId="0" applyNumberFormat="1" applyFont="1" applyFill="1" applyBorder="1"/>
    <xf numFmtId="3" fontId="6" fillId="29" borderId="62" xfId="0" applyNumberFormat="1" applyFont="1" applyFill="1" applyBorder="1"/>
    <xf numFmtId="3" fontId="109" fillId="29" borderId="63" xfId="0" applyNumberFormat="1" applyFont="1" applyFill="1" applyBorder="1" applyAlignment="1">
      <alignment horizontal="center"/>
    </xf>
    <xf numFmtId="3" fontId="109" fillId="29" borderId="13" xfId="0" applyNumberFormat="1" applyFont="1" applyFill="1" applyBorder="1" applyAlignment="1">
      <alignment horizontal="center"/>
    </xf>
    <xf numFmtId="3" fontId="84" fillId="29" borderId="13" xfId="0" applyNumberFormat="1" applyFont="1" applyFill="1" applyBorder="1" applyAlignment="1">
      <alignment horizontal="center"/>
    </xf>
    <xf numFmtId="3" fontId="84" fillId="29" borderId="0" xfId="0" applyNumberFormat="1" applyFont="1" applyFill="1" applyAlignment="1">
      <alignment horizontal="center"/>
    </xf>
    <xf numFmtId="3" fontId="84" fillId="29" borderId="63" xfId="0" applyNumberFormat="1" applyFont="1" applyFill="1" applyBorder="1" applyAlignment="1">
      <alignment horizontal="center"/>
    </xf>
    <xf numFmtId="3" fontId="6" fillId="29" borderId="13" xfId="0" applyNumberFormat="1" applyFont="1" applyFill="1" applyBorder="1" applyAlignment="1">
      <alignment horizontal="center"/>
    </xf>
    <xf numFmtId="3" fontId="6" fillId="29" borderId="0" xfId="0" applyNumberFormat="1" applyFont="1" applyFill="1" applyAlignment="1">
      <alignment horizontal="center"/>
    </xf>
    <xf numFmtId="3" fontId="6" fillId="29" borderId="63" xfId="0" applyNumberFormat="1" applyFont="1" applyFill="1" applyBorder="1" applyAlignment="1">
      <alignment horizontal="center"/>
    </xf>
    <xf numFmtId="175" fontId="6" fillId="30" borderId="7" xfId="0" applyNumberFormat="1" applyFont="1" applyFill="1" applyBorder="1" applyAlignment="1">
      <alignment horizontal="right"/>
    </xf>
    <xf numFmtId="175" fontId="4" fillId="12" borderId="20" xfId="0" applyNumberFormat="1" applyFont="1" applyFill="1" applyBorder="1" applyAlignment="1">
      <alignment horizontal="right"/>
    </xf>
    <xf numFmtId="175" fontId="4" fillId="12" borderId="41" xfId="91" applyNumberFormat="1" applyFont="1" applyFill="1" applyBorder="1" applyAlignment="1">
      <alignment horizontal="right"/>
    </xf>
    <xf numFmtId="175" fontId="4" fillId="30" borderId="20" xfId="0" applyNumberFormat="1" applyFont="1" applyFill="1" applyBorder="1" applyAlignment="1">
      <alignment horizontal="right"/>
    </xf>
    <xf numFmtId="175" fontId="4" fillId="30" borderId="41" xfId="91" applyNumberFormat="1" applyFont="1" applyFill="1" applyBorder="1" applyAlignment="1">
      <alignment horizontal="right"/>
    </xf>
    <xf numFmtId="175" fontId="4" fillId="12" borderId="36" xfId="0" applyNumberFormat="1" applyFont="1" applyFill="1" applyBorder="1" applyAlignment="1">
      <alignment horizontal="right"/>
    </xf>
    <xf numFmtId="175" fontId="4" fillId="12" borderId="64" xfId="91" applyNumberFormat="1" applyFont="1" applyFill="1" applyBorder="1" applyAlignment="1">
      <alignment horizontal="right"/>
    </xf>
    <xf numFmtId="0" fontId="118" fillId="0" borderId="0" xfId="0" applyFont="1"/>
    <xf numFmtId="0" fontId="6" fillId="30" borderId="7" xfId="71" applyFont="1" applyFill="1" applyBorder="1"/>
    <xf numFmtId="0" fontId="6" fillId="31" borderId="7" xfId="71" applyFont="1" applyFill="1" applyBorder="1"/>
    <xf numFmtId="3" fontId="6" fillId="11" borderId="26" xfId="91" applyNumberFormat="1" applyFont="1" applyFill="1" applyBorder="1" applyAlignment="1">
      <alignment horizontal="center"/>
    </xf>
    <xf numFmtId="3" fontId="6" fillId="11" borderId="41" xfId="91" applyNumberFormat="1" applyFont="1" applyFill="1" applyBorder="1" applyAlignment="1">
      <alignment horizontal="center"/>
    </xf>
    <xf numFmtId="1" fontId="4" fillId="12" borderId="25" xfId="109" applyNumberFormat="1" applyFont="1" applyFill="1" applyBorder="1" applyAlignment="1">
      <alignment horizontal="right"/>
    </xf>
    <xf numFmtId="1" fontId="4" fillId="12" borderId="26" xfId="0" applyNumberFormat="1" applyFont="1" applyFill="1" applyBorder="1" applyAlignment="1">
      <alignment horizontal="right"/>
    </xf>
    <xf numFmtId="1" fontId="4" fillId="6" borderId="7" xfId="109" applyNumberFormat="1" applyFont="1" applyFill="1" applyBorder="1" applyAlignment="1">
      <alignment horizontal="right"/>
    </xf>
    <xf numFmtId="1" fontId="4" fillId="6" borderId="41" xfId="0" applyNumberFormat="1" applyFont="1" applyFill="1" applyBorder="1" applyAlignment="1">
      <alignment horizontal="right"/>
    </xf>
    <xf numFmtId="1" fontId="4" fillId="12" borderId="7" xfId="109" applyNumberFormat="1" applyFont="1" applyFill="1" applyBorder="1" applyAlignment="1">
      <alignment horizontal="right"/>
    </xf>
    <xf numFmtId="1" fontId="4" fillId="12" borderId="41" xfId="0" applyNumberFormat="1" applyFont="1" applyFill="1" applyBorder="1" applyAlignment="1">
      <alignment horizontal="right"/>
    </xf>
    <xf numFmtId="1" fontId="4" fillId="6" borderId="7" xfId="109" applyNumberFormat="1" applyFont="1" applyFill="1" applyBorder="1"/>
    <xf numFmtId="1" fontId="4" fillId="12" borderId="7" xfId="109" applyNumberFormat="1" applyFont="1" applyFill="1" applyBorder="1"/>
    <xf numFmtId="1" fontId="4" fillId="0" borderId="0" xfId="109" applyNumberFormat="1" applyFont="1"/>
    <xf numFmtId="1" fontId="4" fillId="0" borderId="0" xfId="0" applyNumberFormat="1" applyFont="1"/>
    <xf numFmtId="1" fontId="4" fillId="0" borderId="13" xfId="0" applyNumberFormat="1" applyFont="1" applyBorder="1" applyAlignment="1">
      <alignment horizontal="right"/>
    </xf>
    <xf numFmtId="1" fontId="6" fillId="12" borderId="25" xfId="109" applyNumberFormat="1" applyFont="1" applyFill="1" applyBorder="1"/>
    <xf numFmtId="1" fontId="6" fillId="12" borderId="26" xfId="0" applyNumberFormat="1" applyFont="1" applyFill="1" applyBorder="1"/>
    <xf numFmtId="1" fontId="4" fillId="6" borderId="41" xfId="0" applyNumberFormat="1" applyFont="1" applyFill="1" applyBorder="1"/>
    <xf numFmtId="1" fontId="4" fillId="12" borderId="41" xfId="0" applyNumberFormat="1" applyFont="1" applyFill="1" applyBorder="1"/>
    <xf numFmtId="1" fontId="10" fillId="11" borderId="40" xfId="0" applyNumberFormat="1" applyFont="1" applyFill="1" applyBorder="1" applyAlignment="1">
      <alignment horizontal="center"/>
    </xf>
    <xf numFmtId="1" fontId="10" fillId="11" borderId="65" xfId="0" applyNumberFormat="1" applyFont="1" applyFill="1" applyBorder="1" applyAlignment="1">
      <alignment horizontal="center"/>
    </xf>
    <xf numFmtId="0" fontId="6" fillId="30" borderId="7" xfId="0" applyFont="1" applyFill="1" applyBorder="1"/>
    <xf numFmtId="0" fontId="6" fillId="31" borderId="7" xfId="0" applyFont="1" applyFill="1" applyBorder="1"/>
    <xf numFmtId="9" fontId="10" fillId="11" borderId="59" xfId="91" applyFont="1" applyFill="1" applyBorder="1" applyAlignment="1">
      <alignment horizontal="center"/>
    </xf>
    <xf numFmtId="9" fontId="3" fillId="0" borderId="0" xfId="91" applyFont="1" applyAlignment="1">
      <alignment horizontal="center"/>
    </xf>
    <xf numFmtId="1" fontId="10" fillId="11" borderId="59" xfId="91" applyNumberFormat="1" applyFont="1" applyFill="1" applyBorder="1" applyAlignment="1">
      <alignment horizontal="center"/>
    </xf>
    <xf numFmtId="172" fontId="6" fillId="31" borderId="7" xfId="0" applyNumberFormat="1" applyFont="1" applyFill="1" applyBorder="1" applyAlignment="1">
      <alignment horizontal="right"/>
    </xf>
    <xf numFmtId="0" fontId="6" fillId="31" borderId="7" xfId="0" applyFont="1" applyFill="1" applyBorder="1"/>
    <xf numFmtId="9" fontId="93" fillId="11" borderId="7" xfId="0" applyNumberFormat="1" applyFont="1" applyFill="1" applyBorder="1"/>
    <xf numFmtId="0" fontId="6" fillId="30" borderId="7" xfId="0" applyFont="1" applyFill="1" applyBorder="1"/>
    <xf numFmtId="0" fontId="4" fillId="30" borderId="25" xfId="0" applyFont="1" applyFill="1" applyBorder="1" applyAlignment="1">
      <alignment horizontal="center"/>
    </xf>
    <xf numFmtId="0" fontId="4" fillId="30" borderId="7" xfId="0" applyFont="1" applyFill="1" applyBorder="1" applyAlignment="1">
      <alignment horizontal="center"/>
    </xf>
    <xf numFmtId="0" fontId="14" fillId="30" borderId="7" xfId="0" applyFont="1" applyFill="1" applyBorder="1"/>
    <xf numFmtId="0" fontId="6" fillId="30" borderId="7" xfId="0" applyFont="1" applyFill="1" applyBorder="1" applyAlignment="1">
      <alignment horizontal="right"/>
    </xf>
    <xf numFmtId="10" fontId="6" fillId="0" borderId="0" xfId="0" applyNumberFormat="1" applyFont="1"/>
    <xf numFmtId="10" fontId="4" fillId="31" borderId="7" xfId="0" applyNumberFormat="1" applyFont="1" applyFill="1" applyBorder="1"/>
    <xf numFmtId="0" fontId="6" fillId="30" borderId="12" xfId="71" applyFont="1" applyFill="1" applyBorder="1"/>
    <xf numFmtId="0" fontId="3" fillId="15" borderId="65" xfId="71" applyFont="1" applyFill="1" applyBorder="1"/>
    <xf numFmtId="0" fontId="3" fillId="15" borderId="66" xfId="71" applyFont="1" applyFill="1" applyBorder="1"/>
    <xf numFmtId="0" fontId="117" fillId="32" borderId="54" xfId="0" applyFont="1" applyFill="1" applyBorder="1"/>
    <xf numFmtId="0" fontId="117" fillId="32" borderId="55" xfId="0" applyFont="1" applyFill="1" applyBorder="1"/>
    <xf numFmtId="0" fontId="117" fillId="32" borderId="56" xfId="0" applyFont="1" applyFill="1" applyBorder="1"/>
    <xf numFmtId="0" fontId="117" fillId="32" borderId="67" xfId="0" applyFont="1" applyFill="1" applyBorder="1"/>
    <xf numFmtId="0" fontId="117" fillId="32" borderId="68" xfId="0" applyFont="1" applyFill="1" applyBorder="1"/>
    <xf numFmtId="0" fontId="117" fillId="32" borderId="62" xfId="0" applyFont="1" applyFill="1" applyBorder="1"/>
    <xf numFmtId="0" fontId="117" fillId="32" borderId="24" xfId="0" applyFont="1" applyFill="1" applyBorder="1"/>
    <xf numFmtId="0" fontId="116" fillId="32" borderId="25" xfId="0" applyFont="1" applyFill="1" applyBorder="1" applyAlignment="1">
      <alignment horizontal="center"/>
    </xf>
    <xf numFmtId="0" fontId="116" fillId="32" borderId="43" xfId="0" applyFont="1" applyFill="1" applyBorder="1" applyAlignment="1">
      <alignment horizontal="center"/>
    </xf>
    <xf numFmtId="0" fontId="95" fillId="10" borderId="0" xfId="0" applyFont="1" applyFill="1"/>
    <xf numFmtId="4" fontId="6" fillId="22" borderId="26" xfId="0" applyNumberFormat="1" applyFont="1" applyFill="1" applyBorder="1"/>
    <xf numFmtId="4" fontId="6" fillId="22" borderId="41" xfId="0" applyNumberFormat="1" applyFont="1" applyFill="1" applyBorder="1"/>
    <xf numFmtId="4" fontId="6" fillId="0" borderId="61" xfId="0" applyNumberFormat="1" applyFont="1" applyBorder="1"/>
    <xf numFmtId="201" fontId="6" fillId="22" borderId="26" xfId="0" applyNumberFormat="1" applyFont="1" applyFill="1" applyBorder="1"/>
    <xf numFmtId="3" fontId="6" fillId="22" borderId="41" xfId="0" applyNumberFormat="1" applyFont="1" applyFill="1" applyBorder="1"/>
    <xf numFmtId="3" fontId="6" fillId="22" borderId="64" xfId="0" applyNumberFormat="1" applyFont="1" applyFill="1" applyBorder="1"/>
    <xf numFmtId="3" fontId="6" fillId="22" borderId="37" xfId="0" applyNumberFormat="1" applyFont="1" applyFill="1" applyBorder="1"/>
    <xf numFmtId="0" fontId="8" fillId="10" borderId="45" xfId="0" applyFont="1" applyFill="1" applyBorder="1" applyAlignment="1">
      <alignment horizontal="left"/>
    </xf>
    <xf numFmtId="0" fontId="96" fillId="10" borderId="0" xfId="0" applyFont="1" applyFill="1"/>
    <xf numFmtId="0" fontId="6" fillId="16" borderId="6" xfId="0" applyFont="1" applyFill="1" applyBorder="1" applyAlignment="1">
      <alignment horizontal="center"/>
    </xf>
    <xf numFmtId="4" fontId="43" fillId="0" borderId="30" xfId="0" applyNumberFormat="1" applyFont="1" applyBorder="1"/>
    <xf numFmtId="4" fontId="43" fillId="0" borderId="57" xfId="0" applyNumberFormat="1" applyFont="1" applyBorder="1"/>
    <xf numFmtId="0" fontId="79" fillId="10" borderId="43" xfId="0" applyFont="1" applyFill="1" applyBorder="1" applyAlignment="1">
      <alignment horizontal="center"/>
    </xf>
    <xf numFmtId="0" fontId="79" fillId="10" borderId="44" xfId="0" applyFont="1" applyFill="1" applyBorder="1" applyAlignment="1">
      <alignment horizontal="center"/>
    </xf>
    <xf numFmtId="0" fontId="6" fillId="16" borderId="27" xfId="0" applyFont="1" applyFill="1" applyBorder="1" applyAlignment="1">
      <alignment horizontal="center"/>
    </xf>
    <xf numFmtId="0" fontId="0" fillId="16" borderId="69" xfId="0" applyFill="1" applyBorder="1" applyAlignment="1">
      <alignment horizontal="center"/>
    </xf>
    <xf numFmtId="0" fontId="79" fillId="10" borderId="42" xfId="0" applyFont="1" applyFill="1" applyBorder="1" applyAlignment="1">
      <alignment horizontal="center"/>
    </xf>
    <xf numFmtId="4" fontId="4" fillId="0" borderId="57" xfId="0" applyNumberFormat="1" applyFont="1" applyBorder="1" applyAlignment="1">
      <alignment horizontal="center"/>
    </xf>
    <xf numFmtId="4" fontId="4" fillId="0" borderId="57" xfId="0" applyNumberFormat="1" applyFont="1" applyBorder="1"/>
    <xf numFmtId="0" fontId="119" fillId="28" borderId="54" xfId="69" applyFont="1" applyFill="1" applyBorder="1"/>
    <xf numFmtId="0" fontId="6" fillId="0" borderId="0" xfId="69" applyFont="1" applyAlignment="1">
      <alignment horizontal="right"/>
    </xf>
    <xf numFmtId="1" fontId="97" fillId="14" borderId="65" xfId="69" applyNumberFormat="1" applyFont="1" applyFill="1" applyBorder="1" applyAlignment="1">
      <alignment horizontal="center"/>
    </xf>
    <xf numFmtId="0" fontId="9" fillId="32" borderId="46" xfId="69" applyFont="1" applyFill="1" applyBorder="1" applyAlignment="1">
      <alignment horizontal="center" vertical="top" wrapText="1"/>
    </xf>
    <xf numFmtId="0" fontId="9" fillId="32" borderId="46" xfId="69" applyFont="1" applyFill="1" applyBorder="1" applyAlignment="1">
      <alignment vertical="top"/>
    </xf>
    <xf numFmtId="0" fontId="9" fillId="32" borderId="46" xfId="69" applyFont="1" applyFill="1" applyBorder="1" applyAlignment="1">
      <alignment vertical="top" wrapText="1"/>
    </xf>
    <xf numFmtId="0" fontId="9" fillId="32" borderId="49" xfId="69" applyFont="1" applyFill="1" applyBorder="1" applyAlignment="1">
      <alignment horizontal="center" vertical="top" wrapText="1"/>
    </xf>
    <xf numFmtId="0" fontId="9" fillId="32" borderId="59" xfId="69" applyFont="1" applyFill="1" applyBorder="1" applyAlignment="1">
      <alignment horizontal="center" vertical="top" wrapText="1"/>
    </xf>
    <xf numFmtId="0" fontId="119" fillId="32" borderId="54" xfId="69" applyFont="1" applyFill="1" applyBorder="1"/>
    <xf numFmtId="0" fontId="6" fillId="32" borderId="55" xfId="69" applyFont="1" applyFill="1" applyBorder="1"/>
    <xf numFmtId="14" fontId="120" fillId="32" borderId="55" xfId="69" applyNumberFormat="1" applyFont="1" applyFill="1" applyBorder="1" applyAlignment="1">
      <alignment horizontal="center"/>
    </xf>
    <xf numFmtId="0" fontId="120" fillId="32" borderId="55" xfId="69" applyFont="1" applyFill="1" applyBorder="1"/>
    <xf numFmtId="0" fontId="6" fillId="32" borderId="56" xfId="69" applyFont="1" applyFill="1" applyBorder="1"/>
    <xf numFmtId="0" fontId="6" fillId="32" borderId="67" xfId="69" applyFont="1" applyFill="1" applyBorder="1"/>
    <xf numFmtId="0" fontId="6" fillId="32" borderId="68" xfId="69" applyFont="1" applyFill="1" applyBorder="1"/>
    <xf numFmtId="0" fontId="120" fillId="32" borderId="68" xfId="69" applyFont="1" applyFill="1" applyBorder="1" applyAlignment="1">
      <alignment horizontal="center"/>
    </xf>
    <xf numFmtId="200" fontId="120" fillId="32" borderId="68" xfId="69" applyNumberFormat="1" applyFont="1" applyFill="1" applyBorder="1" applyAlignment="1">
      <alignment horizontal="center"/>
    </xf>
    <xf numFmtId="0" fontId="6" fillId="32" borderId="62" xfId="69" applyFont="1" applyFill="1" applyBorder="1"/>
    <xf numFmtId="0" fontId="6" fillId="33" borderId="20" xfId="69" applyFont="1" applyFill="1" applyBorder="1"/>
    <xf numFmtId="0" fontId="6" fillId="33" borderId="7" xfId="69" applyFont="1" applyFill="1" applyBorder="1"/>
    <xf numFmtId="0" fontId="6" fillId="33" borderId="36" xfId="69" applyFont="1" applyFill="1" applyBorder="1"/>
    <xf numFmtId="0" fontId="6" fillId="33" borderId="37" xfId="69" applyFont="1" applyFill="1" applyBorder="1"/>
    <xf numFmtId="0" fontId="3" fillId="33" borderId="24" xfId="69" applyFont="1" applyFill="1" applyBorder="1"/>
    <xf numFmtId="0" fontId="3" fillId="33" borderId="25" xfId="69" applyFont="1" applyFill="1" applyBorder="1"/>
    <xf numFmtId="0" fontId="3" fillId="33" borderId="20" xfId="69" applyFont="1" applyFill="1" applyBorder="1"/>
    <xf numFmtId="0" fontId="3" fillId="33" borderId="7" xfId="69" applyFont="1" applyFill="1" applyBorder="1"/>
    <xf numFmtId="0" fontId="112" fillId="34" borderId="0" xfId="0" applyFont="1" applyFill="1" applyAlignment="1">
      <alignment horizontal="left"/>
    </xf>
    <xf numFmtId="0" fontId="112" fillId="34" borderId="0" xfId="0" applyFont="1" applyFill="1"/>
    <xf numFmtId="0" fontId="112" fillId="34" borderId="0" xfId="69" applyFont="1" applyFill="1"/>
    <xf numFmtId="0" fontId="119" fillId="34" borderId="0" xfId="0" applyFont="1" applyFill="1" applyAlignment="1">
      <alignment horizontal="left"/>
    </xf>
    <xf numFmtId="3" fontId="112" fillId="34" borderId="0" xfId="0" applyNumberFormat="1" applyFont="1" applyFill="1" applyAlignment="1">
      <alignment horizontal="left"/>
    </xf>
    <xf numFmtId="0" fontId="121" fillId="34" borderId="0" xfId="69" applyFont="1" applyFill="1"/>
    <xf numFmtId="0" fontId="112" fillId="34" borderId="33" xfId="69" applyFont="1" applyFill="1" applyBorder="1"/>
    <xf numFmtId="0" fontId="112" fillId="34" borderId="34" xfId="69" applyFont="1" applyFill="1" applyBorder="1"/>
    <xf numFmtId="0" fontId="122" fillId="34" borderId="60" xfId="69" applyFont="1" applyFill="1" applyBorder="1" applyAlignment="1">
      <alignment horizontal="center" vertical="top" wrapText="1"/>
    </xf>
    <xf numFmtId="0" fontId="122" fillId="34" borderId="60" xfId="69" applyFont="1" applyFill="1" applyBorder="1" applyAlignment="1">
      <alignment horizontal="center" vertical="top"/>
    </xf>
    <xf numFmtId="0" fontId="119" fillId="34" borderId="54" xfId="0" applyFont="1" applyFill="1" applyBorder="1" applyAlignment="1">
      <alignment horizontal="left"/>
    </xf>
    <xf numFmtId="3" fontId="57" fillId="34" borderId="55" xfId="69" applyNumberFormat="1" applyFont="1" applyFill="1" applyBorder="1" applyAlignment="1">
      <alignment horizontal="center"/>
    </xf>
    <xf numFmtId="175" fontId="57" fillId="34" borderId="55" xfId="69" applyNumberFormat="1" applyFont="1" applyFill="1" applyBorder="1" applyAlignment="1">
      <alignment horizontal="center"/>
    </xf>
    <xf numFmtId="4" fontId="57" fillId="34" borderId="55" xfId="69" applyNumberFormat="1" applyFont="1" applyFill="1" applyBorder="1" applyAlignment="1">
      <alignment horizontal="center"/>
    </xf>
    <xf numFmtId="4" fontId="108" fillId="34" borderId="55" xfId="69" applyNumberFormat="1" applyFont="1" applyFill="1" applyBorder="1" applyAlignment="1">
      <alignment horizontal="center"/>
    </xf>
    <xf numFmtId="0" fontId="57" fillId="34" borderId="55" xfId="69" applyFont="1" applyFill="1" applyBorder="1" applyAlignment="1">
      <alignment horizontal="center"/>
    </xf>
    <xf numFmtId="3" fontId="64" fillId="31" borderId="24" xfId="69" applyNumberFormat="1" applyFont="1" applyFill="1" applyBorder="1" applyAlignment="1">
      <alignment horizontal="center"/>
    </xf>
    <xf numFmtId="3" fontId="64" fillId="31" borderId="26" xfId="69" applyNumberFormat="1" applyFont="1" applyFill="1" applyBorder="1" applyAlignment="1">
      <alignment horizontal="center"/>
    </xf>
    <xf numFmtId="175" fontId="64" fillId="31" borderId="36" xfId="69" applyNumberFormat="1" applyFont="1" applyFill="1" applyBorder="1" applyAlignment="1">
      <alignment horizontal="center"/>
    </xf>
    <xf numFmtId="3" fontId="64" fillId="31" borderId="64" xfId="69" applyNumberFormat="1" applyFont="1" applyFill="1" applyBorder="1" applyAlignment="1">
      <alignment horizontal="center"/>
    </xf>
    <xf numFmtId="0" fontId="88" fillId="28" borderId="28" xfId="0" applyFont="1" applyFill="1" applyBorder="1" applyAlignment="1">
      <alignment horizontal="center"/>
    </xf>
    <xf numFmtId="0" fontId="88" fillId="28" borderId="43" xfId="0" applyFont="1" applyFill="1" applyBorder="1" applyAlignment="1">
      <alignment horizontal="center"/>
    </xf>
    <xf numFmtId="0" fontId="88" fillId="28" borderId="42" xfId="0" applyFont="1" applyFill="1" applyBorder="1" applyAlignment="1">
      <alignment horizontal="center"/>
    </xf>
    <xf numFmtId="0" fontId="87" fillId="28" borderId="55" xfId="0" applyFont="1" applyFill="1" applyBorder="1"/>
    <xf numFmtId="0" fontId="88" fillId="28" borderId="55" xfId="0" applyFont="1" applyFill="1" applyBorder="1" applyAlignment="1">
      <alignment horizontal="center"/>
    </xf>
    <xf numFmtId="0" fontId="88" fillId="28" borderId="55" xfId="0" applyFont="1" applyFill="1" applyBorder="1"/>
    <xf numFmtId="0" fontId="88" fillId="28" borderId="56" xfId="0" applyFont="1" applyFill="1" applyBorder="1"/>
    <xf numFmtId="49" fontId="88" fillId="28" borderId="5" xfId="0" applyNumberFormat="1" applyFont="1" applyFill="1" applyBorder="1" applyAlignment="1">
      <alignment horizontal="left" vertical="top"/>
    </xf>
    <xf numFmtId="49" fontId="88" fillId="28" borderId="35" xfId="0" applyNumberFormat="1" applyFont="1" applyFill="1" applyBorder="1" applyAlignment="1">
      <alignment horizontal="center" vertical="top"/>
    </xf>
    <xf numFmtId="0" fontId="88" fillId="28" borderId="5" xfId="0" applyFont="1" applyFill="1" applyBorder="1"/>
    <xf numFmtId="0" fontId="6" fillId="33" borderId="17" xfId="0" applyFont="1" applyFill="1" applyBorder="1" applyAlignment="1">
      <alignment horizontal="center"/>
    </xf>
    <xf numFmtId="0" fontId="6" fillId="33" borderId="7" xfId="0" applyFont="1" applyFill="1" applyBorder="1" applyAlignment="1">
      <alignment horizontal="center"/>
    </xf>
    <xf numFmtId="0" fontId="123" fillId="0" borderId="0" xfId="0" applyFont="1"/>
    <xf numFmtId="0" fontId="87" fillId="28" borderId="56" xfId="0" applyFont="1" applyFill="1" applyBorder="1"/>
    <xf numFmtId="0" fontId="88" fillId="28" borderId="70" xfId="0" applyFont="1" applyFill="1" applyBorder="1"/>
    <xf numFmtId="49" fontId="90" fillId="0" borderId="35" xfId="0" applyNumberFormat="1" applyFont="1" applyBorder="1" applyAlignment="1" applyProtection="1">
      <alignment horizontal="center" wrapText="1"/>
      <protection locked="0"/>
    </xf>
    <xf numFmtId="207" fontId="89" fillId="0" borderId="46" xfId="0" applyNumberFormat="1" applyFont="1" applyBorder="1" applyAlignment="1">
      <alignment horizontal="center"/>
    </xf>
    <xf numFmtId="0" fontId="89" fillId="0" borderId="46" xfId="0" applyFont="1" applyBorder="1" applyAlignment="1">
      <alignment horizontal="center"/>
    </xf>
    <xf numFmtId="49" fontId="74" fillId="34" borderId="59" xfId="0" applyNumberFormat="1" applyFont="1" applyFill="1" applyBorder="1" applyAlignment="1">
      <alignment horizontal="left"/>
    </xf>
    <xf numFmtId="0" fontId="73" fillId="34" borderId="70" xfId="0" applyFont="1" applyFill="1" applyBorder="1"/>
    <xf numFmtId="0" fontId="74" fillId="34" borderId="59" xfId="0" applyFont="1" applyFill="1" applyBorder="1"/>
    <xf numFmtId="49" fontId="74" fillId="34" borderId="46" xfId="0" applyNumberFormat="1" applyFont="1" applyFill="1" applyBorder="1" applyAlignment="1">
      <alignment horizontal="center"/>
    </xf>
    <xf numFmtId="49" fontId="74" fillId="34" borderId="49" xfId="0" applyNumberFormat="1" applyFont="1" applyFill="1" applyBorder="1" applyAlignment="1">
      <alignment horizontal="center"/>
    </xf>
    <xf numFmtId="49" fontId="74" fillId="34" borderId="35" xfId="0" applyNumberFormat="1" applyFont="1" applyFill="1" applyBorder="1" applyAlignment="1">
      <alignment horizontal="center" wrapText="1"/>
    </xf>
    <xf numFmtId="49" fontId="74" fillId="34" borderId="47" xfId="0" applyNumberFormat="1" applyFont="1" applyFill="1" applyBorder="1" applyAlignment="1">
      <alignment horizontal="center" wrapText="1"/>
    </xf>
    <xf numFmtId="49" fontId="74" fillId="34" borderId="24" xfId="0" applyNumberFormat="1" applyFont="1" applyFill="1" applyBorder="1" applyAlignment="1">
      <alignment horizontal="right" vertical="top"/>
    </xf>
    <xf numFmtId="49" fontId="74" fillId="34" borderId="25" xfId="0" applyNumberFormat="1" applyFont="1" applyFill="1" applyBorder="1" applyAlignment="1">
      <alignment horizontal="center" vertical="top"/>
    </xf>
    <xf numFmtId="49" fontId="74" fillId="34" borderId="39" xfId="0" applyNumberFormat="1" applyFont="1" applyFill="1" applyBorder="1" applyAlignment="1">
      <alignment horizontal="center" vertical="top"/>
    </xf>
    <xf numFmtId="49" fontId="74" fillId="34" borderId="24" xfId="0" applyNumberFormat="1" applyFont="1" applyFill="1" applyBorder="1" applyAlignment="1">
      <alignment horizontal="center" vertical="top" wrapText="1"/>
    </xf>
    <xf numFmtId="49" fontId="74" fillId="34" borderId="26" xfId="0" applyNumberFormat="1" applyFont="1" applyFill="1" applyBorder="1" applyAlignment="1">
      <alignment horizontal="center" vertical="top" wrapText="1"/>
    </xf>
    <xf numFmtId="49" fontId="74" fillId="34" borderId="46" xfId="0" applyNumberFormat="1" applyFont="1" applyFill="1" applyBorder="1" applyAlignment="1">
      <alignment horizontal="left"/>
    </xf>
    <xf numFmtId="49" fontId="74" fillId="34" borderId="25" xfId="0" applyNumberFormat="1" applyFont="1" applyFill="1" applyBorder="1" applyAlignment="1">
      <alignment horizontal="left"/>
    </xf>
    <xf numFmtId="0" fontId="27" fillId="33" borderId="24" xfId="0" applyFont="1" applyFill="1" applyBorder="1"/>
    <xf numFmtId="0" fontId="27" fillId="33" borderId="25" xfId="0" applyFont="1" applyFill="1" applyBorder="1" applyAlignment="1">
      <alignment horizontal="center"/>
    </xf>
    <xf numFmtId="0" fontId="27" fillId="33" borderId="26" xfId="0" applyFont="1" applyFill="1" applyBorder="1" applyAlignment="1">
      <alignment horizontal="center"/>
    </xf>
    <xf numFmtId="0" fontId="27" fillId="33" borderId="36" xfId="0" applyFont="1" applyFill="1" applyBorder="1"/>
    <xf numFmtId="200" fontId="60" fillId="33" borderId="64" xfId="0" applyNumberFormat="1" applyFont="1" applyFill="1" applyBorder="1" applyAlignment="1">
      <alignment horizontal="center"/>
    </xf>
    <xf numFmtId="0" fontId="121" fillId="24" borderId="0" xfId="0" applyFont="1" applyFill="1"/>
    <xf numFmtId="0" fontId="0" fillId="24" borderId="0" xfId="0" applyFill="1"/>
    <xf numFmtId="14" fontId="0" fillId="0" borderId="0" xfId="0" applyNumberFormat="1"/>
    <xf numFmtId="18" fontId="0" fillId="0" borderId="0" xfId="0" applyNumberFormat="1"/>
    <xf numFmtId="0" fontId="124" fillId="0" borderId="0" xfId="0" applyFont="1"/>
    <xf numFmtId="14" fontId="125" fillId="0" borderId="0" xfId="0" applyNumberFormat="1" applyFont="1"/>
    <xf numFmtId="15" fontId="125" fillId="0" borderId="0" xfId="0" applyNumberFormat="1" applyFont="1"/>
    <xf numFmtId="209" fontId="27" fillId="33" borderId="37" xfId="0" applyNumberFormat="1" applyFont="1" applyFill="1" applyBorder="1" applyAlignment="1">
      <alignment horizontal="center"/>
    </xf>
    <xf numFmtId="210" fontId="0" fillId="0" borderId="0" xfId="0" applyNumberFormat="1"/>
    <xf numFmtId="49" fontId="91" fillId="35" borderId="7" xfId="0" applyNumberFormat="1" applyFont="1" applyFill="1" applyBorder="1" applyAlignment="1" applyProtection="1">
      <alignment wrapText="1"/>
      <protection locked="0"/>
    </xf>
    <xf numFmtId="0" fontId="6" fillId="35" borderId="7" xfId="0" applyFont="1" applyFill="1" applyBorder="1" applyAlignment="1">
      <alignment horizontal="center"/>
    </xf>
    <xf numFmtId="0" fontId="6" fillId="35" borderId="7" xfId="0" applyFont="1" applyFill="1" applyBorder="1"/>
    <xf numFmtId="49" fontId="91" fillId="36" borderId="7" xfId="0" applyNumberFormat="1" applyFont="1" applyFill="1" applyBorder="1" applyAlignment="1" applyProtection="1">
      <alignment wrapText="1"/>
      <protection locked="0"/>
    </xf>
    <xf numFmtId="0" fontId="6" fillId="36" borderId="7" xfId="0" applyFont="1" applyFill="1" applyBorder="1"/>
    <xf numFmtId="3" fontId="6" fillId="35" borderId="7" xfId="69" applyNumberFormat="1" applyFont="1" applyFill="1" applyBorder="1" applyAlignment="1">
      <alignment horizontal="right"/>
    </xf>
    <xf numFmtId="3" fontId="6" fillId="36" borderId="7" xfId="69" applyNumberFormat="1" applyFont="1" applyFill="1" applyBorder="1" applyAlignment="1">
      <alignment horizontal="right"/>
    </xf>
    <xf numFmtId="0" fontId="6" fillId="35" borderId="26" xfId="0" applyFont="1" applyFill="1" applyBorder="1"/>
    <xf numFmtId="0" fontId="0" fillId="35" borderId="18" xfId="0" applyFill="1" applyBorder="1" applyAlignment="1">
      <alignment horizontal="center"/>
    </xf>
    <xf numFmtId="0" fontId="6" fillId="35" borderId="41" xfId="0" applyFont="1" applyFill="1" applyBorder="1"/>
    <xf numFmtId="0" fontId="6" fillId="35" borderId="18" xfId="0" applyFont="1" applyFill="1" applyBorder="1" applyAlignment="1">
      <alignment horizontal="center"/>
    </xf>
    <xf numFmtId="4" fontId="6" fillId="35" borderId="41" xfId="0" applyNumberFormat="1" applyFont="1" applyFill="1" applyBorder="1"/>
    <xf numFmtId="0" fontId="6" fillId="35" borderId="64" xfId="0" applyFont="1" applyFill="1" applyBorder="1"/>
    <xf numFmtId="0" fontId="4" fillId="35" borderId="50" xfId="0" applyFont="1" applyFill="1" applyBorder="1"/>
    <xf numFmtId="0" fontId="6" fillId="35" borderId="52" xfId="0" applyFont="1" applyFill="1" applyBorder="1"/>
    <xf numFmtId="0" fontId="0" fillId="35" borderId="20" xfId="0" applyFill="1" applyBorder="1"/>
    <xf numFmtId="0" fontId="6" fillId="35" borderId="41" xfId="0" applyFont="1" applyFill="1" applyBorder="1"/>
    <xf numFmtId="0" fontId="0" fillId="35" borderId="36" xfId="0" applyFill="1" applyBorder="1"/>
    <xf numFmtId="0" fontId="4" fillId="35" borderId="24" xfId="0" applyFont="1" applyFill="1" applyBorder="1"/>
    <xf numFmtId="0" fontId="4" fillId="35" borderId="36" xfId="0" applyFont="1" applyFill="1" applyBorder="1"/>
    <xf numFmtId="0" fontId="0" fillId="35" borderId="51" xfId="0" applyFill="1" applyBorder="1"/>
    <xf numFmtId="4" fontId="43" fillId="35" borderId="41" xfId="0" applyNumberFormat="1" applyFont="1" applyFill="1" applyBorder="1"/>
    <xf numFmtId="0" fontId="6" fillId="36" borderId="41" xfId="0" applyFont="1" applyFill="1" applyBorder="1"/>
    <xf numFmtId="0" fontId="6" fillId="36" borderId="18" xfId="0" applyFont="1" applyFill="1" applyBorder="1" applyAlignment="1">
      <alignment horizontal="center"/>
    </xf>
    <xf numFmtId="4" fontId="6" fillId="36" borderId="41" xfId="0" applyNumberFormat="1" applyFont="1" applyFill="1" applyBorder="1"/>
    <xf numFmtId="0" fontId="6" fillId="36" borderId="64" xfId="0" applyFont="1" applyFill="1" applyBorder="1"/>
    <xf numFmtId="0" fontId="6" fillId="36" borderId="41" xfId="0" applyFont="1" applyFill="1" applyBorder="1"/>
    <xf numFmtId="49" fontId="6" fillId="36" borderId="64" xfId="0" applyNumberFormat="1" applyFont="1" applyFill="1" applyBorder="1"/>
    <xf numFmtId="0" fontId="6" fillId="36" borderId="52" xfId="0" applyFont="1" applyFill="1" applyBorder="1"/>
    <xf numFmtId="0" fontId="6" fillId="36" borderId="26" xfId="0" applyFont="1" applyFill="1" applyBorder="1"/>
    <xf numFmtId="0" fontId="6" fillId="35" borderId="20" xfId="0" applyFont="1" applyFill="1" applyBorder="1"/>
    <xf numFmtId="0" fontId="6" fillId="35" borderId="7" xfId="0" applyFont="1" applyFill="1" applyBorder="1"/>
    <xf numFmtId="0" fontId="6" fillId="35" borderId="7" xfId="0" applyFont="1" applyFill="1" applyBorder="1" applyAlignment="1">
      <alignment horizontal="center"/>
    </xf>
    <xf numFmtId="49" fontId="6" fillId="35" borderId="7" xfId="0" applyNumberFormat="1" applyFont="1" applyFill="1" applyBorder="1"/>
    <xf numFmtId="0" fontId="6" fillId="35" borderId="50" xfId="0" applyFont="1" applyFill="1" applyBorder="1"/>
    <xf numFmtId="0" fontId="6" fillId="35" borderId="51" xfId="0" applyFont="1" applyFill="1" applyBorder="1"/>
    <xf numFmtId="0" fontId="6" fillId="35" borderId="51" xfId="0" applyFont="1" applyFill="1" applyBorder="1" applyAlignment="1">
      <alignment horizontal="center"/>
    </xf>
    <xf numFmtId="0" fontId="6" fillId="36" borderId="20" xfId="0" applyFont="1" applyFill="1" applyBorder="1"/>
    <xf numFmtId="0" fontId="6" fillId="36" borderId="7" xfId="0" applyFont="1" applyFill="1" applyBorder="1"/>
    <xf numFmtId="0" fontId="6" fillId="36" borderId="7" xfId="0" applyFont="1" applyFill="1" applyBorder="1" applyAlignment="1">
      <alignment horizontal="center"/>
    </xf>
    <xf numFmtId="0" fontId="6" fillId="36" borderId="50" xfId="0" applyFont="1" applyFill="1" applyBorder="1"/>
    <xf numFmtId="0" fontId="6" fillId="36" borderId="71" xfId="0" applyFont="1" applyFill="1" applyBorder="1"/>
    <xf numFmtId="0" fontId="6" fillId="36" borderId="5" xfId="0" applyFont="1" applyFill="1" applyBorder="1"/>
    <xf numFmtId="0" fontId="6" fillId="35" borderId="24" xfId="0" applyFont="1" applyFill="1" applyBorder="1"/>
    <xf numFmtId="0" fontId="6" fillId="35" borderId="25" xfId="0" applyFont="1" applyFill="1" applyBorder="1"/>
    <xf numFmtId="3" fontId="6" fillId="35" borderId="25" xfId="0" applyNumberFormat="1" applyFont="1" applyFill="1" applyBorder="1"/>
    <xf numFmtId="0" fontId="6" fillId="35" borderId="36" xfId="0" applyFont="1" applyFill="1" applyBorder="1"/>
    <xf numFmtId="0" fontId="6" fillId="35" borderId="37" xfId="0" applyFont="1" applyFill="1" applyBorder="1"/>
    <xf numFmtId="3" fontId="6" fillId="35" borderId="37" xfId="0" applyNumberFormat="1" applyFont="1" applyFill="1" applyBorder="1"/>
    <xf numFmtId="3" fontId="6" fillId="35" borderId="7" xfId="0" applyNumberFormat="1" applyFont="1" applyFill="1" applyBorder="1"/>
    <xf numFmtId="49" fontId="6" fillId="35" borderId="24" xfId="0" applyNumberFormat="1" applyFont="1" applyFill="1" applyBorder="1"/>
    <xf numFmtId="49" fontId="6" fillId="35" borderId="25" xfId="0" applyNumberFormat="1" applyFont="1" applyFill="1" applyBorder="1"/>
    <xf numFmtId="49" fontId="6" fillId="35" borderId="37" xfId="0" applyNumberFormat="1" applyFont="1" applyFill="1" applyBorder="1"/>
    <xf numFmtId="0" fontId="6" fillId="35" borderId="30" xfId="0" applyFont="1" applyFill="1" applyBorder="1"/>
    <xf numFmtId="4" fontId="6" fillId="35" borderId="61" xfId="0" applyNumberFormat="1" applyFont="1" applyFill="1" applyBorder="1"/>
    <xf numFmtId="49" fontId="6" fillId="35" borderId="57" xfId="0" applyNumberFormat="1" applyFont="1" applyFill="1" applyBorder="1"/>
    <xf numFmtId="3" fontId="6" fillId="35" borderId="57" xfId="0" applyNumberFormat="1" applyFont="1" applyFill="1" applyBorder="1"/>
    <xf numFmtId="3" fontId="6" fillId="35" borderId="61" xfId="0" applyNumberFormat="1" applyFont="1" applyFill="1" applyBorder="1"/>
    <xf numFmtId="3" fontId="6" fillId="35" borderId="62" xfId="0" applyNumberFormat="1" applyFont="1" applyFill="1" applyBorder="1"/>
    <xf numFmtId="0" fontId="6" fillId="36" borderId="36" xfId="0" applyFont="1" applyFill="1" applyBorder="1"/>
    <xf numFmtId="3" fontId="6" fillId="36" borderId="37" xfId="0" applyNumberFormat="1" applyFont="1" applyFill="1" applyBorder="1"/>
    <xf numFmtId="3" fontId="6" fillId="36" borderId="7" xfId="0" applyNumberFormat="1" applyFont="1" applyFill="1" applyBorder="1"/>
    <xf numFmtId="175" fontId="6" fillId="36" borderId="7" xfId="0" applyNumberFormat="1" applyFont="1" applyFill="1" applyBorder="1"/>
    <xf numFmtId="49" fontId="6" fillId="36" borderId="7" xfId="0" applyNumberFormat="1" applyFont="1" applyFill="1" applyBorder="1"/>
    <xf numFmtId="49" fontId="6" fillId="36" borderId="37" xfId="0" applyNumberFormat="1" applyFont="1" applyFill="1" applyBorder="1"/>
    <xf numFmtId="0" fontId="3" fillId="35" borderId="71" xfId="0" applyFont="1" applyFill="1" applyBorder="1"/>
    <xf numFmtId="0" fontId="6" fillId="35" borderId="5" xfId="0" applyFont="1" applyFill="1" applyBorder="1"/>
    <xf numFmtId="3" fontId="6" fillId="35" borderId="5" xfId="0" applyNumberFormat="1" applyFont="1" applyFill="1" applyBorder="1"/>
    <xf numFmtId="0" fontId="6" fillId="35" borderId="71" xfId="0" applyFont="1" applyFill="1" applyBorder="1"/>
    <xf numFmtId="3" fontId="6" fillId="35" borderId="70" xfId="0" applyNumberFormat="1" applyFont="1" applyFill="1" applyBorder="1"/>
    <xf numFmtId="0" fontId="3" fillId="36" borderId="71" xfId="0" applyFont="1" applyFill="1" applyBorder="1"/>
    <xf numFmtId="0" fontId="3" fillId="36" borderId="5" xfId="0" applyFont="1" applyFill="1" applyBorder="1"/>
    <xf numFmtId="3" fontId="3" fillId="36" borderId="5" xfId="0" applyNumberFormat="1" applyFont="1" applyFill="1" applyBorder="1"/>
    <xf numFmtId="3" fontId="6" fillId="36" borderId="70" xfId="0" applyNumberFormat="1" applyFont="1" applyFill="1" applyBorder="1"/>
    <xf numFmtId="0" fontId="6" fillId="36" borderId="18" xfId="0" applyFont="1" applyFill="1" applyBorder="1"/>
    <xf numFmtId="4" fontId="6" fillId="36" borderId="7" xfId="0" applyNumberFormat="1" applyFont="1" applyFill="1" applyBorder="1"/>
    <xf numFmtId="0" fontId="6" fillId="36" borderId="0" xfId="0" applyFont="1" applyFill="1"/>
    <xf numFmtId="0" fontId="6" fillId="35" borderId="20" xfId="0" applyFont="1" applyFill="1" applyBorder="1"/>
    <xf numFmtId="0" fontId="6" fillId="35" borderId="71" xfId="0" applyFont="1" applyFill="1" applyBorder="1"/>
    <xf numFmtId="0" fontId="6" fillId="35" borderId="5" xfId="0" applyFont="1" applyFill="1" applyBorder="1"/>
    <xf numFmtId="0" fontId="3" fillId="35" borderId="71" xfId="0" applyFont="1" applyFill="1" applyBorder="1"/>
    <xf numFmtId="0" fontId="3" fillId="35" borderId="5" xfId="0" applyFont="1" applyFill="1" applyBorder="1"/>
    <xf numFmtId="0" fontId="3" fillId="35" borderId="70" xfId="0" applyFont="1" applyFill="1" applyBorder="1"/>
    <xf numFmtId="0" fontId="6" fillId="35" borderId="0" xfId="0" applyFont="1" applyFill="1" applyAlignment="1">
      <alignment horizontal="center"/>
    </xf>
    <xf numFmtId="0" fontId="6" fillId="36" borderId="71" xfId="0" applyFont="1" applyFill="1" applyBorder="1"/>
    <xf numFmtId="0" fontId="6" fillId="36" borderId="70" xfId="0" applyFont="1" applyFill="1" applyBorder="1" applyAlignment="1">
      <alignment horizontal="center"/>
    </xf>
    <xf numFmtId="177" fontId="6" fillId="36" borderId="71" xfId="0" applyNumberFormat="1" applyFont="1" applyFill="1" applyBorder="1" applyAlignment="1">
      <alignment horizontal="center"/>
    </xf>
    <xf numFmtId="0" fontId="3" fillId="36" borderId="71" xfId="0" applyFont="1" applyFill="1" applyBorder="1"/>
    <xf numFmtId="0" fontId="3" fillId="36" borderId="5" xfId="0" applyFont="1" applyFill="1" applyBorder="1"/>
    <xf numFmtId="4" fontId="6" fillId="35" borderId="25" xfId="0" applyNumberFormat="1" applyFont="1" applyFill="1" applyBorder="1"/>
    <xf numFmtId="4" fontId="6" fillId="36" borderId="20" xfId="0" applyNumberFormat="1" applyFont="1" applyFill="1" applyBorder="1"/>
    <xf numFmtId="175" fontId="6" fillId="30" borderId="24" xfId="0" applyNumberFormat="1" applyFont="1" applyFill="1" applyBorder="1" applyAlignment="1">
      <alignment horizontal="left"/>
    </xf>
    <xf numFmtId="175" fontId="6" fillId="12" borderId="20" xfId="0" applyNumberFormat="1" applyFont="1" applyFill="1" applyBorder="1" applyAlignment="1">
      <alignment horizontal="left"/>
    </xf>
    <xf numFmtId="175" fontId="6" fillId="30" borderId="20" xfId="0" applyNumberFormat="1" applyFont="1" applyFill="1" applyBorder="1" applyAlignment="1">
      <alignment horizontal="left"/>
    </xf>
    <xf numFmtId="175" fontId="4" fillId="12" borderId="20" xfId="0" applyNumberFormat="1" applyFont="1" applyFill="1" applyBorder="1" applyAlignment="1">
      <alignment horizontal="left"/>
    </xf>
    <xf numFmtId="175" fontId="4" fillId="30" borderId="20" xfId="0" applyNumberFormat="1" applyFont="1" applyFill="1" applyBorder="1" applyAlignment="1">
      <alignment horizontal="left"/>
    </xf>
    <xf numFmtId="175" fontId="4" fillId="12" borderId="36" xfId="0" applyNumberFormat="1" applyFont="1" applyFill="1" applyBorder="1" applyAlignment="1">
      <alignment horizontal="left"/>
    </xf>
    <xf numFmtId="0" fontId="6" fillId="35" borderId="14" xfId="0" applyFont="1" applyFill="1" applyBorder="1"/>
    <xf numFmtId="0" fontId="6" fillId="35" borderId="11" xfId="71" applyFont="1" applyFill="1" applyBorder="1"/>
    <xf numFmtId="0" fontId="6" fillId="35" borderId="12" xfId="0" applyFont="1" applyFill="1" applyBorder="1"/>
    <xf numFmtId="170" fontId="19" fillId="35" borderId="0" xfId="109" applyNumberFormat="1" applyFont="1" applyFill="1"/>
    <xf numFmtId="0" fontId="3" fillId="35" borderId="12" xfId="0" applyFont="1" applyFill="1" applyBorder="1"/>
    <xf numFmtId="170" fontId="85" fillId="35" borderId="0" xfId="109" applyNumberFormat="1" applyFont="1" applyFill="1"/>
    <xf numFmtId="171" fontId="6" fillId="35" borderId="12" xfId="60" applyNumberFormat="1" applyFont="1" applyFill="1" applyBorder="1" applyAlignment="1">
      <alignment horizontal="left"/>
    </xf>
    <xf numFmtId="0" fontId="6" fillId="36" borderId="12" xfId="0" applyFont="1" applyFill="1" applyBorder="1"/>
    <xf numFmtId="170" fontId="19" fillId="36" borderId="0" xfId="109" applyNumberFormat="1" applyFont="1" applyFill="1"/>
    <xf numFmtId="178" fontId="6" fillId="36" borderId="0" xfId="91" applyNumberFormat="1" applyFont="1" applyFill="1"/>
    <xf numFmtId="178" fontId="6" fillId="36" borderId="13" xfId="91" applyNumberFormat="1" applyFont="1" applyFill="1" applyBorder="1"/>
    <xf numFmtId="0" fontId="3" fillId="36" borderId="12" xfId="0" applyFont="1" applyFill="1" applyBorder="1"/>
    <xf numFmtId="170" fontId="85" fillId="36" borderId="0" xfId="109" applyNumberFormat="1" applyFont="1" applyFill="1"/>
    <xf numFmtId="171" fontId="6" fillId="36" borderId="12" xfId="60" applyNumberFormat="1" applyFont="1" applyFill="1" applyBorder="1" applyAlignment="1">
      <alignment horizontal="left"/>
    </xf>
    <xf numFmtId="0" fontId="3" fillId="36" borderId="16" xfId="0" applyFont="1" applyFill="1" applyBorder="1"/>
    <xf numFmtId="0" fontId="3" fillId="36" borderId="9" xfId="71" applyFont="1" applyFill="1" applyBorder="1"/>
    <xf numFmtId="9" fontId="6" fillId="36" borderId="7" xfId="91" applyFont="1" applyFill="1" applyBorder="1"/>
    <xf numFmtId="9" fontId="6" fillId="36" borderId="18" xfId="91" applyFont="1" applyFill="1" applyBorder="1"/>
    <xf numFmtId="0" fontId="6" fillId="36" borderId="19" xfId="0" applyFont="1" applyFill="1" applyBorder="1"/>
    <xf numFmtId="0" fontId="6" fillId="35" borderId="0" xfId="71" applyFont="1" applyFill="1"/>
    <xf numFmtId="172" fontId="3" fillId="35" borderId="0" xfId="0" applyNumberFormat="1" applyFont="1" applyFill="1" applyAlignment="1">
      <alignment horizontal="center"/>
    </xf>
    <xf numFmtId="172" fontId="3" fillId="35" borderId="60" xfId="0" applyNumberFormat="1" applyFont="1" applyFill="1" applyBorder="1" applyAlignment="1">
      <alignment horizontal="center"/>
    </xf>
    <xf numFmtId="0" fontId="6" fillId="35" borderId="55" xfId="0" applyFont="1" applyFill="1" applyBorder="1" applyAlignment="1">
      <alignment horizontal="center"/>
    </xf>
    <xf numFmtId="0" fontId="6" fillId="35" borderId="60" xfId="0" applyFont="1" applyFill="1" applyBorder="1" applyAlignment="1">
      <alignment horizontal="center"/>
    </xf>
    <xf numFmtId="0" fontId="6" fillId="35" borderId="54" xfId="0" applyFont="1" applyFill="1" applyBorder="1" applyAlignment="1">
      <alignment horizontal="center"/>
    </xf>
    <xf numFmtId="0" fontId="3" fillId="35" borderId="12" xfId="71" applyFont="1" applyFill="1" applyBorder="1"/>
    <xf numFmtId="0" fontId="8" fillId="35" borderId="0" xfId="71" applyFont="1" applyFill="1" applyAlignment="1">
      <alignment horizontal="center"/>
    </xf>
    <xf numFmtId="0" fontId="6" fillId="35" borderId="0" xfId="0" applyFont="1" applyFill="1"/>
    <xf numFmtId="172" fontId="3" fillId="35" borderId="73" xfId="0" applyNumberFormat="1" applyFont="1" applyFill="1" applyBorder="1" applyAlignment="1">
      <alignment horizontal="center"/>
    </xf>
    <xf numFmtId="0" fontId="6" fillId="35" borderId="73" xfId="0" applyFont="1" applyFill="1" applyBorder="1" applyAlignment="1">
      <alignment horizontal="center"/>
    </xf>
    <xf numFmtId="0" fontId="6" fillId="35" borderId="21" xfId="0" applyFont="1" applyFill="1" applyBorder="1" applyAlignment="1">
      <alignment horizontal="center"/>
    </xf>
    <xf numFmtId="172" fontId="6" fillId="35" borderId="7" xfId="0" applyNumberFormat="1" applyFont="1" applyFill="1" applyBorder="1"/>
    <xf numFmtId="0" fontId="6" fillId="35" borderId="7" xfId="71" applyFont="1" applyFill="1" applyBorder="1"/>
    <xf numFmtId="0" fontId="3" fillId="35" borderId="7" xfId="71" applyFont="1" applyFill="1" applyBorder="1"/>
    <xf numFmtId="0" fontId="3" fillId="36" borderId="12" xfId="71" applyFont="1" applyFill="1" applyBorder="1"/>
    <xf numFmtId="49" fontId="6" fillId="36" borderId="7" xfId="71" applyNumberFormat="1" applyFont="1" applyFill="1" applyBorder="1"/>
    <xf numFmtId="172" fontId="6" fillId="36" borderId="7" xfId="0" applyNumberFormat="1" applyFont="1" applyFill="1" applyBorder="1"/>
    <xf numFmtId="0" fontId="3" fillId="36" borderId="7" xfId="71" applyFont="1" applyFill="1" applyBorder="1"/>
    <xf numFmtId="0" fontId="3" fillId="36" borderId="0" xfId="71" applyFont="1" applyFill="1"/>
    <xf numFmtId="0" fontId="6" fillId="36" borderId="12" xfId="71" applyFont="1" applyFill="1" applyBorder="1"/>
    <xf numFmtId="0" fontId="6" fillId="36" borderId="0" xfId="71" applyFont="1" applyFill="1"/>
    <xf numFmtId="0" fontId="3" fillId="10" borderId="54" xfId="71" applyFont="1" applyFill="1" applyBorder="1"/>
    <xf numFmtId="0" fontId="8" fillId="10" borderId="56" xfId="71" applyFont="1" applyFill="1" applyBorder="1"/>
    <xf numFmtId="0" fontId="3" fillId="10" borderId="67" xfId="71" applyFont="1" applyFill="1" applyBorder="1"/>
    <xf numFmtId="0" fontId="8" fillId="10" borderId="62" xfId="71" applyFont="1" applyFill="1" applyBorder="1"/>
    <xf numFmtId="0" fontId="8" fillId="10" borderId="56" xfId="71" applyFont="1" applyFill="1" applyBorder="1" applyAlignment="1">
      <alignment horizontal="center"/>
    </xf>
    <xf numFmtId="0" fontId="6" fillId="35" borderId="7" xfId="71" applyFont="1" applyFill="1" applyBorder="1" applyAlignment="1">
      <alignment horizontal="right"/>
    </xf>
    <xf numFmtId="49" fontId="6" fillId="36" borderId="7" xfId="71" applyNumberFormat="1" applyFont="1" applyFill="1" applyBorder="1" applyAlignment="1">
      <alignment horizontal="right"/>
    </xf>
    <xf numFmtId="0" fontId="6" fillId="35" borderId="7" xfId="0" applyFont="1" applyFill="1" applyBorder="1" applyAlignment="1">
      <alignment horizontal="right"/>
    </xf>
    <xf numFmtId="172" fontId="6" fillId="36" borderId="7" xfId="0" applyNumberFormat="1" applyFont="1" applyFill="1" applyBorder="1" applyAlignment="1">
      <alignment horizontal="right"/>
    </xf>
    <xf numFmtId="172" fontId="6" fillId="35" borderId="7" xfId="0" applyNumberFormat="1" applyFont="1" applyFill="1" applyBorder="1" applyAlignment="1">
      <alignment horizontal="right"/>
    </xf>
    <xf numFmtId="172" fontId="6" fillId="35" borderId="7" xfId="0" applyNumberFormat="1" applyFont="1" applyFill="1" applyBorder="1" applyAlignment="1">
      <alignment horizontal="center"/>
    </xf>
    <xf numFmtId="172" fontId="6" fillId="36" borderId="7" xfId="0" applyNumberFormat="1" applyFont="1" applyFill="1" applyBorder="1" applyAlignment="1">
      <alignment horizontal="center"/>
    </xf>
    <xf numFmtId="0" fontId="6" fillId="36" borderId="7" xfId="71" applyFont="1" applyFill="1" applyBorder="1"/>
    <xf numFmtId="9" fontId="6" fillId="35" borderId="7" xfId="91" applyFont="1" applyFill="1" applyBorder="1"/>
    <xf numFmtId="49" fontId="6" fillId="0" borderId="0" xfId="71" applyNumberFormat="1" applyFont="1" applyAlignment="1">
      <alignment horizontal="right"/>
    </xf>
    <xf numFmtId="49" fontId="6" fillId="36" borderId="7" xfId="71" applyNumberFormat="1" applyFont="1" applyFill="1" applyBorder="1" applyAlignment="1">
      <alignment horizontal="left"/>
    </xf>
    <xf numFmtId="0" fontId="6" fillId="35" borderId="7" xfId="71" applyFont="1" applyFill="1" applyBorder="1" applyAlignment="1">
      <alignment horizontal="left"/>
    </xf>
    <xf numFmtId="172" fontId="6" fillId="36" borderId="7" xfId="0" applyNumberFormat="1" applyFont="1" applyFill="1" applyBorder="1" applyAlignment="1">
      <alignment horizontal="left"/>
    </xf>
    <xf numFmtId="172" fontId="6" fillId="35" borderId="7" xfId="0" applyNumberFormat="1" applyFont="1" applyFill="1" applyBorder="1" applyAlignment="1">
      <alignment horizontal="left"/>
    </xf>
    <xf numFmtId="49" fontId="6" fillId="0" borderId="0" xfId="71" applyNumberFormat="1" applyFont="1"/>
    <xf numFmtId="0" fontId="21" fillId="0" borderId="0" xfId="71" applyFont="1" applyAlignment="1">
      <alignment horizontal="left"/>
    </xf>
    <xf numFmtId="0" fontId="6" fillId="0" borderId="0" xfId="71" applyFont="1" applyAlignment="1">
      <alignment horizontal="left"/>
    </xf>
    <xf numFmtId="0" fontId="8" fillId="10" borderId="56" xfId="71" applyFont="1" applyFill="1" applyBorder="1" applyAlignment="1">
      <alignment horizontal="left"/>
    </xf>
    <xf numFmtId="0" fontId="6" fillId="10" borderId="0" xfId="71" applyFont="1" applyFill="1" applyAlignment="1">
      <alignment horizontal="left"/>
    </xf>
    <xf numFmtId="49" fontId="6" fillId="0" borderId="0" xfId="71" applyNumberFormat="1" applyFont="1" applyAlignment="1">
      <alignment horizontal="left"/>
    </xf>
    <xf numFmtId="0" fontId="19" fillId="0" borderId="0" xfId="71" applyFont="1" applyAlignment="1">
      <alignment horizontal="left"/>
    </xf>
    <xf numFmtId="0" fontId="21" fillId="0" borderId="0" xfId="71" applyFont="1" applyAlignment="1">
      <alignment horizontal="center"/>
    </xf>
    <xf numFmtId="0" fontId="6" fillId="0" borderId="0" xfId="71" applyFont="1" applyAlignment="1">
      <alignment horizontal="center"/>
    </xf>
    <xf numFmtId="49" fontId="6" fillId="36" borderId="7" xfId="71" applyNumberFormat="1" applyFont="1" applyFill="1" applyBorder="1" applyAlignment="1">
      <alignment horizontal="center"/>
    </xf>
    <xf numFmtId="0" fontId="6" fillId="35" borderId="7" xfId="71" applyFont="1" applyFill="1" applyBorder="1" applyAlignment="1">
      <alignment horizontal="center"/>
    </xf>
    <xf numFmtId="49" fontId="6" fillId="0" borderId="0" xfId="71" applyNumberFormat="1" applyFont="1" applyAlignment="1">
      <alignment horizontal="center"/>
    </xf>
    <xf numFmtId="0" fontId="19" fillId="0" borderId="0" xfId="71" applyFont="1" applyAlignment="1">
      <alignment horizontal="center"/>
    </xf>
    <xf numFmtId="169" fontId="12" fillId="0" borderId="0" xfId="71" applyNumberFormat="1" applyFont="1" applyAlignment="1">
      <alignment horizontal="left"/>
    </xf>
    <xf numFmtId="0" fontId="3" fillId="10" borderId="14" xfId="71" applyFont="1" applyFill="1" applyBorder="1" applyAlignment="1">
      <alignment horizontal="left"/>
    </xf>
    <xf numFmtId="0" fontId="3" fillId="10" borderId="12" xfId="71" applyFont="1" applyFill="1" applyBorder="1" applyAlignment="1">
      <alignment horizontal="left"/>
    </xf>
    <xf numFmtId="164" fontId="21" fillId="0" borderId="0" xfId="71" applyNumberFormat="1" applyFont="1" applyAlignment="1">
      <alignment horizontal="left"/>
    </xf>
    <xf numFmtId="164" fontId="6" fillId="0" borderId="0" xfId="71" applyNumberFormat="1" applyFont="1" applyAlignment="1">
      <alignment horizontal="left"/>
    </xf>
    <xf numFmtId="0" fontId="8" fillId="10" borderId="11" xfId="71" applyFont="1" applyFill="1" applyBorder="1" applyAlignment="1">
      <alignment horizontal="left"/>
    </xf>
    <xf numFmtId="164" fontId="19" fillId="0" borderId="0" xfId="71" applyNumberFormat="1" applyFont="1" applyAlignment="1">
      <alignment horizontal="left"/>
    </xf>
    <xf numFmtId="0" fontId="8" fillId="10" borderId="55" xfId="71" applyFont="1" applyFill="1" applyBorder="1"/>
    <xf numFmtId="0" fontId="8" fillId="0" borderId="0" xfId="71" applyFont="1"/>
    <xf numFmtId="0" fontId="8" fillId="0" borderId="0" xfId="71" applyFont="1" applyAlignment="1">
      <alignment horizontal="left"/>
    </xf>
    <xf numFmtId="0" fontId="3" fillId="0" borderId="0" xfId="71" applyFont="1" applyAlignment="1">
      <alignment horizontal="left"/>
    </xf>
    <xf numFmtId="0" fontId="57" fillId="12" borderId="28" xfId="69" applyFont="1" applyFill="1" applyBorder="1" applyAlignment="1">
      <alignment horizontal="center"/>
    </xf>
    <xf numFmtId="202" fontId="57" fillId="12" borderId="28" xfId="69" applyNumberFormat="1" applyFont="1" applyFill="1" applyBorder="1" applyAlignment="1">
      <alignment horizontal="center"/>
    </xf>
    <xf numFmtId="199" fontId="57" fillId="12" borderId="28" xfId="69" applyNumberFormat="1" applyFont="1" applyFill="1" applyBorder="1" applyAlignment="1">
      <alignment horizontal="center"/>
    </xf>
    <xf numFmtId="203" fontId="57" fillId="12" borderId="43" xfId="69" applyNumberFormat="1" applyFont="1" applyFill="1" applyBorder="1" applyAlignment="1">
      <alignment horizontal="center"/>
    </xf>
    <xf numFmtId="202" fontId="57" fillId="6" borderId="7" xfId="69" applyNumberFormat="1" applyFont="1" applyFill="1" applyBorder="1" applyAlignment="1">
      <alignment horizontal="center"/>
    </xf>
    <xf numFmtId="202" fontId="57" fillId="12" borderId="7" xfId="69" applyNumberFormat="1" applyFont="1" applyFill="1" applyBorder="1" applyAlignment="1">
      <alignment horizontal="center"/>
    </xf>
    <xf numFmtId="0" fontId="57" fillId="12" borderId="32" xfId="69" applyFont="1" applyFill="1" applyBorder="1" applyAlignment="1">
      <alignment horizontal="center"/>
    </xf>
    <xf numFmtId="202" fontId="57" fillId="12" borderId="32" xfId="69" applyNumberFormat="1" applyFont="1" applyFill="1" applyBorder="1" applyAlignment="1">
      <alignment horizontal="center"/>
    </xf>
    <xf numFmtId="199" fontId="57" fillId="12" borderId="32" xfId="69" applyNumberFormat="1" applyFont="1" applyFill="1" applyBorder="1" applyAlignment="1">
      <alignment horizontal="center"/>
    </xf>
    <xf numFmtId="0" fontId="57" fillId="12" borderId="51" xfId="69" applyFont="1" applyFill="1" applyBorder="1" applyAlignment="1">
      <alignment horizontal="center"/>
    </xf>
    <xf numFmtId="202" fontId="57" fillId="12" borderId="51" xfId="69" applyNumberFormat="1" applyFont="1" applyFill="1" applyBorder="1" applyAlignment="1">
      <alignment horizontal="center"/>
    </xf>
    <xf numFmtId="199" fontId="57" fillId="12" borderId="51" xfId="69" applyNumberFormat="1" applyFont="1" applyFill="1" applyBorder="1" applyAlignment="1">
      <alignment horizontal="center"/>
    </xf>
    <xf numFmtId="0" fontId="55" fillId="0" borderId="21" xfId="69" applyFont="1" applyBorder="1" applyAlignment="1">
      <alignment horizontal="center"/>
    </xf>
    <xf numFmtId="0" fontId="55" fillId="14" borderId="71" xfId="69" applyFont="1" applyFill="1" applyBorder="1" applyAlignment="1">
      <alignment horizontal="center"/>
    </xf>
    <xf numFmtId="0" fontId="55" fillId="14" borderId="21" xfId="69" applyFont="1" applyFill="1" applyBorder="1" applyAlignment="1">
      <alignment horizontal="center"/>
    </xf>
    <xf numFmtId="0" fontId="55" fillId="3" borderId="33" xfId="69" applyFont="1" applyFill="1" applyBorder="1" applyAlignment="1">
      <alignment horizontal="center"/>
    </xf>
    <xf numFmtId="0" fontId="57" fillId="6" borderId="32" xfId="69" applyFont="1" applyFill="1" applyBorder="1" applyAlignment="1">
      <alignment horizontal="center"/>
    </xf>
    <xf numFmtId="202" fontId="57" fillId="6" borderId="32" xfId="69" applyNumberFormat="1" applyFont="1" applyFill="1" applyBorder="1" applyAlignment="1">
      <alignment horizontal="center"/>
    </xf>
    <xf numFmtId="199" fontId="57" fillId="6" borderId="32" xfId="69" applyNumberFormat="1" applyFont="1" applyFill="1" applyBorder="1" applyAlignment="1">
      <alignment horizontal="center"/>
    </xf>
    <xf numFmtId="0" fontId="57" fillId="6" borderId="51" xfId="69" applyFont="1" applyFill="1" applyBorder="1" applyAlignment="1">
      <alignment horizontal="center"/>
    </xf>
    <xf numFmtId="202" fontId="57" fillId="6" borderId="51" xfId="69" applyNumberFormat="1" applyFont="1" applyFill="1" applyBorder="1" applyAlignment="1">
      <alignment horizontal="center"/>
    </xf>
    <xf numFmtId="199" fontId="57" fillId="6" borderId="51" xfId="69" applyNumberFormat="1" applyFont="1" applyFill="1" applyBorder="1" applyAlignment="1">
      <alignment horizontal="center"/>
    </xf>
    <xf numFmtId="0" fontId="57" fillId="0" borderId="71" xfId="69" applyFont="1" applyBorder="1"/>
    <xf numFmtId="0" fontId="57" fillId="0" borderId="5" xfId="69" applyFont="1" applyBorder="1" applyAlignment="1">
      <alignment horizontal="center"/>
    </xf>
    <xf numFmtId="202" fontId="57" fillId="0" borderId="5" xfId="69" applyNumberFormat="1" applyFont="1" applyBorder="1" applyAlignment="1">
      <alignment horizontal="center"/>
    </xf>
    <xf numFmtId="199" fontId="55" fillId="0" borderId="5" xfId="69" applyNumberFormat="1" applyFont="1" applyBorder="1" applyAlignment="1">
      <alignment horizontal="center"/>
    </xf>
    <xf numFmtId="203" fontId="55" fillId="0" borderId="70" xfId="69" applyNumberFormat="1" applyFont="1" applyBorder="1" applyAlignment="1">
      <alignment horizontal="center"/>
    </xf>
    <xf numFmtId="0" fontId="57" fillId="12" borderId="67" xfId="69" applyFont="1" applyFill="1" applyBorder="1"/>
    <xf numFmtId="0" fontId="57" fillId="12" borderId="68" xfId="69" applyFont="1" applyFill="1" applyBorder="1" applyAlignment="1">
      <alignment horizontal="center"/>
    </xf>
    <xf numFmtId="202" fontId="57" fillId="12" borderId="68" xfId="69" applyNumberFormat="1" applyFont="1" applyFill="1" applyBorder="1" applyAlignment="1">
      <alignment horizontal="center"/>
    </xf>
    <xf numFmtId="199" fontId="57" fillId="12" borderId="68" xfId="69" applyNumberFormat="1" applyFont="1" applyFill="1" applyBorder="1" applyAlignment="1">
      <alignment horizontal="center"/>
    </xf>
    <xf numFmtId="203" fontId="55" fillId="12" borderId="62" xfId="69" applyNumberFormat="1" applyFont="1" applyFill="1" applyBorder="1" applyAlignment="1">
      <alignment horizontal="center"/>
    </xf>
    <xf numFmtId="199" fontId="57" fillId="0" borderId="5" xfId="69" applyNumberFormat="1" applyFont="1" applyBorder="1" applyAlignment="1">
      <alignment horizontal="center"/>
    </xf>
    <xf numFmtId="203" fontId="57" fillId="0" borderId="70" xfId="69" applyNumberFormat="1" applyFont="1" applyBorder="1" applyAlignment="1">
      <alignment horizontal="center"/>
    </xf>
    <xf numFmtId="202" fontId="55" fillId="0" borderId="5" xfId="69" applyNumberFormat="1" applyFont="1" applyBorder="1" applyAlignment="1">
      <alignment horizontal="center"/>
    </xf>
    <xf numFmtId="0" fontId="9" fillId="32" borderId="71" xfId="69" applyFont="1" applyFill="1" applyBorder="1" applyAlignment="1">
      <alignment horizontal="center" vertical="top" wrapText="1"/>
    </xf>
    <xf numFmtId="0" fontId="55" fillId="3" borderId="74" xfId="69" applyFont="1" applyFill="1" applyBorder="1" applyAlignment="1">
      <alignment horizontal="center"/>
    </xf>
    <xf numFmtId="0" fontId="55" fillId="3" borderId="31" xfId="69" applyFont="1" applyFill="1" applyBorder="1" applyAlignment="1">
      <alignment horizontal="center"/>
    </xf>
    <xf numFmtId="0" fontId="55" fillId="3" borderId="75" xfId="69" applyFont="1" applyFill="1" applyBorder="1" applyAlignment="1">
      <alignment horizontal="center"/>
    </xf>
    <xf numFmtId="0" fontId="55" fillId="3" borderId="34" xfId="69" applyFont="1" applyFill="1" applyBorder="1" applyAlignment="1">
      <alignment horizontal="center"/>
    </xf>
    <xf numFmtId="0" fontId="55" fillId="3" borderId="71" xfId="69" applyFont="1" applyFill="1" applyBorder="1" applyAlignment="1">
      <alignment horizontal="center"/>
    </xf>
    <xf numFmtId="0" fontId="9" fillId="32" borderId="35" xfId="69" applyFont="1" applyFill="1" applyBorder="1" applyAlignment="1">
      <alignment horizontal="center" vertical="top"/>
    </xf>
    <xf numFmtId="0" fontId="6" fillId="0" borderId="63" xfId="69" applyFont="1" applyBorder="1"/>
    <xf numFmtId="0" fontId="57" fillId="12" borderId="24" xfId="69" applyFont="1" applyFill="1" applyBorder="1"/>
    <xf numFmtId="0" fontId="57" fillId="6" borderId="74" xfId="69" applyFont="1" applyFill="1" applyBorder="1"/>
    <xf numFmtId="0" fontId="57" fillId="12" borderId="74" xfId="69" applyFont="1" applyFill="1" applyBorder="1"/>
    <xf numFmtId="0" fontId="57" fillId="12" borderId="31" xfId="69" applyFont="1" applyFill="1" applyBorder="1"/>
    <xf numFmtId="203" fontId="57" fillId="12" borderId="76" xfId="69" applyNumberFormat="1" applyFont="1" applyFill="1" applyBorder="1" applyAlignment="1">
      <alignment horizontal="center"/>
    </xf>
    <xf numFmtId="0" fontId="57" fillId="12" borderId="75" xfId="69" applyFont="1" applyFill="1" applyBorder="1"/>
    <xf numFmtId="203" fontId="55" fillId="12" borderId="52" xfId="69" applyNumberFormat="1" applyFont="1" applyFill="1" applyBorder="1" applyAlignment="1">
      <alignment horizontal="center"/>
    </xf>
    <xf numFmtId="203" fontId="55" fillId="12" borderId="76" xfId="69" applyNumberFormat="1" applyFont="1" applyFill="1" applyBorder="1" applyAlignment="1">
      <alignment horizontal="center"/>
    </xf>
    <xf numFmtId="0" fontId="57" fillId="6" borderId="31" xfId="69" applyFont="1" applyFill="1" applyBorder="1"/>
    <xf numFmtId="203" fontId="55" fillId="6" borderId="76" xfId="69" applyNumberFormat="1" applyFont="1" applyFill="1" applyBorder="1" applyAlignment="1">
      <alignment horizontal="center"/>
    </xf>
    <xf numFmtId="0" fontId="57" fillId="6" borderId="75" xfId="69" applyFont="1" applyFill="1" applyBorder="1"/>
    <xf numFmtId="203" fontId="55" fillId="6" borderId="52" xfId="69" applyNumberFormat="1" applyFont="1" applyFill="1" applyBorder="1" applyAlignment="1">
      <alignment horizontal="center"/>
    </xf>
    <xf numFmtId="203" fontId="57" fillId="12" borderId="52" xfId="69" applyNumberFormat="1" applyFont="1" applyFill="1" applyBorder="1" applyAlignment="1">
      <alignment horizontal="center"/>
    </xf>
    <xf numFmtId="0" fontId="57" fillId="12" borderId="57" xfId="69" applyFont="1" applyFill="1" applyBorder="1" applyAlignment="1">
      <alignment horizontal="center"/>
    </xf>
    <xf numFmtId="202" fontId="57" fillId="12" borderId="57" xfId="69" applyNumberFormat="1" applyFont="1" applyFill="1" applyBorder="1" applyAlignment="1">
      <alignment horizontal="center"/>
    </xf>
    <xf numFmtId="199" fontId="57" fillId="12" borderId="57" xfId="69" applyNumberFormat="1" applyFont="1" applyFill="1" applyBorder="1" applyAlignment="1">
      <alignment horizontal="center"/>
    </xf>
    <xf numFmtId="203" fontId="57" fillId="12" borderId="58" xfId="69" applyNumberFormat="1" applyFont="1" applyFill="1" applyBorder="1" applyAlignment="1">
      <alignment horizontal="center"/>
    </xf>
    <xf numFmtId="0" fontId="4" fillId="35" borderId="7" xfId="0" applyFont="1" applyFill="1" applyBorder="1"/>
    <xf numFmtId="0" fontId="0" fillId="35" borderId="7" xfId="0" applyFill="1" applyBorder="1"/>
    <xf numFmtId="4" fontId="57" fillId="35" borderId="7" xfId="69" applyNumberFormat="1" applyFont="1" applyFill="1" applyBorder="1" applyAlignment="1">
      <alignment horizontal="center"/>
    </xf>
    <xf numFmtId="0" fontId="57" fillId="35" borderId="7" xfId="69" applyFont="1" applyFill="1" applyBorder="1" applyAlignment="1">
      <alignment horizontal="center"/>
    </xf>
    <xf numFmtId="3" fontId="57" fillId="35" borderId="7" xfId="69" applyNumberFormat="1" applyFont="1" applyFill="1" applyBorder="1" applyAlignment="1">
      <alignment horizontal="center"/>
    </xf>
    <xf numFmtId="0" fontId="57" fillId="35" borderId="54" xfId="69" applyFont="1" applyFill="1" applyBorder="1" applyAlignment="1">
      <alignment horizontal="center"/>
    </xf>
    <xf numFmtId="0" fontId="57" fillId="35" borderId="21" xfId="69" applyFont="1" applyFill="1" applyBorder="1" applyAlignment="1">
      <alignment horizontal="center"/>
    </xf>
    <xf numFmtId="4" fontId="70" fillId="0" borderId="32" xfId="69" applyNumberFormat="1" applyFont="1" applyBorder="1" applyAlignment="1">
      <alignment horizontal="center"/>
    </xf>
    <xf numFmtId="200" fontId="66" fillId="0" borderId="32" xfId="69" applyNumberFormat="1" applyFont="1" applyBorder="1" applyAlignment="1">
      <alignment horizontal="center"/>
    </xf>
    <xf numFmtId="200" fontId="122" fillId="0" borderId="32" xfId="69" applyNumberFormat="1" applyFont="1" applyBorder="1" applyAlignment="1">
      <alignment horizontal="center"/>
    </xf>
    <xf numFmtId="0" fontId="66" fillId="0" borderId="32" xfId="69" applyFont="1" applyBorder="1" applyAlignment="1">
      <alignment horizontal="center"/>
    </xf>
    <xf numFmtId="3" fontId="67" fillId="0" borderId="32" xfId="69" applyNumberFormat="1" applyFont="1" applyBorder="1" applyAlignment="1">
      <alignment horizontal="center" wrapText="1"/>
    </xf>
    <xf numFmtId="0" fontId="67" fillId="0" borderId="32" xfId="69" applyFont="1" applyBorder="1" applyAlignment="1">
      <alignment horizontal="center" wrapText="1"/>
    </xf>
    <xf numFmtId="0" fontId="57" fillId="0" borderId="32" xfId="69" applyFont="1" applyBorder="1" applyAlignment="1">
      <alignment horizontal="center"/>
    </xf>
    <xf numFmtId="3" fontId="68" fillId="0" borderId="32" xfId="69" applyNumberFormat="1" applyFont="1" applyBorder="1" applyAlignment="1">
      <alignment horizontal="center" wrapText="1"/>
    </xf>
    <xf numFmtId="0" fontId="57" fillId="0" borderId="32" xfId="69" applyFont="1" applyBorder="1"/>
    <xf numFmtId="0" fontId="69" fillId="0" borderId="76" xfId="69" applyBorder="1"/>
    <xf numFmtId="3" fontId="57" fillId="35" borderId="24" xfId="69" applyNumberFormat="1" applyFont="1" applyFill="1" applyBorder="1" applyAlignment="1">
      <alignment horizontal="center"/>
    </xf>
    <xf numFmtId="3" fontId="57" fillId="35" borderId="25" xfId="69" applyNumberFormat="1" applyFont="1" applyFill="1" applyBorder="1" applyAlignment="1">
      <alignment horizontal="center"/>
    </xf>
    <xf numFmtId="4" fontId="57" fillId="35" borderId="25" xfId="69" applyNumberFormat="1" applyFont="1" applyFill="1" applyBorder="1" applyAlignment="1">
      <alignment horizontal="center"/>
    </xf>
    <xf numFmtId="0" fontId="57" fillId="35" borderId="25" xfId="69" applyFont="1" applyFill="1" applyBorder="1" applyAlignment="1">
      <alignment horizontal="center"/>
    </xf>
    <xf numFmtId="3" fontId="57" fillId="35" borderId="25" xfId="69" applyNumberFormat="1" applyFont="1" applyFill="1" applyBorder="1" applyAlignment="1">
      <alignment horizontal="center" wrapText="1"/>
    </xf>
    <xf numFmtId="3" fontId="57" fillId="35" borderId="20" xfId="69" applyNumberFormat="1" applyFont="1" applyFill="1" applyBorder="1" applyAlignment="1">
      <alignment horizontal="center"/>
    </xf>
    <xf numFmtId="0" fontId="126" fillId="35" borderId="54" xfId="0" applyFont="1" applyFill="1" applyBorder="1"/>
    <xf numFmtId="0" fontId="126" fillId="35" borderId="55" xfId="0" applyFont="1" applyFill="1" applyBorder="1"/>
    <xf numFmtId="0" fontId="126" fillId="35" borderId="56" xfId="0" applyFont="1" applyFill="1" applyBorder="1"/>
    <xf numFmtId="0" fontId="126" fillId="35" borderId="67" xfId="0" applyFont="1" applyFill="1" applyBorder="1"/>
    <xf numFmtId="0" fontId="126" fillId="35" borderId="68" xfId="0" applyFont="1" applyFill="1" applyBorder="1"/>
    <xf numFmtId="0" fontId="126" fillId="35" borderId="62" xfId="0" applyFont="1" applyFill="1" applyBorder="1"/>
    <xf numFmtId="49" fontId="126" fillId="35" borderId="60" xfId="0" applyNumberFormat="1" applyFont="1" applyFill="1" applyBorder="1" applyAlignment="1">
      <alignment horizontal="center"/>
    </xf>
    <xf numFmtId="0" fontId="126" fillId="35" borderId="66" xfId="0" applyFont="1" applyFill="1" applyBorder="1" applyAlignment="1">
      <alignment horizontal="center"/>
    </xf>
    <xf numFmtId="0" fontId="57" fillId="35" borderId="67" xfId="69" applyFont="1" applyFill="1" applyBorder="1" applyAlignment="1">
      <alignment horizontal="center"/>
    </xf>
    <xf numFmtId="175" fontId="57" fillId="35" borderId="18" xfId="69" applyNumberFormat="1" applyFont="1" applyFill="1" applyBorder="1" applyAlignment="1">
      <alignment horizontal="center"/>
    </xf>
    <xf numFmtId="0" fontId="9" fillId="10" borderId="51" xfId="69" applyFont="1" applyFill="1" applyBorder="1"/>
    <xf numFmtId="0" fontId="9" fillId="10" borderId="51" xfId="69" applyFont="1" applyFill="1" applyBorder="1" applyAlignment="1">
      <alignment horizontal="center"/>
    </xf>
    <xf numFmtId="3" fontId="6" fillId="0" borderId="0" xfId="69" applyNumberFormat="1" applyFont="1" applyAlignment="1">
      <alignment horizontal="right"/>
    </xf>
    <xf numFmtId="0" fontId="3" fillId="0" borderId="0" xfId="69" applyFont="1"/>
    <xf numFmtId="3" fontId="3" fillId="0" borderId="0" xfId="69" applyNumberFormat="1" applyFont="1" applyAlignment="1">
      <alignment horizontal="right"/>
    </xf>
    <xf numFmtId="4" fontId="3" fillId="0" borderId="0" xfId="69" applyNumberFormat="1" applyFont="1"/>
    <xf numFmtId="4" fontId="6" fillId="35" borderId="7" xfId="69" applyNumberFormat="1" applyFont="1" applyFill="1" applyBorder="1" applyAlignment="1">
      <alignment horizontal="right"/>
    </xf>
    <xf numFmtId="3" fontId="6" fillId="35" borderId="25" xfId="69" applyNumberFormat="1" applyFont="1" applyFill="1" applyBorder="1" applyAlignment="1">
      <alignment horizontal="right"/>
    </xf>
    <xf numFmtId="0" fontId="116" fillId="0" borderId="0" xfId="69" applyFont="1" applyAlignment="1">
      <alignment horizontal="center"/>
    </xf>
    <xf numFmtId="3" fontId="116" fillId="0" borderId="0" xfId="69" applyNumberFormat="1" applyFont="1" applyAlignment="1">
      <alignment horizontal="right"/>
    </xf>
    <xf numFmtId="4" fontId="116" fillId="0" borderId="0" xfId="69" applyNumberFormat="1" applyFont="1" applyAlignment="1">
      <alignment horizontal="right"/>
    </xf>
    <xf numFmtId="0" fontId="116" fillId="0" borderId="0" xfId="69" applyFont="1" applyAlignment="1">
      <alignment horizontal="right"/>
    </xf>
    <xf numFmtId="0" fontId="9" fillId="10" borderId="29" xfId="69" applyFont="1" applyFill="1" applyBorder="1" applyAlignment="1">
      <alignment horizontal="center"/>
    </xf>
    <xf numFmtId="0" fontId="9" fillId="10" borderId="55" xfId="69" applyFont="1" applyFill="1" applyBorder="1" applyAlignment="1">
      <alignment horizontal="center"/>
    </xf>
    <xf numFmtId="0" fontId="9" fillId="10" borderId="55" xfId="69" applyFont="1" applyFill="1" applyBorder="1"/>
    <xf numFmtId="0" fontId="117" fillId="26" borderId="60" xfId="69" applyFont="1" applyFill="1" applyBorder="1"/>
    <xf numFmtId="0" fontId="73" fillId="34" borderId="0" xfId="69" applyFont="1" applyFill="1" applyAlignment="1">
      <alignment horizontal="center"/>
    </xf>
    <xf numFmtId="0" fontId="8" fillId="10" borderId="25" xfId="69" applyFont="1" applyFill="1" applyBorder="1" applyAlignment="1">
      <alignment horizontal="left"/>
    </xf>
    <xf numFmtId="3" fontId="115" fillId="35" borderId="41" xfId="69" applyNumberFormat="1" applyFont="1" applyFill="1" applyBorder="1" applyAlignment="1">
      <alignment horizontal="right"/>
    </xf>
    <xf numFmtId="4" fontId="115" fillId="36" borderId="41" xfId="69" applyNumberFormat="1" applyFont="1" applyFill="1" applyBorder="1" applyAlignment="1">
      <alignment horizontal="right"/>
    </xf>
    <xf numFmtId="4" fontId="115" fillId="35" borderId="41" xfId="69" applyNumberFormat="1" applyFont="1" applyFill="1" applyBorder="1" applyAlignment="1">
      <alignment horizontal="right"/>
    </xf>
    <xf numFmtId="4" fontId="115" fillId="35" borderId="64" xfId="69" applyNumberFormat="1" applyFont="1" applyFill="1" applyBorder="1" applyAlignment="1">
      <alignment horizontal="right"/>
    </xf>
    <xf numFmtId="0" fontId="9" fillId="0" borderId="0" xfId="69" applyFont="1" applyAlignment="1">
      <alignment horizontal="center"/>
    </xf>
    <xf numFmtId="3" fontId="115" fillId="0" borderId="0" xfId="69" applyNumberFormat="1" applyFont="1" applyAlignment="1">
      <alignment horizontal="right"/>
    </xf>
    <xf numFmtId="4" fontId="115" fillId="0" borderId="0" xfId="69" applyNumberFormat="1" applyFont="1" applyAlignment="1">
      <alignment horizontal="right"/>
    </xf>
    <xf numFmtId="0" fontId="115" fillId="0" borderId="0" xfId="69" applyFont="1" applyAlignment="1">
      <alignment horizontal="right"/>
    </xf>
    <xf numFmtId="0" fontId="73" fillId="34" borderId="67" xfId="69" applyFont="1" applyFill="1" applyBorder="1" applyAlignment="1">
      <alignment horizontal="center"/>
    </xf>
    <xf numFmtId="0" fontId="73" fillId="34" borderId="68" xfId="69" applyFont="1" applyFill="1" applyBorder="1" applyAlignment="1">
      <alignment horizontal="center"/>
    </xf>
    <xf numFmtId="4" fontId="73" fillId="34" borderId="68" xfId="69" applyNumberFormat="1" applyFont="1" applyFill="1" applyBorder="1" applyAlignment="1">
      <alignment horizontal="center"/>
    </xf>
    <xf numFmtId="0" fontId="73" fillId="34" borderId="62" xfId="69" applyFont="1" applyFill="1" applyBorder="1" applyAlignment="1">
      <alignment horizontal="center"/>
    </xf>
    <xf numFmtId="0" fontId="73" fillId="34" borderId="21" xfId="69" applyFont="1" applyFill="1" applyBorder="1"/>
    <xf numFmtId="199" fontId="4" fillId="35" borderId="20" xfId="69" applyNumberFormat="1" applyFont="1" applyFill="1" applyBorder="1"/>
    <xf numFmtId="199" fontId="4" fillId="36" borderId="20" xfId="69" applyNumberFormat="1" applyFont="1" applyFill="1" applyBorder="1"/>
    <xf numFmtId="4" fontId="57" fillId="34" borderId="56" xfId="69" applyNumberFormat="1" applyFont="1" applyFill="1" applyBorder="1" applyAlignment="1">
      <alignment horizontal="center"/>
    </xf>
    <xf numFmtId="3" fontId="115" fillId="36" borderId="41" xfId="69" applyNumberFormat="1" applyFont="1" applyFill="1" applyBorder="1" applyAlignment="1">
      <alignment horizontal="right"/>
    </xf>
    <xf numFmtId="0" fontId="9" fillId="28" borderId="0" xfId="69" applyFont="1" applyFill="1" applyAlignment="1">
      <alignment horizontal="center"/>
    </xf>
    <xf numFmtId="4" fontId="9" fillId="28" borderId="0" xfId="69" applyNumberFormat="1" applyFont="1" applyFill="1" applyAlignment="1">
      <alignment horizontal="center"/>
    </xf>
    <xf numFmtId="0" fontId="9" fillId="28" borderId="22" xfId="69" applyFont="1" applyFill="1" applyBorder="1" applyAlignment="1">
      <alignment horizontal="center"/>
    </xf>
    <xf numFmtId="199" fontId="3" fillId="36" borderId="37" xfId="69" applyNumberFormat="1" applyFont="1" applyFill="1" applyBorder="1" applyAlignment="1">
      <alignment horizontal="right"/>
    </xf>
    <xf numFmtId="0" fontId="117" fillId="26" borderId="73" xfId="69" applyFont="1" applyFill="1" applyBorder="1"/>
    <xf numFmtId="177" fontId="6" fillId="35" borderId="24" xfId="69" applyNumberFormat="1" applyFont="1" applyFill="1" applyBorder="1" applyAlignment="1">
      <alignment horizontal="left"/>
    </xf>
    <xf numFmtId="177" fontId="6" fillId="36" borderId="20" xfId="69" applyNumberFormat="1" applyFont="1" applyFill="1" applyBorder="1" applyAlignment="1">
      <alignment horizontal="left"/>
    </xf>
    <xf numFmtId="177" fontId="6" fillId="35" borderId="20" xfId="69" applyNumberFormat="1" applyFont="1" applyFill="1" applyBorder="1" applyAlignment="1">
      <alignment horizontal="left"/>
    </xf>
    <xf numFmtId="199" fontId="3" fillId="36" borderId="36" xfId="69" applyNumberFormat="1" applyFont="1" applyFill="1" applyBorder="1" applyAlignment="1">
      <alignment horizontal="left"/>
    </xf>
    <xf numFmtId="0" fontId="9" fillId="28" borderId="55" xfId="69" applyFont="1" applyFill="1" applyBorder="1" applyAlignment="1">
      <alignment horizontal="center"/>
    </xf>
    <xf numFmtId="0" fontId="119" fillId="28" borderId="21" xfId="69" applyFont="1" applyFill="1" applyBorder="1"/>
    <xf numFmtId="199" fontId="3" fillId="0" borderId="0" xfId="69" applyNumberFormat="1" applyFont="1"/>
    <xf numFmtId="0" fontId="9" fillId="10" borderId="24" xfId="69" applyFont="1" applyFill="1" applyBorder="1"/>
    <xf numFmtId="0" fontId="9" fillId="10" borderId="60" xfId="69" applyFont="1" applyFill="1" applyBorder="1" applyAlignment="1">
      <alignment horizontal="center"/>
    </xf>
    <xf numFmtId="0" fontId="8" fillId="10" borderId="50" xfId="69" applyFont="1" applyFill="1" applyBorder="1" applyAlignment="1">
      <alignment horizontal="left"/>
    </xf>
    <xf numFmtId="199" fontId="73" fillId="34" borderId="36" xfId="69" applyNumberFormat="1" applyFont="1" applyFill="1" applyBorder="1"/>
    <xf numFmtId="3" fontId="6" fillId="35" borderId="26" xfId="69" applyNumberFormat="1" applyFont="1" applyFill="1" applyBorder="1" applyAlignment="1">
      <alignment horizontal="right"/>
    </xf>
    <xf numFmtId="3" fontId="6" fillId="35" borderId="41" xfId="69" applyNumberFormat="1" applyFont="1" applyFill="1" applyBorder="1" applyAlignment="1">
      <alignment horizontal="right"/>
    </xf>
    <xf numFmtId="199" fontId="3" fillId="36" borderId="64" xfId="69" applyNumberFormat="1" applyFont="1" applyFill="1" applyBorder="1" applyAlignment="1">
      <alignment horizontal="right"/>
    </xf>
    <xf numFmtId="3" fontId="6" fillId="36" borderId="41" xfId="69" applyNumberFormat="1" applyFont="1" applyFill="1" applyBorder="1" applyAlignment="1">
      <alignment horizontal="right"/>
    </xf>
    <xf numFmtId="3" fontId="3" fillId="36" borderId="37" xfId="69" applyNumberFormat="1" applyFont="1" applyFill="1" applyBorder="1" applyAlignment="1">
      <alignment horizontal="right"/>
    </xf>
    <xf numFmtId="3" fontId="61" fillId="6" borderId="19" xfId="0" applyNumberFormat="1" applyFont="1" applyFill="1" applyBorder="1" applyAlignment="1" applyProtection="1">
      <alignment horizontal="center"/>
      <protection locked="0"/>
    </xf>
    <xf numFmtId="3" fontId="61" fillId="12" borderId="19" xfId="0" applyNumberFormat="1" applyFont="1" applyFill="1" applyBorder="1" applyAlignment="1" applyProtection="1">
      <alignment horizontal="center"/>
      <protection locked="0"/>
    </xf>
    <xf numFmtId="4" fontId="62" fillId="6" borderId="20" xfId="0" applyNumberFormat="1" applyFont="1" applyFill="1" applyBorder="1" applyAlignment="1" applyProtection="1">
      <alignment horizontal="center"/>
      <protection hidden="1"/>
    </xf>
    <xf numFmtId="4" fontId="61" fillId="6" borderId="41" xfId="0" applyNumberFormat="1" applyFont="1" applyFill="1" applyBorder="1" applyAlignment="1" applyProtection="1">
      <alignment horizontal="center"/>
      <protection hidden="1"/>
    </xf>
    <xf numFmtId="4" fontId="61" fillId="6" borderId="41" xfId="0" applyNumberFormat="1" applyFont="1" applyFill="1" applyBorder="1" applyAlignment="1">
      <alignment horizontal="center"/>
    </xf>
    <xf numFmtId="4" fontId="61" fillId="12" borderId="41" xfId="0" applyNumberFormat="1" applyFont="1" applyFill="1" applyBorder="1" applyAlignment="1" applyProtection="1">
      <alignment horizontal="center"/>
      <protection hidden="1"/>
    </xf>
    <xf numFmtId="4" fontId="61" fillId="12" borderId="41" xfId="0" applyNumberFormat="1" applyFont="1" applyFill="1" applyBorder="1" applyAlignment="1">
      <alignment horizontal="center"/>
    </xf>
    <xf numFmtId="4" fontId="100" fillId="15" borderId="26" xfId="0" applyNumberFormat="1" applyFont="1" applyFill="1" applyBorder="1" applyAlignment="1" applyProtection="1">
      <alignment horizontal="center"/>
      <protection hidden="1"/>
    </xf>
    <xf numFmtId="4" fontId="61" fillId="12" borderId="20" xfId="0" applyNumberFormat="1" applyFont="1" applyFill="1" applyBorder="1" applyAlignment="1" applyProtection="1">
      <alignment horizontal="center"/>
      <protection hidden="1"/>
    </xf>
    <xf numFmtId="4" fontId="61" fillId="12" borderId="20" xfId="0" applyNumberFormat="1" applyFont="1" applyFill="1" applyBorder="1" applyAlignment="1">
      <alignment horizontal="center"/>
    </xf>
    <xf numFmtId="4" fontId="61" fillId="6" borderId="20" xfId="0" applyNumberFormat="1" applyFont="1" applyFill="1" applyBorder="1" applyAlignment="1" applyProtection="1">
      <alignment horizontal="center"/>
      <protection hidden="1"/>
    </xf>
    <xf numFmtId="4" fontId="61" fillId="6" borderId="20" xfId="0" applyNumberFormat="1" applyFont="1" applyFill="1" applyBorder="1" applyAlignment="1">
      <alignment horizontal="center"/>
    </xf>
    <xf numFmtId="4" fontId="61" fillId="6" borderId="72" xfId="0" applyNumberFormat="1" applyFont="1" applyFill="1" applyBorder="1" applyAlignment="1" applyProtection="1">
      <alignment horizontal="center"/>
      <protection hidden="1"/>
    </xf>
    <xf numFmtId="4" fontId="61" fillId="12" borderId="72" xfId="0" applyNumberFormat="1" applyFont="1" applyFill="1" applyBorder="1" applyAlignment="1" applyProtection="1">
      <alignment horizontal="center"/>
      <protection hidden="1"/>
    </xf>
    <xf numFmtId="1" fontId="61" fillId="12" borderId="19" xfId="0" applyNumberFormat="1" applyFont="1" applyFill="1" applyBorder="1" applyAlignment="1" applyProtection="1">
      <alignment horizontal="center"/>
      <protection locked="0"/>
    </xf>
    <xf numFmtId="1" fontId="61" fillId="6" borderId="19" xfId="0" applyNumberFormat="1" applyFont="1" applyFill="1" applyBorder="1" applyAlignment="1" applyProtection="1">
      <alignment horizontal="center"/>
      <protection locked="0"/>
    </xf>
    <xf numFmtId="1" fontId="61" fillId="12" borderId="14" xfId="0" applyNumberFormat="1" applyFont="1" applyFill="1" applyBorder="1" applyAlignment="1" applyProtection="1">
      <alignment horizontal="center"/>
      <protection locked="0"/>
    </xf>
    <xf numFmtId="1" fontId="61" fillId="6" borderId="14" xfId="0" applyNumberFormat="1" applyFont="1" applyFill="1" applyBorder="1" applyAlignment="1" applyProtection="1">
      <alignment horizontal="center"/>
      <protection locked="0"/>
    </xf>
    <xf numFmtId="49" fontId="74" fillId="34" borderId="43" xfId="0" applyNumberFormat="1" applyFont="1" applyFill="1" applyBorder="1" applyAlignment="1">
      <alignment horizontal="center" wrapText="1"/>
    </xf>
    <xf numFmtId="4" fontId="104" fillId="0" borderId="0" xfId="0" applyNumberFormat="1" applyFont="1" applyAlignment="1">
      <alignment horizontal="center"/>
    </xf>
    <xf numFmtId="49" fontId="87" fillId="0" borderId="0" xfId="0" applyNumberFormat="1" applyFont="1"/>
    <xf numFmtId="49" fontId="92" fillId="35" borderId="7" xfId="0" applyNumberFormat="1" applyFont="1" applyFill="1" applyBorder="1" applyAlignment="1" applyProtection="1">
      <alignment wrapText="1"/>
      <protection locked="0"/>
    </xf>
    <xf numFmtId="49" fontId="92" fillId="36" borderId="7" xfId="0" applyNumberFormat="1" applyFont="1" applyFill="1" applyBorder="1" applyAlignment="1" applyProtection="1">
      <alignment wrapText="1"/>
      <protection locked="0"/>
    </xf>
    <xf numFmtId="0" fontId="87" fillId="0" borderId="0" xfId="0" applyFont="1" applyAlignment="1">
      <alignment horizontal="center"/>
    </xf>
    <xf numFmtId="0" fontId="121" fillId="28" borderId="54" xfId="0" applyFont="1" applyFill="1" applyBorder="1" applyAlignment="1">
      <alignment horizontal="center"/>
    </xf>
    <xf numFmtId="49" fontId="91" fillId="35" borderId="7" xfId="0" applyNumberFormat="1" applyFont="1" applyFill="1" applyBorder="1" applyAlignment="1" applyProtection="1">
      <alignment horizontal="center" wrapText="1"/>
      <protection locked="0"/>
    </xf>
    <xf numFmtId="49" fontId="91" fillId="36" borderId="7" xfId="0" applyNumberFormat="1" applyFont="1" applyFill="1" applyBorder="1" applyAlignment="1" applyProtection="1">
      <alignment horizontal="center" wrapText="1"/>
      <protection locked="0"/>
    </xf>
    <xf numFmtId="0" fontId="87" fillId="28" borderId="35" xfId="0" applyFont="1" applyFill="1" applyBorder="1" applyAlignment="1">
      <alignment horizontal="center"/>
    </xf>
    <xf numFmtId="0" fontId="89" fillId="0" borderId="0" xfId="0" applyFont="1" applyAlignment="1">
      <alignment horizontal="center"/>
    </xf>
    <xf numFmtId="203" fontId="89" fillId="0" borderId="46" xfId="0" applyNumberFormat="1" applyFont="1" applyBorder="1" applyAlignment="1">
      <alignment horizontal="center"/>
    </xf>
    <xf numFmtId="203" fontId="89" fillId="0" borderId="46" xfId="0" applyNumberFormat="1" applyFont="1" applyBorder="1"/>
    <xf numFmtId="203" fontId="89" fillId="0" borderId="47" xfId="0" applyNumberFormat="1" applyFont="1" applyBorder="1"/>
    <xf numFmtId="203" fontId="89" fillId="0" borderId="59" xfId="0" applyNumberFormat="1" applyFont="1" applyBorder="1"/>
    <xf numFmtId="9" fontId="82" fillId="14" borderId="46" xfId="0" applyNumberFormat="1" applyFont="1" applyFill="1" applyBorder="1" applyAlignment="1">
      <alignment horizontal="center"/>
    </xf>
    <xf numFmtId="173" fontId="82" fillId="14" borderId="49" xfId="0" applyNumberFormat="1" applyFont="1" applyFill="1" applyBorder="1" applyAlignment="1">
      <alignment horizontal="center"/>
    </xf>
    <xf numFmtId="3" fontId="81" fillId="14" borderId="35" xfId="0" applyNumberFormat="1" applyFont="1" applyFill="1" applyBorder="1" applyAlignment="1" applyProtection="1">
      <alignment horizontal="center"/>
      <protection hidden="1"/>
    </xf>
    <xf numFmtId="4" fontId="101" fillId="14" borderId="47" xfId="0" applyNumberFormat="1" applyFont="1" applyFill="1" applyBorder="1" applyAlignment="1" applyProtection="1">
      <alignment horizontal="center"/>
      <protection hidden="1"/>
    </xf>
    <xf numFmtId="3" fontId="81" fillId="14" borderId="35" xfId="0" applyNumberFormat="1" applyFont="1" applyFill="1" applyBorder="1" applyAlignment="1">
      <alignment horizontal="center"/>
    </xf>
    <xf numFmtId="49" fontId="61" fillId="6" borderId="7" xfId="0" applyNumberFormat="1" applyFont="1" applyFill="1" applyBorder="1" applyAlignment="1" applyProtection="1">
      <alignment horizontal="center" wrapText="1"/>
      <protection locked="0"/>
    </xf>
    <xf numFmtId="4" fontId="27" fillId="0" borderId="24" xfId="0" applyNumberFormat="1" applyFont="1" applyBorder="1" applyAlignment="1">
      <alignment horizontal="center"/>
    </xf>
    <xf numFmtId="4" fontId="27" fillId="0" borderId="25" xfId="0" applyNumberFormat="1" applyFont="1" applyBorder="1" applyAlignment="1">
      <alignment horizontal="center"/>
    </xf>
    <xf numFmtId="4" fontId="27" fillId="0" borderId="26" xfId="0" applyNumberFormat="1" applyFont="1" applyBorder="1" applyAlignment="1">
      <alignment horizontal="center"/>
    </xf>
    <xf numFmtId="4" fontId="27" fillId="0" borderId="36" xfId="0" applyNumberFormat="1" applyFont="1" applyBorder="1" applyAlignment="1">
      <alignment horizontal="center"/>
    </xf>
    <xf numFmtId="4" fontId="27" fillId="0" borderId="37" xfId="0" applyNumberFormat="1" applyFont="1" applyBorder="1" applyAlignment="1">
      <alignment horizontal="center"/>
    </xf>
    <xf numFmtId="4" fontId="27" fillId="0" borderId="64" xfId="0" applyNumberFormat="1" applyFont="1" applyBorder="1" applyAlignment="1">
      <alignment horizontal="center"/>
    </xf>
    <xf numFmtId="4" fontId="91" fillId="35" borderId="7" xfId="0" applyNumberFormat="1" applyFont="1" applyFill="1" applyBorder="1" applyAlignment="1" applyProtection="1">
      <alignment horizontal="center" wrapText="1"/>
      <protection locked="0"/>
    </xf>
    <xf numFmtId="4" fontId="91" fillId="36" borderId="7" xfId="0" applyNumberFormat="1" applyFont="1" applyFill="1" applyBorder="1" applyAlignment="1" applyProtection="1">
      <alignment horizontal="center" wrapText="1"/>
      <protection locked="0"/>
    </xf>
    <xf numFmtId="3" fontId="6" fillId="35" borderId="24" xfId="69" applyNumberFormat="1" applyFont="1" applyFill="1" applyBorder="1" applyAlignment="1">
      <alignment horizontal="right"/>
    </xf>
    <xf numFmtId="4" fontId="6" fillId="35" borderId="20" xfId="69" applyNumberFormat="1" applyFont="1" applyFill="1" applyBorder="1" applyAlignment="1">
      <alignment horizontal="right"/>
    </xf>
    <xf numFmtId="175" fontId="57" fillId="35" borderId="45" xfId="69" applyNumberFormat="1" applyFont="1" applyFill="1" applyBorder="1" applyAlignment="1">
      <alignment horizontal="center"/>
    </xf>
    <xf numFmtId="3" fontId="57" fillId="35" borderId="36" xfId="69" applyNumberFormat="1" applyFont="1" applyFill="1" applyBorder="1" applyAlignment="1">
      <alignment horizontal="center"/>
    </xf>
    <xf numFmtId="175" fontId="57" fillId="35" borderId="77" xfId="69" applyNumberFormat="1" applyFont="1" applyFill="1" applyBorder="1" applyAlignment="1">
      <alignment horizontal="center"/>
    </xf>
    <xf numFmtId="4" fontId="57" fillId="35" borderId="37" xfId="69" applyNumberFormat="1" applyFont="1" applyFill="1" applyBorder="1" applyAlignment="1">
      <alignment horizontal="center"/>
    </xf>
    <xf numFmtId="0" fontId="57" fillId="35" borderId="37" xfId="69" applyFont="1" applyFill="1" applyBorder="1" applyAlignment="1">
      <alignment horizontal="center"/>
    </xf>
    <xf numFmtId="3" fontId="57" fillId="35" borderId="37" xfId="69" applyNumberFormat="1" applyFont="1" applyFill="1" applyBorder="1" applyAlignment="1">
      <alignment horizontal="center"/>
    </xf>
    <xf numFmtId="199" fontId="105" fillId="35" borderId="26" xfId="69" applyNumberFormat="1" applyFont="1" applyFill="1" applyBorder="1"/>
    <xf numFmtId="199" fontId="105" fillId="35" borderId="41" xfId="69" applyNumberFormat="1" applyFont="1" applyFill="1" applyBorder="1"/>
    <xf numFmtId="199" fontId="105" fillId="35" borderId="64" xfId="69" applyNumberFormat="1" applyFont="1" applyFill="1" applyBorder="1"/>
    <xf numFmtId="177" fontId="6" fillId="35" borderId="35" xfId="69" applyNumberFormat="1" applyFont="1" applyFill="1" applyBorder="1" applyAlignment="1">
      <alignment horizontal="left"/>
    </xf>
    <xf numFmtId="177" fontId="6" fillId="35" borderId="46" xfId="69" applyNumberFormat="1" applyFont="1" applyFill="1" applyBorder="1" applyAlignment="1">
      <alignment horizontal="right"/>
    </xf>
    <xf numFmtId="177" fontId="6" fillId="35" borderId="47" xfId="69" applyNumberFormat="1" applyFont="1" applyFill="1" applyBorder="1" applyAlignment="1">
      <alignment horizontal="right"/>
    </xf>
    <xf numFmtId="177" fontId="3" fillId="0" borderId="0" xfId="69" applyNumberFormat="1" applyFont="1"/>
    <xf numFmtId="3" fontId="3" fillId="36" borderId="38" xfId="69" applyNumberFormat="1" applyFont="1" applyFill="1" applyBorder="1" applyAlignment="1">
      <alignment horizontal="right"/>
    </xf>
    <xf numFmtId="3" fontId="6" fillId="35" borderId="76" xfId="69" applyNumberFormat="1" applyFont="1" applyFill="1" applyBorder="1" applyAlignment="1">
      <alignment horizontal="right"/>
    </xf>
    <xf numFmtId="3" fontId="3" fillId="36" borderId="59" xfId="69" applyNumberFormat="1" applyFont="1" applyFill="1" applyBorder="1" applyAlignment="1">
      <alignment horizontal="right"/>
    </xf>
    <xf numFmtId="3" fontId="6" fillId="16" borderId="18" xfId="0" applyNumberFormat="1" applyFont="1" applyFill="1" applyBorder="1" applyAlignment="1">
      <alignment horizontal="center"/>
    </xf>
    <xf numFmtId="3" fontId="6" fillId="16" borderId="78" xfId="0" applyNumberFormat="1" applyFont="1" applyFill="1" applyBorder="1" applyAlignment="1">
      <alignment horizontal="center"/>
    </xf>
    <xf numFmtId="3" fontId="8" fillId="0" borderId="28" xfId="0" applyNumberFormat="1" applyFont="1" applyBorder="1" applyAlignment="1">
      <alignment horizontal="center"/>
    </xf>
    <xf numFmtId="4" fontId="6" fillId="22" borderId="25" xfId="0" applyNumberFormat="1" applyFont="1" applyFill="1" applyBorder="1" applyAlignment="1">
      <alignment horizontal="right" wrapText="1"/>
    </xf>
    <xf numFmtId="0" fontId="0" fillId="35" borderId="33" xfId="0" applyFill="1" applyBorder="1"/>
    <xf numFmtId="0" fontId="0" fillId="35" borderId="40" xfId="0" applyFill="1" applyBorder="1"/>
    <xf numFmtId="3" fontId="0" fillId="35" borderId="24" xfId="0" applyNumberFormat="1" applyFill="1" applyBorder="1"/>
    <xf numFmtId="3" fontId="0" fillId="35" borderId="25" xfId="0" applyNumberFormat="1" applyFill="1" applyBorder="1"/>
    <xf numFmtId="3" fontId="0" fillId="35" borderId="26" xfId="0" applyNumberFormat="1" applyFill="1" applyBorder="1"/>
    <xf numFmtId="0" fontId="0" fillId="35" borderId="74" xfId="0" applyFill="1" applyBorder="1"/>
    <xf numFmtId="0" fontId="0" fillId="35" borderId="79" xfId="0" applyFill="1" applyBorder="1"/>
    <xf numFmtId="3" fontId="0" fillId="35" borderId="20" xfId="0" applyNumberFormat="1" applyFill="1" applyBorder="1"/>
    <xf numFmtId="3" fontId="0" fillId="35" borderId="7" xfId="0" applyNumberFormat="1" applyFill="1" applyBorder="1"/>
    <xf numFmtId="3" fontId="0" fillId="35" borderId="41" xfId="0" applyNumberFormat="1" applyFill="1" applyBorder="1"/>
    <xf numFmtId="0" fontId="0" fillId="36" borderId="74" xfId="0" applyFill="1" applyBorder="1"/>
    <xf numFmtId="0" fontId="0" fillId="36" borderId="79" xfId="0" applyFill="1" applyBorder="1"/>
    <xf numFmtId="3" fontId="43" fillId="35" borderId="40" xfId="0" applyNumberFormat="1" applyFont="1" applyFill="1" applyBorder="1"/>
    <xf numFmtId="3" fontId="43" fillId="35" borderId="79" xfId="0" applyNumberFormat="1" applyFont="1" applyFill="1" applyBorder="1"/>
    <xf numFmtId="0" fontId="73" fillId="10" borderId="29" xfId="69" applyFont="1" applyFill="1" applyBorder="1"/>
    <xf numFmtId="3" fontId="106" fillId="35" borderId="65" xfId="0" applyNumberFormat="1" applyFont="1" applyFill="1" applyBorder="1"/>
    <xf numFmtId="3" fontId="106" fillId="35" borderId="59" xfId="0" applyNumberFormat="1" applyFont="1" applyFill="1" applyBorder="1"/>
    <xf numFmtId="3" fontId="4" fillId="35" borderId="24" xfId="0" applyNumberFormat="1" applyFont="1" applyFill="1" applyBorder="1"/>
    <xf numFmtId="4" fontId="6" fillId="35" borderId="24" xfId="0" applyNumberFormat="1" applyFont="1" applyFill="1" applyBorder="1"/>
    <xf numFmtId="4" fontId="6" fillId="35" borderId="71" xfId="0" applyNumberFormat="1" applyFont="1" applyFill="1" applyBorder="1" applyAlignment="1">
      <alignment horizontal="center"/>
    </xf>
    <xf numFmtId="4" fontId="6" fillId="36" borderId="71" xfId="0" applyNumberFormat="1" applyFont="1" applyFill="1" applyBorder="1" applyAlignment="1">
      <alignment horizontal="center"/>
    </xf>
    <xf numFmtId="0" fontId="6" fillId="12" borderId="59" xfId="0" applyFont="1" applyFill="1" applyBorder="1"/>
    <xf numFmtId="179" fontId="30" fillId="12" borderId="35" xfId="52" applyFill="1" applyBorder="1" applyAlignment="1">
      <alignment horizontal="right"/>
    </xf>
    <xf numFmtId="179" fontId="30" fillId="12" borderId="59" xfId="52" applyFill="1" applyBorder="1" applyAlignment="1">
      <alignment horizontal="right"/>
    </xf>
    <xf numFmtId="0" fontId="6" fillId="37" borderId="73" xfId="0" applyFont="1" applyFill="1" applyBorder="1"/>
    <xf numFmtId="193" fontId="4" fillId="12" borderId="40" xfId="58" applyFont="1" applyFill="1" applyBorder="1" applyAlignment="1">
      <alignment horizontal="left"/>
    </xf>
    <xf numFmtId="193" fontId="4" fillId="37" borderId="40" xfId="58" applyFont="1" applyFill="1" applyBorder="1" applyAlignment="1">
      <alignment horizontal="left"/>
    </xf>
    <xf numFmtId="193" fontId="4" fillId="12" borderId="59" xfId="58" applyFont="1" applyFill="1" applyBorder="1" applyAlignment="1">
      <alignment horizontal="left"/>
    </xf>
    <xf numFmtId="0" fontId="9" fillId="10" borderId="54" xfId="0" applyFont="1" applyFill="1" applyBorder="1" applyAlignment="1">
      <alignment horizontal="right" vertical="center"/>
    </xf>
    <xf numFmtId="199" fontId="6" fillId="36" borderId="7" xfId="69" applyNumberFormat="1" applyFont="1" applyFill="1" applyBorder="1" applyAlignment="1">
      <alignment horizontal="right"/>
    </xf>
    <xf numFmtId="177" fontId="6" fillId="0" borderId="0" xfId="0" applyNumberFormat="1" applyFont="1" applyAlignment="1">
      <alignment horizontal="right"/>
    </xf>
    <xf numFmtId="208" fontId="30" fillId="12" borderId="59" xfId="52" applyNumberFormat="1" applyFill="1" applyBorder="1" applyAlignment="1">
      <alignment horizontal="left"/>
    </xf>
    <xf numFmtId="208" fontId="30" fillId="37" borderId="73" xfId="52" applyNumberFormat="1" applyFill="1" applyBorder="1" applyAlignment="1">
      <alignment horizontal="left"/>
    </xf>
    <xf numFmtId="208" fontId="30" fillId="37" borderId="53" xfId="52" applyNumberFormat="1" applyFill="1" applyBorder="1" applyAlignment="1">
      <alignment horizontal="left"/>
    </xf>
    <xf numFmtId="208" fontId="30" fillId="12" borderId="47" xfId="52" applyNumberFormat="1" applyFill="1" applyBorder="1" applyAlignment="1">
      <alignment horizontal="left"/>
    </xf>
    <xf numFmtId="211" fontId="30" fillId="12" borderId="59" xfId="52" applyNumberFormat="1" applyFill="1" applyBorder="1" applyAlignment="1">
      <alignment horizontal="right"/>
    </xf>
    <xf numFmtId="211" fontId="30" fillId="37" borderId="73" xfId="52" applyNumberFormat="1" applyFill="1" applyBorder="1" applyAlignment="1">
      <alignment horizontal="right"/>
    </xf>
    <xf numFmtId="211" fontId="30" fillId="37" borderId="53" xfId="52" applyNumberFormat="1" applyFill="1" applyBorder="1" applyAlignment="1">
      <alignment horizontal="right"/>
    </xf>
    <xf numFmtId="211" fontId="30" fillId="12" borderId="47" xfId="52" applyNumberFormat="1" applyFill="1" applyBorder="1" applyAlignment="1">
      <alignment horizontal="right"/>
    </xf>
    <xf numFmtId="175" fontId="4" fillId="0" borderId="0" xfId="0" applyNumberFormat="1" applyFont="1" applyAlignment="1">
      <alignment horizontal="left"/>
    </xf>
    <xf numFmtId="177" fontId="4" fillId="0" borderId="0" xfId="0" applyNumberFormat="1" applyFont="1" applyAlignment="1">
      <alignment horizontal="right"/>
    </xf>
    <xf numFmtId="175" fontId="4" fillId="12" borderId="79" xfId="0" applyNumberFormat="1" applyFont="1" applyFill="1" applyBorder="1" applyAlignment="1">
      <alignment horizontal="left"/>
    </xf>
    <xf numFmtId="175" fontId="4" fillId="30" borderId="79" xfId="0" applyNumberFormat="1" applyFont="1" applyFill="1" applyBorder="1" applyAlignment="1">
      <alignment horizontal="left"/>
    </xf>
    <xf numFmtId="4" fontId="4" fillId="21" borderId="0" xfId="0" applyNumberFormat="1" applyFont="1" applyFill="1" applyAlignment="1">
      <alignment horizontal="right"/>
    </xf>
    <xf numFmtId="177" fontId="4" fillId="21" borderId="0" xfId="0" applyNumberFormat="1" applyFont="1" applyFill="1" applyAlignment="1">
      <alignment horizontal="right"/>
    </xf>
    <xf numFmtId="4" fontId="6" fillId="35" borderId="30" xfId="0" applyNumberFormat="1" applyFont="1" applyFill="1" applyBorder="1"/>
    <xf numFmtId="4" fontId="3" fillId="35" borderId="57" xfId="0" applyNumberFormat="1" applyFont="1" applyFill="1" applyBorder="1"/>
    <xf numFmtId="4" fontId="6" fillId="35" borderId="57" xfId="0" applyNumberFormat="1" applyFont="1" applyFill="1" applyBorder="1" applyAlignment="1">
      <alignment horizontal="center"/>
    </xf>
    <xf numFmtId="4" fontId="6" fillId="35" borderId="57" xfId="0" applyNumberFormat="1" applyFont="1" applyFill="1" applyBorder="1"/>
    <xf numFmtId="0" fontId="6" fillId="0" borderId="55" xfId="0" applyFont="1" applyBorder="1"/>
    <xf numFmtId="0" fontId="6" fillId="0" borderId="56" xfId="0" applyFont="1" applyBorder="1"/>
    <xf numFmtId="0" fontId="6" fillId="0" borderId="22" xfId="0" applyFont="1" applyBorder="1"/>
    <xf numFmtId="0" fontId="3" fillId="0" borderId="21" xfId="0" applyFont="1" applyBorder="1"/>
    <xf numFmtId="0" fontId="3" fillId="0" borderId="22" xfId="0" applyFont="1" applyBorder="1"/>
    <xf numFmtId="0" fontId="6" fillId="0" borderId="67" xfId="0" applyFont="1" applyBorder="1"/>
    <xf numFmtId="0" fontId="6" fillId="0" borderId="68" xfId="0" applyFont="1" applyBorder="1"/>
    <xf numFmtId="0" fontId="6" fillId="0" borderId="62" xfId="0" applyFont="1" applyBorder="1"/>
    <xf numFmtId="0" fontId="4" fillId="30" borderId="32" xfId="0" applyFont="1" applyFill="1" applyBorder="1" applyAlignment="1">
      <alignment horizontal="center"/>
    </xf>
    <xf numFmtId="3" fontId="6" fillId="11" borderId="76" xfId="91" applyNumberFormat="1" applyFont="1" applyFill="1" applyBorder="1" applyAlignment="1">
      <alignment horizontal="center"/>
    </xf>
    <xf numFmtId="0" fontId="3" fillId="0" borderId="71" xfId="0" applyFont="1" applyBorder="1"/>
    <xf numFmtId="164" fontId="6" fillId="0" borderId="5" xfId="109" applyNumberFormat="1" applyFont="1" applyBorder="1" applyAlignment="1">
      <alignment horizontal="right"/>
    </xf>
    <xf numFmtId="164" fontId="6" fillId="21" borderId="5" xfId="109" applyNumberFormat="1" applyFont="1" applyFill="1" applyBorder="1" applyAlignment="1">
      <alignment horizontal="right"/>
    </xf>
    <xf numFmtId="164" fontId="6" fillId="21" borderId="70" xfId="109" applyNumberFormat="1" applyFont="1" applyFill="1" applyBorder="1" applyAlignment="1">
      <alignment horizontal="right"/>
    </xf>
    <xf numFmtId="164" fontId="3" fillId="6" borderId="20" xfId="109" applyNumberFormat="1" applyFont="1" applyFill="1" applyBorder="1" applyAlignment="1">
      <alignment horizontal="left"/>
    </xf>
    <xf numFmtId="164" fontId="3" fillId="12" borderId="20" xfId="109" applyNumberFormat="1" applyFont="1" applyFill="1" applyBorder="1" applyAlignment="1">
      <alignment horizontal="left"/>
    </xf>
    <xf numFmtId="164" fontId="3" fillId="12" borderId="24" xfId="109" applyNumberFormat="1" applyFont="1" applyFill="1" applyBorder="1" applyAlignment="1">
      <alignment horizontal="left"/>
    </xf>
    <xf numFmtId="164" fontId="3" fillId="12" borderId="36" xfId="109" applyNumberFormat="1" applyFont="1" applyFill="1" applyBorder="1" applyAlignment="1">
      <alignment horizontal="left"/>
    </xf>
    <xf numFmtId="1" fontId="4" fillId="12" borderId="37" xfId="109" applyNumberFormat="1" applyFont="1" applyFill="1" applyBorder="1"/>
    <xf numFmtId="1" fontId="4" fillId="12" borderId="64" xfId="0" applyNumberFormat="1" applyFont="1" applyFill="1" applyBorder="1" applyAlignment="1">
      <alignment horizontal="right"/>
    </xf>
    <xf numFmtId="1" fontId="4" fillId="12" borderId="64" xfId="0" applyNumberFormat="1" applyFont="1" applyFill="1" applyBorder="1"/>
    <xf numFmtId="0" fontId="127" fillId="0" borderId="0" xfId="0" applyFont="1"/>
    <xf numFmtId="0" fontId="116" fillId="36" borderId="7" xfId="71" applyFont="1" applyFill="1" applyBorder="1"/>
    <xf numFmtId="1" fontId="6" fillId="36" borderId="7" xfId="71" applyNumberFormat="1" applyFont="1" applyFill="1" applyBorder="1" applyAlignment="1">
      <alignment horizontal="right"/>
    </xf>
    <xf numFmtId="169" fontId="12" fillId="0" borderId="0" xfId="109" applyFont="1" applyAlignment="1">
      <alignment horizontal="left"/>
    </xf>
    <xf numFmtId="199" fontId="6" fillId="35" borderId="7" xfId="71" applyNumberFormat="1" applyFont="1" applyFill="1" applyBorder="1"/>
    <xf numFmtId="199" fontId="6" fillId="36" borderId="7" xfId="71" applyNumberFormat="1" applyFont="1" applyFill="1" applyBorder="1"/>
    <xf numFmtId="22" fontId="6" fillId="12" borderId="33" xfId="71" applyNumberFormat="1" applyFont="1" applyFill="1" applyBorder="1"/>
    <xf numFmtId="22" fontId="6" fillId="6" borderId="74" xfId="71" applyNumberFormat="1" applyFont="1" applyFill="1" applyBorder="1"/>
    <xf numFmtId="22" fontId="6" fillId="31" borderId="74" xfId="71" applyNumberFormat="1" applyFont="1" applyFill="1" applyBorder="1"/>
    <xf numFmtId="169" fontId="22" fillId="14" borderId="34" xfId="71" applyNumberFormat="1" applyFont="1" applyFill="1" applyBorder="1"/>
    <xf numFmtId="49" fontId="6" fillId="24" borderId="7" xfId="71" applyNumberFormat="1" applyFont="1" applyFill="1" applyBorder="1"/>
    <xf numFmtId="0" fontId="6" fillId="24" borderId="7" xfId="71" applyFont="1" applyFill="1" applyBorder="1"/>
    <xf numFmtId="172" fontId="6" fillId="24" borderId="7" xfId="0" applyNumberFormat="1" applyFont="1" applyFill="1" applyBorder="1"/>
    <xf numFmtId="172" fontId="6" fillId="24" borderId="7" xfId="0" applyNumberFormat="1" applyFont="1" applyFill="1" applyBorder="1" applyAlignment="1">
      <alignment horizontal="right"/>
    </xf>
    <xf numFmtId="0" fontId="8" fillId="24" borderId="0" xfId="71" applyFont="1" applyFill="1" applyAlignment="1">
      <alignment horizontal="center"/>
    </xf>
    <xf numFmtId="170" fontId="19" fillId="0" borderId="0" xfId="109" applyNumberFormat="1" applyFont="1" applyAlignment="1">
      <alignment horizontal="center"/>
    </xf>
    <xf numFmtId="0" fontId="116" fillId="21" borderId="0" xfId="0" applyFont="1" applyFill="1"/>
    <xf numFmtId="0" fontId="9" fillId="27" borderId="29" xfId="69" applyFont="1" applyFill="1" applyBorder="1"/>
    <xf numFmtId="175" fontId="0" fillId="0" borderId="0" xfId="0" applyNumberFormat="1"/>
    <xf numFmtId="0" fontId="4" fillId="0" borderId="0" xfId="0" applyFont="1" applyAlignment="1">
      <alignment horizontal="center"/>
    </xf>
    <xf numFmtId="0" fontId="110" fillId="0" borderId="0" xfId="69" applyFont="1"/>
    <xf numFmtId="0" fontId="43" fillId="0" borderId="0" xfId="0" applyFont="1"/>
    <xf numFmtId="4" fontId="0" fillId="0" borderId="0" xfId="0" applyNumberFormat="1" applyAlignment="1">
      <alignment horizontal="center"/>
    </xf>
    <xf numFmtId="0" fontId="4" fillId="35" borderId="71" xfId="0" applyFont="1" applyFill="1" applyBorder="1"/>
    <xf numFmtId="0" fontId="43" fillId="35" borderId="70" xfId="0" applyFont="1" applyFill="1" applyBorder="1" applyAlignment="1">
      <alignment horizontal="center"/>
    </xf>
    <xf numFmtId="0" fontId="4" fillId="37" borderId="71" xfId="0" applyFont="1" applyFill="1" applyBorder="1"/>
    <xf numFmtId="0" fontId="43" fillId="37" borderId="70" xfId="0" applyFont="1" applyFill="1" applyBorder="1" applyAlignment="1">
      <alignment horizontal="center"/>
    </xf>
    <xf numFmtId="0" fontId="0" fillId="35" borderId="60" xfId="0" applyFill="1" applyBorder="1" applyAlignment="1">
      <alignment horizontal="center"/>
    </xf>
    <xf numFmtId="0" fontId="0" fillId="35" borderId="55" xfId="0" applyFill="1" applyBorder="1" applyAlignment="1">
      <alignment horizontal="center"/>
    </xf>
    <xf numFmtId="4" fontId="0" fillId="37" borderId="5" xfId="0" applyNumberFormat="1" applyFill="1" applyBorder="1" applyAlignment="1">
      <alignment horizontal="center"/>
    </xf>
    <xf numFmtId="4" fontId="0" fillId="35" borderId="68" xfId="0" applyNumberFormat="1" applyFill="1" applyBorder="1" applyAlignment="1">
      <alignment horizontal="center"/>
    </xf>
    <xf numFmtId="4" fontId="0" fillId="37" borderId="59" xfId="0" applyNumberFormat="1" applyFill="1" applyBorder="1" applyAlignment="1">
      <alignment horizontal="center"/>
    </xf>
    <xf numFmtId="4" fontId="0" fillId="35" borderId="66" xfId="0" applyNumberFormat="1" applyFill="1" applyBorder="1" applyAlignment="1">
      <alignment horizontal="center"/>
    </xf>
    <xf numFmtId="0" fontId="0" fillId="35" borderId="56" xfId="0" applyFill="1" applyBorder="1" applyAlignment="1">
      <alignment horizontal="center"/>
    </xf>
    <xf numFmtId="4" fontId="0" fillId="37" borderId="70" xfId="0" applyNumberFormat="1" applyFill="1" applyBorder="1" applyAlignment="1">
      <alignment horizontal="center"/>
    </xf>
    <xf numFmtId="4" fontId="0" fillId="35" borderId="62" xfId="0" applyNumberFormat="1" applyFill="1" applyBorder="1" applyAlignment="1">
      <alignment horizontal="center"/>
    </xf>
    <xf numFmtId="0" fontId="4" fillId="35" borderId="60" xfId="0" applyFont="1" applyFill="1" applyBorder="1" applyAlignment="1">
      <alignment horizontal="center"/>
    </xf>
    <xf numFmtId="0" fontId="4" fillId="37" borderId="59" xfId="0" applyFont="1" applyFill="1" applyBorder="1" applyAlignment="1">
      <alignment horizontal="center"/>
    </xf>
    <xf numFmtId="0" fontId="4" fillId="35" borderId="66" xfId="0" applyFont="1" applyFill="1" applyBorder="1" applyAlignment="1">
      <alignment horizontal="center"/>
    </xf>
    <xf numFmtId="0" fontId="112" fillId="0" borderId="0" xfId="69" applyFont="1"/>
    <xf numFmtId="199" fontId="112" fillId="0" borderId="0" xfId="69" applyNumberFormat="1" applyFont="1"/>
    <xf numFmtId="175" fontId="112" fillId="0" borderId="0" xfId="69" applyNumberFormat="1" applyFont="1"/>
    <xf numFmtId="16" fontId="112" fillId="0" borderId="0" xfId="69" applyNumberFormat="1" applyFont="1"/>
    <xf numFmtId="175" fontId="119" fillId="0" borderId="0" xfId="69" applyNumberFormat="1" applyFont="1"/>
    <xf numFmtId="3" fontId="0" fillId="35" borderId="7" xfId="0" applyNumberFormat="1" applyFill="1" applyBorder="1" applyAlignment="1">
      <alignment horizontal="center"/>
    </xf>
    <xf numFmtId="3" fontId="0" fillId="37" borderId="7" xfId="0" applyNumberFormat="1" applyFill="1" applyBorder="1" applyAlignment="1">
      <alignment horizontal="center"/>
    </xf>
    <xf numFmtId="3" fontId="0" fillId="35" borderId="32" xfId="0" applyNumberFormat="1" applyFill="1" applyBorder="1" applyAlignment="1">
      <alignment horizontal="center"/>
    </xf>
    <xf numFmtId="199" fontId="73" fillId="34" borderId="0" xfId="69" applyNumberFormat="1" applyFont="1" applyFill="1" applyAlignment="1">
      <alignment horizontal="center"/>
    </xf>
    <xf numFmtId="3" fontId="0" fillId="35" borderId="17" xfId="0" applyNumberFormat="1" applyFill="1" applyBorder="1" applyAlignment="1">
      <alignment horizontal="center"/>
    </xf>
    <xf numFmtId="3" fontId="0" fillId="37" borderId="18" xfId="0" applyNumberFormat="1" applyFill="1" applyBorder="1" applyAlignment="1">
      <alignment horizontal="center"/>
    </xf>
    <xf numFmtId="3" fontId="0" fillId="35" borderId="18" xfId="0" applyNumberFormat="1" applyFill="1" applyBorder="1" applyAlignment="1">
      <alignment horizontal="center"/>
    </xf>
    <xf numFmtId="3" fontId="0" fillId="35" borderId="15" xfId="0" applyNumberFormat="1" applyFill="1" applyBorder="1" applyAlignment="1">
      <alignment horizontal="center"/>
    </xf>
    <xf numFmtId="199" fontId="79" fillId="34" borderId="69" xfId="69" applyNumberFormat="1" applyFont="1" applyFill="1" applyBorder="1" applyAlignment="1">
      <alignment horizontal="center"/>
    </xf>
    <xf numFmtId="3" fontId="0" fillId="37" borderId="19" xfId="0" applyNumberFormat="1" applyFill="1" applyBorder="1" applyAlignment="1">
      <alignment horizontal="center"/>
    </xf>
    <xf numFmtId="3" fontId="0" fillId="35" borderId="19" xfId="0" applyNumberFormat="1" applyFill="1" applyBorder="1" applyAlignment="1">
      <alignment horizontal="center"/>
    </xf>
    <xf numFmtId="3" fontId="0" fillId="35" borderId="14" xfId="0" applyNumberFormat="1" applyFill="1" applyBorder="1" applyAlignment="1">
      <alignment horizontal="center"/>
    </xf>
    <xf numFmtId="199" fontId="73" fillId="34" borderId="0" xfId="69" applyNumberFormat="1" applyFont="1" applyFill="1" applyAlignment="1">
      <alignment horizontal="left"/>
    </xf>
    <xf numFmtId="199" fontId="6" fillId="0" borderId="0" xfId="69" applyNumberFormat="1" applyFont="1" applyAlignment="1">
      <alignment horizontal="right"/>
    </xf>
    <xf numFmtId="3" fontId="3" fillId="35" borderId="24" xfId="69" applyNumberFormat="1" applyFont="1" applyFill="1" applyBorder="1" applyAlignment="1">
      <alignment horizontal="right"/>
    </xf>
    <xf numFmtId="4" fontId="3" fillId="35" borderId="20" xfId="69" applyNumberFormat="1" applyFont="1" applyFill="1" applyBorder="1" applyAlignment="1">
      <alignment horizontal="right"/>
    </xf>
    <xf numFmtId="3" fontId="43" fillId="37" borderId="15" xfId="0" applyNumberFormat="1" applyFont="1" applyFill="1" applyBorder="1" applyAlignment="1">
      <alignment horizontal="center"/>
    </xf>
    <xf numFmtId="3" fontId="43" fillId="37" borderId="32" xfId="0" applyNumberFormat="1" applyFont="1" applyFill="1" applyBorder="1" applyAlignment="1">
      <alignment horizontal="center"/>
    </xf>
    <xf numFmtId="3" fontId="43" fillId="37" borderId="14" xfId="0" applyNumberFormat="1" applyFont="1" applyFill="1" applyBorder="1" applyAlignment="1">
      <alignment horizontal="center"/>
    </xf>
    <xf numFmtId="3" fontId="73" fillId="10" borderId="0" xfId="0" applyNumberFormat="1" applyFont="1" applyFill="1"/>
    <xf numFmtId="0" fontId="73" fillId="10" borderId="0" xfId="0" applyFont="1" applyFill="1"/>
    <xf numFmtId="0" fontId="79" fillId="10" borderId="28" xfId="0" applyFont="1" applyFill="1" applyBorder="1" applyAlignment="1">
      <alignment horizontal="left"/>
    </xf>
    <xf numFmtId="3" fontId="79" fillId="10" borderId="43" xfId="0" applyNumberFormat="1" applyFont="1" applyFill="1" applyBorder="1" applyAlignment="1">
      <alignment horizontal="center" wrapText="1"/>
    </xf>
    <xf numFmtId="3" fontId="79" fillId="10" borderId="55" xfId="0" applyNumberFormat="1" applyFont="1" applyFill="1" applyBorder="1" applyAlignment="1">
      <alignment horizontal="center" wrapText="1"/>
    </xf>
    <xf numFmtId="0" fontId="79" fillId="0" borderId="0" xfId="0" applyFont="1" applyAlignment="1">
      <alignment horizontal="center"/>
    </xf>
    <xf numFmtId="3" fontId="79" fillId="0" borderId="0" xfId="0" applyNumberFormat="1" applyFont="1" applyAlignment="1">
      <alignment horizontal="center" wrapText="1"/>
    </xf>
    <xf numFmtId="3" fontId="4" fillId="0" borderId="0" xfId="0" applyNumberFormat="1" applyFont="1" applyAlignment="1">
      <alignment horizontal="center" wrapText="1"/>
    </xf>
    <xf numFmtId="3" fontId="79" fillId="0" borderId="0" xfId="0" applyNumberFormat="1" applyFont="1" applyAlignment="1">
      <alignment wrapText="1"/>
    </xf>
    <xf numFmtId="3" fontId="4" fillId="0" borderId="0" xfId="0" applyNumberFormat="1" applyFont="1"/>
    <xf numFmtId="172" fontId="3" fillId="36" borderId="19" xfId="0" applyNumberFormat="1" applyFont="1" applyFill="1" applyBorder="1" applyAlignment="1">
      <alignment horizontal="center"/>
    </xf>
    <xf numFmtId="172" fontId="3" fillId="35" borderId="19" xfId="0" applyNumberFormat="1" applyFont="1" applyFill="1" applyBorder="1" applyAlignment="1">
      <alignment horizontal="center"/>
    </xf>
    <xf numFmtId="0" fontId="21" fillId="0" borderId="55" xfId="71" applyFont="1" applyBorder="1"/>
    <xf numFmtId="0" fontId="21" fillId="10" borderId="44" xfId="71" applyFont="1" applyFill="1" applyBorder="1"/>
    <xf numFmtId="0" fontId="21" fillId="10" borderId="55" xfId="71" applyFont="1" applyFill="1" applyBorder="1"/>
    <xf numFmtId="0" fontId="21" fillId="10" borderId="55" xfId="71" applyFont="1" applyFill="1" applyBorder="1" applyAlignment="1">
      <alignment horizontal="center"/>
    </xf>
    <xf numFmtId="0" fontId="6" fillId="10" borderId="55" xfId="0" applyFont="1" applyFill="1" applyBorder="1" applyAlignment="1">
      <alignment horizontal="center"/>
    </xf>
    <xf numFmtId="0" fontId="6" fillId="10" borderId="42" xfId="0" applyFont="1" applyFill="1" applyBorder="1" applyAlignment="1">
      <alignment horizontal="center"/>
    </xf>
    <xf numFmtId="0" fontId="6" fillId="10" borderId="56" xfId="0" applyFont="1" applyFill="1" applyBorder="1" applyAlignment="1">
      <alignment horizontal="center"/>
    </xf>
    <xf numFmtId="0" fontId="8" fillId="35" borderId="22" xfId="71" applyFont="1" applyFill="1" applyBorder="1" applyAlignment="1">
      <alignment horizontal="center"/>
    </xf>
    <xf numFmtId="172" fontId="6" fillId="36" borderId="41" xfId="0" applyNumberFormat="1" applyFont="1" applyFill="1" applyBorder="1"/>
    <xf numFmtId="172" fontId="6" fillId="35" borderId="41" xfId="0" applyNumberFormat="1" applyFont="1" applyFill="1" applyBorder="1"/>
    <xf numFmtId="172" fontId="6" fillId="35" borderId="20" xfId="0" applyNumberFormat="1" applyFont="1" applyFill="1" applyBorder="1" applyAlignment="1">
      <alignment horizontal="center"/>
    </xf>
    <xf numFmtId="172" fontId="6" fillId="36" borderId="20" xfId="0" applyNumberFormat="1" applyFont="1" applyFill="1" applyBorder="1" applyAlignment="1">
      <alignment horizontal="center"/>
    </xf>
    <xf numFmtId="0" fontId="6" fillId="35" borderId="20" xfId="0" applyFont="1" applyFill="1" applyBorder="1" applyAlignment="1">
      <alignment horizontal="right"/>
    </xf>
    <xf numFmtId="0" fontId="6" fillId="35" borderId="41" xfId="71" applyFont="1" applyFill="1" applyBorder="1" applyAlignment="1">
      <alignment horizontal="right"/>
    </xf>
    <xf numFmtId="49" fontId="6" fillId="36" borderId="20" xfId="71" applyNumberFormat="1" applyFont="1" applyFill="1" applyBorder="1" applyAlignment="1">
      <alignment horizontal="right"/>
    </xf>
    <xf numFmtId="49" fontId="6" fillId="36" borderId="41" xfId="71" applyNumberFormat="1" applyFont="1" applyFill="1" applyBorder="1" applyAlignment="1">
      <alignment horizontal="right"/>
    </xf>
    <xf numFmtId="0" fontId="6" fillId="36" borderId="37" xfId="0" applyFont="1" applyFill="1" applyBorder="1"/>
    <xf numFmtId="0" fontId="6" fillId="36" borderId="37" xfId="71" applyFont="1" applyFill="1" applyBorder="1"/>
    <xf numFmtId="49" fontId="6" fillId="36" borderId="37" xfId="71" applyNumberFormat="1" applyFont="1" applyFill="1" applyBorder="1"/>
    <xf numFmtId="0" fontId="107" fillId="0" borderId="0" xfId="0" applyFont="1"/>
    <xf numFmtId="0" fontId="79" fillId="10" borderId="14" xfId="0" applyFont="1" applyFill="1" applyBorder="1"/>
    <xf numFmtId="0" fontId="79" fillId="10" borderId="12" xfId="0" applyFont="1" applyFill="1" applyBorder="1" applyAlignment="1">
      <alignment horizontal="center"/>
    </xf>
    <xf numFmtId="0" fontId="4" fillId="35" borderId="24" xfId="0" applyFont="1" applyFill="1" applyBorder="1"/>
    <xf numFmtId="4" fontId="4" fillId="36" borderId="20" xfId="0" applyNumberFormat="1" applyFont="1" applyFill="1" applyBorder="1"/>
    <xf numFmtId="3" fontId="43" fillId="0" borderId="0" xfId="0" applyNumberFormat="1" applyFont="1"/>
    <xf numFmtId="0" fontId="4" fillId="35" borderId="72" xfId="0" applyFont="1" applyFill="1" applyBorder="1"/>
    <xf numFmtId="0" fontId="4" fillId="36" borderId="35" xfId="0" applyFont="1" applyFill="1" applyBorder="1"/>
    <xf numFmtId="164" fontId="43" fillId="0" borderId="0" xfId="91" applyNumberFormat="1" applyFont="1"/>
    <xf numFmtId="0" fontId="4" fillId="35" borderId="35" xfId="0" applyFont="1" applyFill="1" applyBorder="1"/>
    <xf numFmtId="0" fontId="129" fillId="35" borderId="59" xfId="0" applyFont="1" applyFill="1" applyBorder="1" applyAlignment="1">
      <alignment horizontal="center"/>
    </xf>
    <xf numFmtId="0" fontId="4" fillId="36" borderId="24" xfId="0" applyFont="1" applyFill="1" applyBorder="1"/>
    <xf numFmtId="0" fontId="4" fillId="35" borderId="36" xfId="0" applyFont="1" applyFill="1" applyBorder="1"/>
    <xf numFmtId="199" fontId="4" fillId="0" borderId="0" xfId="0" applyNumberFormat="1" applyFont="1"/>
    <xf numFmtId="203" fontId="105" fillId="35" borderId="26" xfId="69" applyNumberFormat="1" applyFont="1" applyFill="1" applyBorder="1"/>
    <xf numFmtId="203" fontId="105" fillId="35" borderId="41" xfId="69" applyNumberFormat="1" applyFont="1" applyFill="1" applyBorder="1"/>
    <xf numFmtId="203" fontId="6" fillId="35" borderId="7" xfId="69" applyNumberFormat="1" applyFont="1" applyFill="1" applyBorder="1"/>
    <xf numFmtId="203" fontId="6" fillId="36" borderId="7" xfId="69" applyNumberFormat="1" applyFont="1" applyFill="1" applyBorder="1"/>
    <xf numFmtId="203" fontId="6" fillId="36" borderId="41" xfId="69" applyNumberFormat="1" applyFont="1" applyFill="1" applyBorder="1"/>
    <xf numFmtId="203" fontId="6" fillId="35" borderId="41" xfId="69" applyNumberFormat="1" applyFont="1" applyFill="1" applyBorder="1"/>
    <xf numFmtId="203" fontId="43" fillId="36" borderId="37" xfId="69" applyNumberFormat="1" applyFont="1" applyFill="1" applyBorder="1"/>
    <xf numFmtId="203" fontId="6" fillId="36" borderId="20" xfId="69" applyNumberFormat="1" applyFont="1" applyFill="1" applyBorder="1" applyAlignment="1">
      <alignment horizontal="right"/>
    </xf>
    <xf numFmtId="203" fontId="6" fillId="36" borderId="7" xfId="69" applyNumberFormat="1" applyFont="1" applyFill="1" applyBorder="1" applyAlignment="1">
      <alignment horizontal="right"/>
    </xf>
    <xf numFmtId="203" fontId="3" fillId="36" borderId="20" xfId="69" applyNumberFormat="1" applyFont="1" applyFill="1" applyBorder="1" applyAlignment="1">
      <alignment horizontal="right"/>
    </xf>
    <xf numFmtId="203" fontId="6" fillId="35" borderId="25" xfId="69" applyNumberFormat="1" applyFont="1" applyFill="1" applyBorder="1" applyAlignment="1">
      <alignment horizontal="right"/>
    </xf>
    <xf numFmtId="203" fontId="6" fillId="35" borderId="26" xfId="69" applyNumberFormat="1" applyFont="1" applyFill="1" applyBorder="1" applyAlignment="1">
      <alignment horizontal="right"/>
    </xf>
    <xf numFmtId="203" fontId="6" fillId="35" borderId="7" xfId="69" applyNumberFormat="1" applyFont="1" applyFill="1" applyBorder="1" applyAlignment="1">
      <alignment horizontal="right"/>
    </xf>
    <xf numFmtId="203" fontId="3" fillId="36" borderId="37" xfId="69" applyNumberFormat="1" applyFont="1" applyFill="1" applyBorder="1" applyAlignment="1">
      <alignment horizontal="right"/>
    </xf>
    <xf numFmtId="203" fontId="3" fillId="36" borderId="64" xfId="69" applyNumberFormat="1" applyFont="1" applyFill="1" applyBorder="1" applyAlignment="1">
      <alignment horizontal="right"/>
    </xf>
    <xf numFmtId="203" fontId="3" fillId="0" borderId="0" xfId="69" applyNumberFormat="1" applyFont="1"/>
    <xf numFmtId="3" fontId="43" fillId="35" borderId="0" xfId="0" applyNumberFormat="1" applyFont="1" applyFill="1" applyAlignment="1">
      <alignment horizontal="center"/>
    </xf>
    <xf numFmtId="3" fontId="43" fillId="37" borderId="0" xfId="0" applyNumberFormat="1" applyFont="1" applyFill="1" applyAlignment="1">
      <alignment horizontal="center"/>
    </xf>
    <xf numFmtId="4" fontId="43" fillId="37" borderId="0" xfId="0" applyNumberFormat="1" applyFont="1" applyFill="1" applyAlignment="1">
      <alignment horizontal="center"/>
    </xf>
    <xf numFmtId="203" fontId="6" fillId="35" borderId="6" xfId="0" applyNumberFormat="1" applyFont="1" applyFill="1" applyBorder="1"/>
    <xf numFmtId="203" fontId="6" fillId="36" borderId="6" xfId="0" applyNumberFormat="1" applyFont="1" applyFill="1" applyBorder="1"/>
    <xf numFmtId="203" fontId="3" fillId="36" borderId="6" xfId="0" applyNumberFormat="1" applyFont="1" applyFill="1" applyBorder="1"/>
    <xf numFmtId="203" fontId="3" fillId="35" borderId="6" xfId="0" applyNumberFormat="1" applyFont="1" applyFill="1" applyBorder="1"/>
    <xf numFmtId="203" fontId="43" fillId="35" borderId="6" xfId="0" applyNumberFormat="1" applyFont="1" applyFill="1" applyBorder="1"/>
    <xf numFmtId="203" fontId="43" fillId="0" borderId="61" xfId="0" applyNumberFormat="1" applyFont="1" applyBorder="1"/>
    <xf numFmtId="203" fontId="119" fillId="0" borderId="0" xfId="0" applyNumberFormat="1" applyFont="1"/>
    <xf numFmtId="4" fontId="130" fillId="0" borderId="0" xfId="0" applyNumberFormat="1" applyFont="1"/>
    <xf numFmtId="203" fontId="6" fillId="35" borderId="41" xfId="0" applyNumberFormat="1" applyFont="1" applyFill="1" applyBorder="1"/>
    <xf numFmtId="203" fontId="6" fillId="36" borderId="41" xfId="0" applyNumberFormat="1" applyFont="1" applyFill="1" applyBorder="1"/>
    <xf numFmtId="203" fontId="6" fillId="17" borderId="47" xfId="0" applyNumberFormat="1" applyFont="1" applyFill="1" applyBorder="1"/>
    <xf numFmtId="203" fontId="6" fillId="20" borderId="52" xfId="0" applyNumberFormat="1" applyFont="1" applyFill="1" applyBorder="1"/>
    <xf numFmtId="203" fontId="6" fillId="20" borderId="41" xfId="0" applyNumberFormat="1" applyFont="1" applyFill="1" applyBorder="1"/>
    <xf numFmtId="203" fontId="6" fillId="20" borderId="7" xfId="0" applyNumberFormat="1" applyFont="1" applyFill="1" applyBorder="1"/>
    <xf numFmtId="203" fontId="6" fillId="17" borderId="5" xfId="0" applyNumberFormat="1" applyFont="1" applyFill="1" applyBorder="1"/>
    <xf numFmtId="203" fontId="6" fillId="35" borderId="9" xfId="0" applyNumberFormat="1" applyFont="1" applyFill="1" applyBorder="1"/>
    <xf numFmtId="203" fontId="3" fillId="35" borderId="61" xfId="0" applyNumberFormat="1" applyFont="1" applyFill="1" applyBorder="1"/>
    <xf numFmtId="212" fontId="6" fillId="11" borderId="62" xfId="0" applyNumberFormat="1" applyFont="1" applyFill="1" applyBorder="1"/>
    <xf numFmtId="212" fontId="6" fillId="11" borderId="70" xfId="0" applyNumberFormat="1" applyFont="1" applyFill="1" applyBorder="1"/>
    <xf numFmtId="213" fontId="6" fillId="35" borderId="26" xfId="0" applyNumberFormat="1" applyFont="1" applyFill="1" applyBorder="1"/>
    <xf numFmtId="213" fontId="6" fillId="36" borderId="41" xfId="0" applyNumberFormat="1" applyFont="1" applyFill="1" applyBorder="1"/>
    <xf numFmtId="213" fontId="6" fillId="35" borderId="41" xfId="0" applyNumberFormat="1" applyFont="1" applyFill="1" applyBorder="1"/>
    <xf numFmtId="213" fontId="6" fillId="36" borderId="64" xfId="0" applyNumberFormat="1" applyFont="1" applyFill="1" applyBorder="1"/>
    <xf numFmtId="213" fontId="6" fillId="35" borderId="64" xfId="0" applyNumberFormat="1" applyFont="1" applyFill="1" applyBorder="1"/>
    <xf numFmtId="203" fontId="115" fillId="16" borderId="63" xfId="0" applyNumberFormat="1" applyFont="1" applyFill="1" applyBorder="1" applyAlignment="1">
      <alignment horizontal="center"/>
    </xf>
    <xf numFmtId="203" fontId="109" fillId="0" borderId="63" xfId="0" applyNumberFormat="1" applyFont="1" applyBorder="1" applyAlignment="1">
      <alignment horizontal="center"/>
    </xf>
    <xf numFmtId="203" fontId="109" fillId="0" borderId="13" xfId="0" applyNumberFormat="1" applyFont="1" applyBorder="1" applyAlignment="1">
      <alignment horizontal="center"/>
    </xf>
    <xf numFmtId="203" fontId="84" fillId="0" borderId="13" xfId="0" applyNumberFormat="1" applyFont="1" applyBorder="1" applyAlignment="1">
      <alignment horizontal="center"/>
    </xf>
    <xf numFmtId="203" fontId="84" fillId="0" borderId="0" xfId="0" applyNumberFormat="1" applyFont="1" applyAlignment="1">
      <alignment horizontal="center"/>
    </xf>
    <xf numFmtId="203" fontId="84" fillId="0" borderId="63" xfId="0" applyNumberFormat="1" applyFont="1" applyBorder="1" applyAlignment="1">
      <alignment horizontal="center"/>
    </xf>
    <xf numFmtId="203" fontId="6" fillId="0" borderId="13" xfId="0" applyNumberFormat="1" applyFont="1" applyBorder="1" applyAlignment="1">
      <alignment horizontal="center"/>
    </xf>
    <xf numFmtId="203" fontId="6" fillId="0" borderId="0" xfId="0" applyNumberFormat="1" applyFont="1" applyAlignment="1">
      <alignment horizontal="center"/>
    </xf>
    <xf numFmtId="203" fontId="6" fillId="0" borderId="63" xfId="0" applyNumberFormat="1" applyFont="1" applyBorder="1" applyAlignment="1">
      <alignment horizontal="center"/>
    </xf>
    <xf numFmtId="203" fontId="6" fillId="0" borderId="30" xfId="0" applyNumberFormat="1" applyFont="1" applyBorder="1" applyAlignment="1">
      <alignment horizontal="center"/>
    </xf>
    <xf numFmtId="203" fontId="3" fillId="0" borderId="47" xfId="0" applyNumberFormat="1" applyFont="1" applyBorder="1"/>
    <xf numFmtId="203" fontId="3" fillId="0" borderId="35" xfId="0" applyNumberFormat="1" applyFont="1" applyBorder="1"/>
    <xf numFmtId="203" fontId="6" fillId="18" borderId="46" xfId="0" applyNumberFormat="1" applyFont="1" applyFill="1" applyBorder="1"/>
    <xf numFmtId="203" fontId="6" fillId="18" borderId="47" xfId="0" applyNumberFormat="1" applyFont="1" applyFill="1" applyBorder="1"/>
    <xf numFmtId="203" fontId="6" fillId="0" borderId="0" xfId="0" applyNumberFormat="1" applyFont="1"/>
    <xf numFmtId="203" fontId="6" fillId="35" borderId="5" xfId="0" applyNumberFormat="1" applyFont="1" applyFill="1" applyBorder="1"/>
    <xf numFmtId="203" fontId="6" fillId="0" borderId="35" xfId="0" applyNumberFormat="1" applyFont="1" applyBorder="1"/>
    <xf numFmtId="203" fontId="6" fillId="0" borderId="46" xfId="0" applyNumberFormat="1" applyFont="1" applyBorder="1"/>
    <xf numFmtId="203" fontId="6" fillId="0" borderId="47" xfId="0" applyNumberFormat="1" applyFont="1" applyBorder="1"/>
    <xf numFmtId="203" fontId="3" fillId="36" borderId="59" xfId="0" applyNumberFormat="1" applyFont="1" applyFill="1" applyBorder="1"/>
    <xf numFmtId="203" fontId="3" fillId="0" borderId="0" xfId="0" applyNumberFormat="1" applyFont="1"/>
    <xf numFmtId="203" fontId="3" fillId="0" borderId="63" xfId="0" applyNumberFormat="1" applyFont="1" applyBorder="1" applyAlignment="1">
      <alignment horizontal="right"/>
    </xf>
    <xf numFmtId="203" fontId="3" fillId="0" borderId="53" xfId="0" applyNumberFormat="1" applyFont="1" applyBorder="1"/>
    <xf numFmtId="203" fontId="6" fillId="22" borderId="0" xfId="0" applyNumberFormat="1" applyFont="1" applyFill="1"/>
    <xf numFmtId="203" fontId="6" fillId="22" borderId="71" xfId="0" applyNumberFormat="1" applyFont="1" applyFill="1" applyBorder="1"/>
    <xf numFmtId="203" fontId="6" fillId="22" borderId="5" xfId="0" applyNumberFormat="1" applyFont="1" applyFill="1" applyBorder="1"/>
    <xf numFmtId="203" fontId="6" fillId="22" borderId="70" xfId="0" applyNumberFormat="1" applyFont="1" applyFill="1" applyBorder="1"/>
    <xf numFmtId="203" fontId="3" fillId="35" borderId="71" xfId="0" applyNumberFormat="1" applyFont="1" applyFill="1" applyBorder="1"/>
    <xf numFmtId="203" fontId="6" fillId="0" borderId="29" xfId="0" applyNumberFormat="1" applyFont="1" applyBorder="1"/>
    <xf numFmtId="203" fontId="6" fillId="0" borderId="28" xfId="0" applyNumberFormat="1" applyFont="1" applyBorder="1"/>
    <xf numFmtId="203" fontId="6" fillId="0" borderId="43" xfId="0" applyNumberFormat="1" applyFont="1" applyBorder="1"/>
    <xf numFmtId="203" fontId="3" fillId="36" borderId="71" xfId="0" applyNumberFormat="1" applyFont="1" applyFill="1" applyBorder="1"/>
    <xf numFmtId="203" fontId="6" fillId="12" borderId="48" xfId="0" applyNumberFormat="1" applyFont="1" applyFill="1" applyBorder="1" applyAlignment="1">
      <alignment horizontal="center"/>
    </xf>
    <xf numFmtId="203" fontId="6" fillId="12" borderId="68" xfId="0" applyNumberFormat="1" applyFont="1" applyFill="1" applyBorder="1" applyAlignment="1">
      <alignment horizontal="center"/>
    </xf>
    <xf numFmtId="203" fontId="6" fillId="11" borderId="67" xfId="0" applyNumberFormat="1" applyFont="1" applyFill="1" applyBorder="1"/>
    <xf numFmtId="203" fontId="6" fillId="11" borderId="68" xfId="0" applyNumberFormat="1" applyFont="1" applyFill="1" applyBorder="1"/>
    <xf numFmtId="203" fontId="6" fillId="11" borderId="62" xfId="0" applyNumberFormat="1" applyFont="1" applyFill="1" applyBorder="1"/>
    <xf numFmtId="203" fontId="6" fillId="11" borderId="30" xfId="0" applyNumberFormat="1" applyFont="1" applyFill="1" applyBorder="1" applyAlignment="1">
      <alignment horizontal="center"/>
    </xf>
    <xf numFmtId="203" fontId="6" fillId="11" borderId="57" xfId="0" applyNumberFormat="1" applyFont="1" applyFill="1" applyBorder="1" applyAlignment="1">
      <alignment horizontal="center"/>
    </xf>
    <xf numFmtId="203" fontId="6" fillId="11" borderId="61" xfId="0" applyNumberFormat="1" applyFont="1" applyFill="1" applyBorder="1" applyAlignment="1">
      <alignment horizontal="center"/>
    </xf>
    <xf numFmtId="203" fontId="6" fillId="11" borderId="35" xfId="0" applyNumberFormat="1" applyFont="1" applyFill="1" applyBorder="1" applyAlignment="1">
      <alignment horizontal="center"/>
    </xf>
    <xf numFmtId="203" fontId="6" fillId="11" borderId="46" xfId="0" applyNumberFormat="1" applyFont="1" applyFill="1" applyBorder="1" applyAlignment="1">
      <alignment horizontal="center"/>
    </xf>
    <xf numFmtId="203" fontId="6" fillId="11" borderId="49" xfId="0" applyNumberFormat="1" applyFont="1" applyFill="1" applyBorder="1" applyAlignment="1">
      <alignment horizontal="center"/>
    </xf>
    <xf numFmtId="203" fontId="6" fillId="11" borderId="47" xfId="0" applyNumberFormat="1" applyFont="1" applyFill="1" applyBorder="1" applyAlignment="1">
      <alignment horizontal="center"/>
    </xf>
    <xf numFmtId="0" fontId="4" fillId="36" borderId="79" xfId="0" applyFont="1" applyFill="1" applyBorder="1"/>
    <xf numFmtId="213" fontId="4" fillId="35" borderId="24" xfId="0" applyNumberFormat="1" applyFont="1" applyFill="1" applyBorder="1"/>
    <xf numFmtId="213" fontId="106" fillId="35" borderId="65" xfId="0" applyNumberFormat="1" applyFont="1" applyFill="1" applyBorder="1"/>
    <xf numFmtId="213" fontId="0" fillId="36" borderId="20" xfId="0" applyNumberFormat="1" applyFill="1" applyBorder="1"/>
    <xf numFmtId="213" fontId="0" fillId="36" borderId="7" xfId="0" applyNumberFormat="1" applyFill="1" applyBorder="1"/>
    <xf numFmtId="213" fontId="0" fillId="36" borderId="41" xfId="0" applyNumberFormat="1" applyFill="1" applyBorder="1"/>
    <xf numFmtId="213" fontId="43" fillId="36" borderId="79" xfId="0" applyNumberFormat="1" applyFont="1" applyFill="1" applyBorder="1"/>
    <xf numFmtId="203" fontId="3" fillId="35" borderId="59" xfId="0" applyNumberFormat="1" applyFont="1" applyFill="1" applyBorder="1"/>
    <xf numFmtId="203" fontId="6" fillId="35" borderId="20" xfId="0" applyNumberFormat="1" applyFont="1" applyFill="1" applyBorder="1"/>
    <xf numFmtId="203" fontId="3" fillId="36" borderId="57" xfId="0" applyNumberFormat="1" applyFont="1" applyFill="1" applyBorder="1"/>
    <xf numFmtId="203" fontId="3" fillId="35" borderId="58" xfId="0" applyNumberFormat="1" applyFont="1" applyFill="1" applyBorder="1" applyAlignment="1">
      <alignment horizontal="center"/>
    </xf>
    <xf numFmtId="203" fontId="43" fillId="16" borderId="25" xfId="0" applyNumberFormat="1" applyFont="1" applyFill="1" applyBorder="1" applyAlignment="1">
      <alignment horizontal="center" wrapText="1"/>
    </xf>
    <xf numFmtId="203" fontId="4" fillId="16" borderId="25" xfId="0" applyNumberFormat="1" applyFont="1" applyFill="1" applyBorder="1" applyAlignment="1">
      <alignment horizontal="center"/>
    </xf>
    <xf numFmtId="203" fontId="4" fillId="16" borderId="26" xfId="0" applyNumberFormat="1" applyFont="1" applyFill="1" applyBorder="1" applyAlignment="1">
      <alignment horizontal="center"/>
    </xf>
    <xf numFmtId="203" fontId="4" fillId="35" borderId="7" xfId="0" applyNumberFormat="1" applyFont="1" applyFill="1" applyBorder="1" applyAlignment="1">
      <alignment horizontal="center"/>
    </xf>
    <xf numFmtId="203" fontId="4" fillId="35" borderId="41" xfId="0" applyNumberFormat="1" applyFont="1" applyFill="1" applyBorder="1" applyAlignment="1">
      <alignment horizontal="center"/>
    </xf>
    <xf numFmtId="203" fontId="4" fillId="36" borderId="25" xfId="0" applyNumberFormat="1" applyFont="1" applyFill="1" applyBorder="1" applyAlignment="1">
      <alignment horizontal="center" wrapText="1"/>
    </xf>
    <xf numFmtId="203" fontId="4" fillId="35" borderId="32" xfId="0" applyNumberFormat="1" applyFont="1" applyFill="1" applyBorder="1" applyAlignment="1">
      <alignment horizontal="center"/>
    </xf>
    <xf numFmtId="203" fontId="4" fillId="35" borderId="76" xfId="0" applyNumberFormat="1" applyFont="1" applyFill="1" applyBorder="1" applyAlignment="1">
      <alignment horizontal="center"/>
    </xf>
    <xf numFmtId="203" fontId="43" fillId="36" borderId="46" xfId="0" applyNumberFormat="1" applyFont="1" applyFill="1" applyBorder="1" applyAlignment="1">
      <alignment horizontal="center"/>
    </xf>
    <xf numFmtId="203" fontId="43" fillId="36" borderId="47" xfId="0" applyNumberFormat="1" applyFont="1" applyFill="1" applyBorder="1" applyAlignment="1">
      <alignment horizontal="center"/>
    </xf>
    <xf numFmtId="214" fontId="30" fillId="12" borderId="59" xfId="52" applyNumberFormat="1" applyFill="1" applyBorder="1" applyAlignment="1">
      <alignment horizontal="right"/>
    </xf>
    <xf numFmtId="214" fontId="30" fillId="37" borderId="73" xfId="52" applyNumberFormat="1" applyFill="1" applyBorder="1" applyAlignment="1">
      <alignment horizontal="right"/>
    </xf>
    <xf numFmtId="214" fontId="30" fillId="37" borderId="53" xfId="52" applyNumberFormat="1" applyFill="1" applyBorder="1" applyAlignment="1">
      <alignment horizontal="right"/>
    </xf>
    <xf numFmtId="214" fontId="30" fillId="12" borderId="47" xfId="52" applyNumberFormat="1" applyFill="1" applyBorder="1" applyAlignment="1">
      <alignment horizontal="right"/>
    </xf>
    <xf numFmtId="201" fontId="17" fillId="0" borderId="0" xfId="0" applyNumberFormat="1" applyFont="1"/>
    <xf numFmtId="201" fontId="18" fillId="0" borderId="0" xfId="91" applyNumberFormat="1" applyFont="1" applyAlignment="1">
      <alignment horizontal="right"/>
    </xf>
    <xf numFmtId="215" fontId="30" fillId="12" borderId="59" xfId="52" applyNumberFormat="1" applyFill="1" applyBorder="1" applyAlignment="1">
      <alignment horizontal="right"/>
    </xf>
    <xf numFmtId="215" fontId="30" fillId="37" borderId="73" xfId="52" applyNumberFormat="1" applyFill="1" applyBorder="1" applyAlignment="1">
      <alignment horizontal="right"/>
    </xf>
    <xf numFmtId="215" fontId="30" fillId="37" borderId="53" xfId="52" applyNumberFormat="1" applyFill="1" applyBorder="1" applyAlignment="1">
      <alignment horizontal="right"/>
    </xf>
    <xf numFmtId="215" fontId="30" fillId="12" borderId="47" xfId="52" applyNumberFormat="1" applyFill="1" applyBorder="1" applyAlignment="1">
      <alignment horizontal="right"/>
    </xf>
    <xf numFmtId="203" fontId="43" fillId="35" borderId="25" xfId="0" applyNumberFormat="1" applyFont="1" applyFill="1" applyBorder="1"/>
    <xf numFmtId="203" fontId="43" fillId="36" borderId="7" xfId="0" applyNumberFormat="1" applyFont="1" applyFill="1" applyBorder="1"/>
    <xf numFmtId="203" fontId="43" fillId="35" borderId="32" xfId="0" applyNumberFormat="1" applyFont="1" applyFill="1" applyBorder="1"/>
    <xf numFmtId="203" fontId="4" fillId="35" borderId="5" xfId="0" applyNumberFormat="1" applyFont="1" applyFill="1" applyBorder="1"/>
    <xf numFmtId="203" fontId="4" fillId="36" borderId="5" xfId="0" applyNumberFormat="1" applyFont="1" applyFill="1" applyBorder="1"/>
    <xf numFmtId="203" fontId="43" fillId="35" borderId="26" xfId="0" applyNumberFormat="1" applyFont="1" applyFill="1" applyBorder="1"/>
    <xf numFmtId="203" fontId="43" fillId="36" borderId="41" xfId="0" applyNumberFormat="1" applyFont="1" applyFill="1" applyBorder="1"/>
    <xf numFmtId="203" fontId="43" fillId="35" borderId="76" xfId="0" applyNumberFormat="1" applyFont="1" applyFill="1" applyBorder="1"/>
    <xf numFmtId="217" fontId="43" fillId="36" borderId="46" xfId="91" applyNumberFormat="1" applyFont="1" applyFill="1" applyBorder="1"/>
    <xf numFmtId="203" fontId="131" fillId="36" borderId="26" xfId="0" applyNumberFormat="1" applyFont="1" applyFill="1" applyBorder="1"/>
    <xf numFmtId="203" fontId="132" fillId="35" borderId="64" xfId="0" applyNumberFormat="1" applyFont="1" applyFill="1" applyBorder="1"/>
    <xf numFmtId="203" fontId="4" fillId="30" borderId="20" xfId="0" applyNumberFormat="1" applyFont="1" applyFill="1" applyBorder="1" applyAlignment="1">
      <alignment horizontal="right"/>
    </xf>
    <xf numFmtId="203" fontId="4" fillId="30" borderId="7" xfId="0" applyNumberFormat="1" applyFont="1" applyFill="1" applyBorder="1" applyAlignment="1">
      <alignment horizontal="right"/>
    </xf>
    <xf numFmtId="203" fontId="4" fillId="30" borderId="41" xfId="0" applyNumberFormat="1" applyFont="1" applyFill="1" applyBorder="1" applyAlignment="1">
      <alignment horizontal="right"/>
    </xf>
    <xf numFmtId="203" fontId="4" fillId="12" borderId="20" xfId="0" applyNumberFormat="1" applyFont="1" applyFill="1" applyBorder="1" applyAlignment="1">
      <alignment horizontal="right"/>
    </xf>
    <xf numFmtId="203" fontId="4" fillId="12" borderId="7" xfId="0" applyNumberFormat="1" applyFont="1" applyFill="1" applyBorder="1" applyAlignment="1">
      <alignment horizontal="right"/>
    </xf>
    <xf numFmtId="203" fontId="4" fillId="12" borderId="41" xfId="0" applyNumberFormat="1" applyFont="1" applyFill="1" applyBorder="1" applyAlignment="1">
      <alignment horizontal="right"/>
    </xf>
    <xf numFmtId="0" fontId="6" fillId="30" borderId="33" xfId="71" applyFont="1" applyFill="1" applyBorder="1"/>
    <xf numFmtId="0" fontId="6" fillId="31" borderId="74" xfId="71" applyFont="1" applyFill="1" applyBorder="1"/>
    <xf numFmtId="0" fontId="6" fillId="30" borderId="74" xfId="71" applyFont="1" applyFill="1" applyBorder="1"/>
    <xf numFmtId="0" fontId="6" fillId="30" borderId="34" xfId="71" applyFont="1" applyFill="1" applyBorder="1"/>
    <xf numFmtId="203" fontId="4" fillId="30" borderId="24" xfId="0" applyNumberFormat="1" applyFont="1" applyFill="1" applyBorder="1" applyAlignment="1">
      <alignment horizontal="right"/>
    </xf>
    <xf numFmtId="203" fontId="4" fillId="30" borderId="40" xfId="0" applyNumberFormat="1" applyFont="1" applyFill="1" applyBorder="1" applyAlignment="1">
      <alignment horizontal="right"/>
    </xf>
    <xf numFmtId="203" fontId="4" fillId="12" borderId="79" xfId="0" applyNumberFormat="1" applyFont="1" applyFill="1" applyBorder="1" applyAlignment="1">
      <alignment horizontal="right"/>
    </xf>
    <xf numFmtId="203" fontId="4" fillId="30" borderId="79" xfId="0" applyNumberFormat="1" applyFont="1" applyFill="1" applyBorder="1" applyAlignment="1">
      <alignment horizontal="right"/>
    </xf>
    <xf numFmtId="203" fontId="4" fillId="30" borderId="36" xfId="0" applyNumberFormat="1" applyFont="1" applyFill="1" applyBorder="1" applyAlignment="1">
      <alignment horizontal="right"/>
    </xf>
    <xf numFmtId="203" fontId="4" fillId="30" borderId="65" xfId="0" applyNumberFormat="1" applyFont="1" applyFill="1" applyBorder="1" applyAlignment="1">
      <alignment horizontal="right"/>
    </xf>
    <xf numFmtId="217" fontId="6" fillId="35" borderId="11" xfId="91" applyNumberFormat="1" applyFont="1" applyFill="1" applyBorder="1"/>
    <xf numFmtId="217" fontId="6" fillId="35" borderId="15" xfId="91" applyNumberFormat="1" applyFont="1" applyFill="1" applyBorder="1"/>
    <xf numFmtId="217" fontId="6" fillId="36" borderId="0" xfId="91" applyNumberFormat="1" applyFont="1" applyFill="1"/>
    <xf numFmtId="217" fontId="6" fillId="36" borderId="13" xfId="91" applyNumberFormat="1" applyFont="1" applyFill="1" applyBorder="1"/>
    <xf numFmtId="217" fontId="3" fillId="35" borderId="0" xfId="91" applyNumberFormat="1" applyFont="1" applyFill="1"/>
    <xf numFmtId="217" fontId="3" fillId="35" borderId="13" xfId="91" applyNumberFormat="1" applyFont="1" applyFill="1" applyBorder="1"/>
    <xf numFmtId="217" fontId="6" fillId="35" borderId="0" xfId="91" applyNumberFormat="1" applyFont="1" applyFill="1"/>
    <xf numFmtId="217" fontId="6" fillId="35" borderId="13" xfId="91" applyNumberFormat="1" applyFont="1" applyFill="1" applyBorder="1"/>
    <xf numFmtId="217" fontId="3" fillId="36" borderId="0" xfId="91" applyNumberFormat="1" applyFont="1" applyFill="1"/>
    <xf numFmtId="217" fontId="3" fillId="36" borderId="13" xfId="91" applyNumberFormat="1" applyFont="1" applyFill="1" applyBorder="1"/>
    <xf numFmtId="217" fontId="3" fillId="36" borderId="9" xfId="91" applyNumberFormat="1" applyFont="1" applyFill="1" applyBorder="1"/>
    <xf numFmtId="217" fontId="3" fillId="36" borderId="17" xfId="91" applyNumberFormat="1" applyFont="1" applyFill="1" applyBorder="1"/>
    <xf numFmtId="217" fontId="89" fillId="36" borderId="7" xfId="91" applyNumberFormat="1" applyFont="1" applyFill="1" applyBorder="1"/>
    <xf numFmtId="218" fontId="3" fillId="36" borderId="20" xfId="0" applyNumberFormat="1" applyFont="1" applyFill="1" applyBorder="1" applyAlignment="1">
      <alignment horizontal="center"/>
    </xf>
    <xf numFmtId="218" fontId="3" fillId="36" borderId="7" xfId="0" applyNumberFormat="1" applyFont="1" applyFill="1" applyBorder="1" applyAlignment="1">
      <alignment horizontal="center"/>
    </xf>
    <xf numFmtId="218" fontId="3" fillId="35" borderId="20" xfId="0" applyNumberFormat="1" applyFont="1" applyFill="1" applyBorder="1" applyAlignment="1">
      <alignment horizontal="center"/>
    </xf>
    <xf numFmtId="218" fontId="3" fillId="35" borderId="7" xfId="0" applyNumberFormat="1" applyFont="1" applyFill="1" applyBorder="1" applyAlignment="1">
      <alignment horizontal="center"/>
    </xf>
    <xf numFmtId="218" fontId="6" fillId="35" borderId="20" xfId="0" applyNumberFormat="1" applyFont="1" applyFill="1" applyBorder="1" applyAlignment="1">
      <alignment horizontal="center"/>
    </xf>
    <xf numFmtId="218" fontId="6" fillId="35" borderId="7" xfId="0" applyNumberFormat="1" applyFont="1" applyFill="1" applyBorder="1" applyAlignment="1">
      <alignment horizontal="center"/>
    </xf>
    <xf numFmtId="218" fontId="6" fillId="36" borderId="20" xfId="0" applyNumberFormat="1" applyFont="1" applyFill="1" applyBorder="1" applyAlignment="1">
      <alignment horizontal="center"/>
    </xf>
    <xf numFmtId="218" fontId="6" fillId="36" borderId="7" xfId="0" applyNumberFormat="1" applyFont="1" applyFill="1" applyBorder="1" applyAlignment="1">
      <alignment horizontal="center"/>
    </xf>
    <xf numFmtId="218" fontId="6" fillId="36" borderId="36" xfId="0" applyNumberFormat="1" applyFont="1" applyFill="1" applyBorder="1" applyAlignment="1">
      <alignment horizontal="center"/>
    </xf>
    <xf numFmtId="218" fontId="6" fillId="36" borderId="37" xfId="0" applyNumberFormat="1" applyFont="1" applyFill="1" applyBorder="1" applyAlignment="1">
      <alignment horizontal="center"/>
    </xf>
    <xf numFmtId="218" fontId="6" fillId="36" borderId="7" xfId="0" applyNumberFormat="1" applyFont="1" applyFill="1" applyBorder="1"/>
    <xf numFmtId="218" fontId="6" fillId="36" borderId="41" xfId="0" applyNumberFormat="1" applyFont="1" applyFill="1" applyBorder="1"/>
    <xf numFmtId="218" fontId="6" fillId="35" borderId="7" xfId="0" applyNumberFormat="1" applyFont="1" applyFill="1" applyBorder="1"/>
    <xf numFmtId="218" fontId="6" fillId="35" borderId="41" xfId="0" applyNumberFormat="1" applyFont="1" applyFill="1" applyBorder="1"/>
    <xf numFmtId="218" fontId="6" fillId="36" borderId="37" xfId="0" applyNumberFormat="1" applyFont="1" applyFill="1" applyBorder="1"/>
    <xf numFmtId="218" fontId="6" fillId="36" borderId="64" xfId="0" applyNumberFormat="1" applyFont="1" applyFill="1" applyBorder="1"/>
    <xf numFmtId="203" fontId="6" fillId="35" borderId="7" xfId="71" applyNumberFormat="1" applyFont="1" applyFill="1" applyBorder="1"/>
    <xf numFmtId="203" fontId="6" fillId="36" borderId="7" xfId="71" applyNumberFormat="1" applyFont="1" applyFill="1" applyBorder="1"/>
    <xf numFmtId="203" fontId="6" fillId="35" borderId="7" xfId="0" applyNumberFormat="1" applyFont="1" applyFill="1" applyBorder="1" applyAlignment="1">
      <alignment horizontal="right"/>
    </xf>
    <xf numFmtId="203" fontId="6" fillId="36" borderId="7" xfId="0" applyNumberFormat="1" applyFont="1" applyFill="1" applyBorder="1" applyAlignment="1">
      <alignment horizontal="right"/>
    </xf>
    <xf numFmtId="218" fontId="6" fillId="36" borderId="7" xfId="0" applyNumberFormat="1" applyFont="1" applyFill="1" applyBorder="1" applyAlignment="1">
      <alignment horizontal="right"/>
    </xf>
    <xf numFmtId="218" fontId="6" fillId="35" borderId="7" xfId="0" applyNumberFormat="1" applyFont="1" applyFill="1" applyBorder="1" applyAlignment="1">
      <alignment horizontal="right"/>
    </xf>
    <xf numFmtId="203" fontId="6" fillId="0" borderId="0" xfId="0" applyNumberFormat="1" applyFont="1" applyAlignment="1">
      <alignment horizontal="left"/>
    </xf>
    <xf numFmtId="203" fontId="6" fillId="0" borderId="0" xfId="0" applyNumberFormat="1" applyFont="1" applyAlignment="1">
      <alignment horizontal="right"/>
    </xf>
    <xf numFmtId="203" fontId="6" fillId="0" borderId="0" xfId="71" applyNumberFormat="1" applyFont="1"/>
    <xf numFmtId="203" fontId="16" fillId="0" borderId="0" xfId="0" applyNumberFormat="1" applyFont="1"/>
    <xf numFmtId="203" fontId="6" fillId="8" borderId="0" xfId="0" applyNumberFormat="1" applyFont="1" applyFill="1"/>
    <xf numFmtId="203" fontId="8" fillId="19" borderId="54" xfId="0" applyNumberFormat="1" applyFont="1" applyFill="1" applyBorder="1" applyAlignment="1">
      <alignment wrapText="1"/>
    </xf>
    <xf numFmtId="203" fontId="6" fillId="19" borderId="55" xfId="0" applyNumberFormat="1" applyFont="1" applyFill="1" applyBorder="1"/>
    <xf numFmtId="203" fontId="6" fillId="19" borderId="44" xfId="0" applyNumberFormat="1" applyFont="1" applyFill="1" applyBorder="1" applyAlignment="1">
      <alignment horizontal="center"/>
    </xf>
    <xf numFmtId="203" fontId="6" fillId="19" borderId="55" xfId="0" applyNumberFormat="1" applyFont="1" applyFill="1" applyBorder="1" applyAlignment="1">
      <alignment horizontal="center"/>
    </xf>
    <xf numFmtId="203" fontId="8" fillId="19" borderId="55" xfId="0" applyNumberFormat="1" applyFont="1" applyFill="1" applyBorder="1" applyAlignment="1">
      <alignment horizontal="center"/>
    </xf>
    <xf numFmtId="203" fontId="8" fillId="19" borderId="56" xfId="70" applyNumberFormat="1" applyFont="1" applyFill="1" applyBorder="1" applyAlignment="1">
      <alignment vertical="center"/>
    </xf>
    <xf numFmtId="203" fontId="6" fillId="19" borderId="21" xfId="0" applyNumberFormat="1" applyFont="1" applyFill="1" applyBorder="1"/>
    <xf numFmtId="203" fontId="6" fillId="19" borderId="0" xfId="0" applyNumberFormat="1" applyFont="1" applyFill="1" applyAlignment="1">
      <alignment horizontal="center"/>
    </xf>
    <xf numFmtId="203" fontId="8" fillId="19" borderId="12" xfId="70" applyNumberFormat="1" applyFont="1" applyFill="1" applyBorder="1" applyAlignment="1">
      <alignment horizontal="right" vertical="center"/>
    </xf>
    <xf numFmtId="203" fontId="8" fillId="19" borderId="0" xfId="70" applyNumberFormat="1" applyFont="1" applyFill="1" applyAlignment="1">
      <alignment horizontal="right" vertical="center"/>
    </xf>
    <xf numFmtId="203" fontId="8" fillId="19" borderId="22" xfId="70" applyNumberFormat="1" applyFont="1" applyFill="1" applyBorder="1" applyAlignment="1">
      <alignment horizontal="right" vertical="center"/>
    </xf>
    <xf numFmtId="203" fontId="8" fillId="19" borderId="0" xfId="70" applyNumberFormat="1" applyFont="1" applyFill="1" applyAlignment="1">
      <alignment horizontal="center" vertical="center"/>
    </xf>
    <xf numFmtId="203" fontId="8" fillId="19" borderId="0" xfId="70" applyNumberFormat="1" applyFont="1" applyFill="1" applyAlignment="1">
      <alignment vertical="center"/>
    </xf>
    <xf numFmtId="203" fontId="6" fillId="36" borderId="19" xfId="71" applyNumberFormat="1" applyFont="1" applyFill="1" applyBorder="1"/>
    <xf numFmtId="203" fontId="6" fillId="35" borderId="19" xfId="71" applyNumberFormat="1" applyFont="1" applyFill="1" applyBorder="1"/>
    <xf numFmtId="203" fontId="3" fillId="35" borderId="7" xfId="71" applyNumberFormat="1" applyFont="1" applyFill="1" applyBorder="1"/>
    <xf numFmtId="203" fontId="8" fillId="19" borderId="12" xfId="70" applyNumberFormat="1" applyFont="1" applyFill="1" applyBorder="1" applyAlignment="1">
      <alignment horizontal="left" vertical="center"/>
    </xf>
    <xf numFmtId="203" fontId="9" fillId="19" borderId="0" xfId="70" applyNumberFormat="1" applyFont="1" applyFill="1" applyAlignment="1">
      <alignment horizontal="left" vertical="center"/>
    </xf>
    <xf numFmtId="203" fontId="8" fillId="19" borderId="0" xfId="70" applyNumberFormat="1" applyFont="1" applyFill="1" applyAlignment="1">
      <alignment horizontal="left" vertical="center"/>
    </xf>
    <xf numFmtId="203" fontId="3" fillId="36" borderId="7" xfId="71" applyNumberFormat="1" applyFont="1" applyFill="1" applyBorder="1"/>
    <xf numFmtId="203" fontId="8" fillId="19" borderId="12" xfId="70" applyNumberFormat="1" applyFont="1" applyFill="1" applyBorder="1" applyAlignment="1">
      <alignment horizontal="left" vertical="center" wrapText="1"/>
    </xf>
    <xf numFmtId="203" fontId="9" fillId="19" borderId="0" xfId="0" applyNumberFormat="1" applyFont="1" applyFill="1"/>
    <xf numFmtId="203" fontId="8" fillId="19" borderId="0" xfId="70" applyNumberFormat="1" applyFont="1" applyFill="1" applyAlignment="1">
      <alignment horizontal="left" vertical="center" wrapText="1"/>
    </xf>
    <xf numFmtId="203" fontId="8" fillId="19" borderId="12" xfId="70" applyNumberFormat="1" applyFont="1" applyFill="1" applyBorder="1" applyAlignment="1">
      <alignment vertical="center"/>
    </xf>
    <xf numFmtId="203" fontId="6" fillId="0" borderId="6" xfId="0" applyNumberFormat="1" applyFont="1" applyBorder="1"/>
    <xf numFmtId="203" fontId="6" fillId="19" borderId="67" xfId="0" applyNumberFormat="1" applyFont="1" applyFill="1" applyBorder="1"/>
    <xf numFmtId="203" fontId="6" fillId="19" borderId="68" xfId="0" applyNumberFormat="1" applyFont="1" applyFill="1" applyBorder="1" applyAlignment="1">
      <alignment horizontal="center"/>
    </xf>
    <xf numFmtId="203" fontId="8" fillId="19" borderId="21" xfId="70" applyNumberFormat="1" applyFont="1" applyFill="1" applyBorder="1" applyAlignment="1">
      <alignment vertical="center"/>
    </xf>
    <xf numFmtId="203" fontId="3" fillId="35" borderId="19" xfId="71" applyNumberFormat="1" applyFont="1" applyFill="1" applyBorder="1"/>
    <xf numFmtId="203" fontId="3" fillId="0" borderId="0" xfId="71" applyNumberFormat="1" applyFont="1"/>
    <xf numFmtId="0" fontId="133" fillId="0" borderId="0" xfId="0" applyFont="1"/>
    <xf numFmtId="0" fontId="133" fillId="0" borderId="0" xfId="0" applyFont="1"/>
    <xf numFmtId="0" fontId="133" fillId="0" borderId="54" xfId="0" applyFont="1" applyBorder="1"/>
    <xf numFmtId="0" fontId="133" fillId="0" borderId="55" xfId="0" applyFont="1" applyBorder="1"/>
    <xf numFmtId="0" fontId="133" fillId="0" borderId="56" xfId="0" applyFont="1" applyBorder="1"/>
    <xf numFmtId="0" fontId="133" fillId="0" borderId="21" xfId="0" applyFont="1" applyBorder="1"/>
    <xf numFmtId="0" fontId="133" fillId="0" borderId="22" xfId="0" applyFont="1" applyBorder="1"/>
    <xf numFmtId="0" fontId="133" fillId="0" borderId="67" xfId="0" applyFont="1" applyBorder="1"/>
    <xf numFmtId="0" fontId="133" fillId="0" borderId="68" xfId="0" applyFont="1" applyBorder="1"/>
    <xf numFmtId="0" fontId="133" fillId="0" borderId="62" xfId="0" applyFont="1" applyBorder="1"/>
    <xf numFmtId="0" fontId="110" fillId="0" borderId="0" xfId="0" applyFont="1" applyAlignment="1">
      <alignment horizontal="center"/>
    </xf>
    <xf numFmtId="169" fontId="3" fillId="14" borderId="67" xfId="71" applyNumberFormat="1" applyFont="1" applyFill="1" applyBorder="1"/>
    <xf numFmtId="216" fontId="30" fillId="12" borderId="7" xfId="53" applyNumberFormat="1" applyFill="1" applyBorder="1" applyAlignment="1">
      <alignment horizontal="right"/>
    </xf>
    <xf numFmtId="216" fontId="30" fillId="6" borderId="7" xfId="53" applyNumberFormat="1" applyFill="1" applyBorder="1" applyAlignment="1">
      <alignment horizontal="right"/>
    </xf>
    <xf numFmtId="216" fontId="30" fillId="12" borderId="24" xfId="53" applyNumberFormat="1" applyFill="1" applyBorder="1" applyAlignment="1">
      <alignment horizontal="right"/>
    </xf>
    <xf numFmtId="216" fontId="30" fillId="12" borderId="25" xfId="53" applyNumberFormat="1" applyFill="1" applyBorder="1" applyAlignment="1">
      <alignment horizontal="right"/>
    </xf>
    <xf numFmtId="216" fontId="30" fillId="6" borderId="20" xfId="53" applyNumberFormat="1" applyFill="1" applyBorder="1" applyAlignment="1">
      <alignment horizontal="right"/>
    </xf>
    <xf numFmtId="216" fontId="30" fillId="12" borderId="20" xfId="53" applyNumberFormat="1" applyFill="1" applyBorder="1" applyAlignment="1">
      <alignment horizontal="right"/>
    </xf>
    <xf numFmtId="216" fontId="94" fillId="14" borderId="36" xfId="53" applyNumberFormat="1" applyFont="1" applyFill="1" applyBorder="1" applyAlignment="1">
      <alignment horizontal="right"/>
    </xf>
    <xf numFmtId="216" fontId="94" fillId="15" borderId="66" xfId="53" applyNumberFormat="1" applyFont="1" applyFill="1" applyBorder="1" applyAlignment="1">
      <alignment horizontal="right"/>
    </xf>
    <xf numFmtId="216" fontId="30" fillId="12" borderId="60" xfId="53" applyNumberFormat="1" applyFill="1" applyBorder="1" applyAlignment="1">
      <alignment horizontal="right"/>
    </xf>
    <xf numFmtId="216" fontId="94" fillId="14" borderId="66" xfId="53" applyNumberFormat="1" applyFont="1" applyFill="1" applyBorder="1" applyAlignment="1">
      <alignment horizontal="right"/>
    </xf>
    <xf numFmtId="216" fontId="30" fillId="6" borderId="24" xfId="53" applyNumberFormat="1" applyFill="1" applyBorder="1" applyAlignment="1">
      <alignment horizontal="right"/>
    </xf>
    <xf numFmtId="216" fontId="30" fillId="6" borderId="25" xfId="53" applyNumberFormat="1" applyFill="1" applyBorder="1" applyAlignment="1">
      <alignment horizontal="right"/>
    </xf>
    <xf numFmtId="0" fontId="4" fillId="36" borderId="71" xfId="0" applyFont="1" applyFill="1" applyBorder="1"/>
    <xf numFmtId="0" fontId="4" fillId="36" borderId="54" xfId="0" applyFont="1" applyFill="1" applyBorder="1"/>
    <xf numFmtId="0" fontId="4" fillId="36" borderId="67" xfId="0" applyFont="1" applyFill="1" applyBorder="1"/>
    <xf numFmtId="0" fontId="4" fillId="35" borderId="71" xfId="0" applyFont="1" applyFill="1" applyBorder="1"/>
    <xf numFmtId="0" fontId="4" fillId="35" borderId="5" xfId="0" applyFont="1" applyFill="1" applyBorder="1"/>
    <xf numFmtId="203" fontId="4" fillId="16" borderId="45" xfId="0" applyNumberFormat="1" applyFont="1" applyFill="1" applyBorder="1" applyAlignment="1">
      <alignment horizontal="center"/>
    </xf>
    <xf numFmtId="203" fontId="4" fillId="35" borderId="18" xfId="0" applyNumberFormat="1" applyFont="1" applyFill="1" applyBorder="1" applyAlignment="1">
      <alignment horizontal="center"/>
    </xf>
    <xf numFmtId="203" fontId="4" fillId="36" borderId="45" xfId="0" applyNumberFormat="1" applyFont="1" applyFill="1" applyBorder="1" applyAlignment="1">
      <alignment horizontal="center" wrapText="1"/>
    </xf>
    <xf numFmtId="203" fontId="4" fillId="35" borderId="15" xfId="0" applyNumberFormat="1" applyFont="1" applyFill="1" applyBorder="1" applyAlignment="1">
      <alignment horizontal="center"/>
    </xf>
    <xf numFmtId="203" fontId="43" fillId="36" borderId="48" xfId="0" applyNumberFormat="1" applyFont="1" applyFill="1" applyBorder="1" applyAlignment="1">
      <alignment horizontal="center"/>
    </xf>
    <xf numFmtId="3" fontId="4" fillId="35" borderId="20" xfId="0" applyNumberFormat="1" applyFont="1" applyFill="1" applyBorder="1"/>
    <xf numFmtId="3" fontId="4" fillId="35" borderId="41" xfId="0" applyNumberFormat="1" applyFont="1" applyFill="1" applyBorder="1"/>
    <xf numFmtId="3" fontId="4" fillId="36" borderId="20" xfId="0" applyNumberFormat="1" applyFont="1" applyFill="1" applyBorder="1"/>
    <xf numFmtId="3" fontId="4" fillId="36" borderId="41" xfId="0" applyNumberFormat="1" applyFont="1" applyFill="1" applyBorder="1"/>
    <xf numFmtId="3" fontId="4" fillId="35" borderId="76" xfId="0" applyNumberFormat="1" applyFont="1" applyFill="1" applyBorder="1"/>
    <xf numFmtId="3" fontId="4" fillId="35" borderId="50" xfId="0" applyNumberFormat="1" applyFont="1" applyFill="1" applyBorder="1"/>
    <xf numFmtId="3" fontId="4" fillId="35" borderId="52" xfId="0" applyNumberFormat="1" applyFont="1" applyFill="1" applyBorder="1"/>
    <xf numFmtId="3" fontId="43" fillId="36" borderId="59" xfId="0" applyNumberFormat="1" applyFont="1" applyFill="1" applyBorder="1" applyAlignment="1">
      <alignment horizontal="center"/>
    </xf>
    <xf numFmtId="4" fontId="62" fillId="12" borderId="20" xfId="0" applyNumberFormat="1" applyFont="1" applyFill="1" applyBorder="1" applyAlignment="1" applyProtection="1">
      <alignment horizontal="center"/>
      <protection hidden="1"/>
    </xf>
    <xf numFmtId="0" fontId="130" fillId="0" borderId="0" xfId="0" applyFont="1" applyAlignment="1">
      <alignment horizontal="left"/>
    </xf>
    <xf numFmtId="200" fontId="130" fillId="0" borderId="0" xfId="0" applyNumberFormat="1" applyFont="1" applyAlignment="1">
      <alignment horizontal="right"/>
    </xf>
    <xf numFmtId="0" fontId="130" fillId="0" borderId="0" xfId="0" applyFont="1" applyAlignment="1">
      <alignment horizontal="right"/>
    </xf>
    <xf numFmtId="49" fontId="134" fillId="12" borderId="7" xfId="0" applyNumberFormat="1" applyFont="1" applyFill="1" applyBorder="1" applyAlignment="1" applyProtection="1">
      <alignment wrapText="1"/>
      <protection locked="0"/>
    </xf>
    <xf numFmtId="49" fontId="134" fillId="6" borderId="7" xfId="0" applyNumberFormat="1" applyFont="1" applyFill="1" applyBorder="1" applyAlignment="1" applyProtection="1">
      <alignment wrapText="1"/>
      <protection locked="0"/>
    </xf>
    <xf numFmtId="49" fontId="134" fillId="12" borderId="32" xfId="0" applyNumberFormat="1" applyFont="1" applyFill="1" applyBorder="1" applyAlignment="1" applyProtection="1">
      <alignment wrapText="1"/>
      <protection locked="0"/>
    </xf>
    <xf numFmtId="49" fontId="134" fillId="6" borderId="32" xfId="0" applyNumberFormat="1" applyFont="1" applyFill="1" applyBorder="1" applyAlignment="1" applyProtection="1">
      <alignment wrapText="1"/>
      <protection locked="0"/>
    </xf>
    <xf numFmtId="0" fontId="74" fillId="34" borderId="66" xfId="0" applyFont="1" applyFill="1" applyBorder="1"/>
    <xf numFmtId="0" fontId="73" fillId="34" borderId="62" xfId="0" applyFont="1" applyFill="1" applyBorder="1"/>
    <xf numFmtId="0" fontId="130" fillId="0" borderId="0" xfId="0" applyFont="1" applyFill="1" applyBorder="1" applyAlignment="1">
      <alignment horizontal="right"/>
    </xf>
    <xf numFmtId="49" fontId="130" fillId="0" borderId="0" xfId="0" applyNumberFormat="1" applyFont="1" applyFill="1" applyBorder="1" applyAlignment="1">
      <alignment horizontal="left"/>
    </xf>
    <xf numFmtId="9" fontId="130" fillId="0" borderId="0" xfId="0" applyNumberFormat="1" applyFont="1" applyFill="1" applyBorder="1" applyAlignment="1">
      <alignment horizontal="center"/>
    </xf>
    <xf numFmtId="173" fontId="130" fillId="0" borderId="0" xfId="0" applyNumberFormat="1" applyFont="1" applyFill="1" applyBorder="1" applyAlignment="1">
      <alignment horizontal="center"/>
    </xf>
    <xf numFmtId="3" fontId="130" fillId="0" borderId="0" xfId="0" applyNumberFormat="1" applyFont="1" applyFill="1" applyBorder="1" applyAlignment="1" applyProtection="1">
      <alignment horizontal="center"/>
      <protection hidden="1"/>
    </xf>
    <xf numFmtId="4" fontId="121" fillId="0" borderId="0" xfId="0" applyNumberFormat="1" applyFont="1" applyFill="1" applyBorder="1" applyAlignment="1" applyProtection="1">
      <alignment horizontal="center"/>
      <protection hidden="1"/>
    </xf>
    <xf numFmtId="3" fontId="130" fillId="0" borderId="0" xfId="0" applyNumberFormat="1" applyFont="1" applyFill="1" applyBorder="1" applyAlignment="1">
      <alignment horizontal="center"/>
    </xf>
    <xf numFmtId="4" fontId="61" fillId="6" borderId="82" xfId="0" applyNumberFormat="1" applyFont="1" applyFill="1" applyBorder="1" applyAlignment="1" applyProtection="1">
      <alignment horizontal="center"/>
      <protection hidden="1"/>
    </xf>
    <xf numFmtId="4" fontId="61" fillId="12" borderId="79" xfId="0" applyNumberFormat="1" applyFont="1" applyFill="1" applyBorder="1" applyAlignment="1" applyProtection="1">
      <alignment horizontal="center"/>
      <protection hidden="1"/>
    </xf>
    <xf numFmtId="1" fontId="61" fillId="6" borderId="7" xfId="0" applyNumberFormat="1" applyFont="1" applyFill="1" applyBorder="1" applyAlignment="1" applyProtection="1">
      <alignment horizontal="center" wrapText="1"/>
      <protection locked="0"/>
    </xf>
    <xf numFmtId="49" fontId="62" fillId="12" borderId="7" xfId="0" applyNumberFormat="1" applyFont="1" applyFill="1" applyBorder="1" applyAlignment="1" applyProtection="1">
      <alignment wrapText="1"/>
      <protection locked="0"/>
    </xf>
    <xf numFmtId="49" fontId="62" fillId="6" borderId="7" xfId="0" applyNumberFormat="1" applyFont="1" applyFill="1" applyBorder="1" applyAlignment="1" applyProtection="1">
      <alignment wrapText="1"/>
      <protection locked="0"/>
    </xf>
    <xf numFmtId="49" fontId="74" fillId="0" borderId="0" xfId="0" applyNumberFormat="1" applyFont="1" applyFill="1" applyBorder="1" applyAlignment="1">
      <alignment horizontal="center" wrapText="1"/>
    </xf>
    <xf numFmtId="0" fontId="4" fillId="0" borderId="0" xfId="0" applyFont="1" applyFill="1" applyBorder="1"/>
    <xf numFmtId="4" fontId="27" fillId="0" borderId="0" xfId="0" applyNumberFormat="1" applyFont="1" applyFill="1" applyBorder="1" applyAlignment="1">
      <alignment horizontal="center"/>
    </xf>
    <xf numFmtId="4" fontId="104" fillId="0" borderId="0" xfId="0" applyNumberFormat="1" applyFont="1" applyFill="1" applyBorder="1" applyAlignment="1">
      <alignment horizontal="center"/>
    </xf>
    <xf numFmtId="4" fontId="108" fillId="35" borderId="25" xfId="69" applyNumberFormat="1" applyFont="1" applyFill="1" applyBorder="1" applyAlignment="1">
      <alignment horizontal="center"/>
    </xf>
    <xf numFmtId="4" fontId="108" fillId="35" borderId="7" xfId="69" applyNumberFormat="1" applyFont="1" applyFill="1" applyBorder="1" applyAlignment="1">
      <alignment horizontal="center"/>
    </xf>
    <xf numFmtId="4" fontId="108" fillId="35" borderId="37" xfId="69" applyNumberFormat="1" applyFont="1" applyFill="1" applyBorder="1" applyAlignment="1">
      <alignment horizontal="center"/>
    </xf>
    <xf numFmtId="0" fontId="0" fillId="21" borderId="0" xfId="0" applyFill="1"/>
    <xf numFmtId="0" fontId="4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4" fontId="0" fillId="0" borderId="0" xfId="0" applyNumberFormat="1" applyFill="1" applyBorder="1" applyAlignment="1">
      <alignment horizontal="center"/>
    </xf>
    <xf numFmtId="4" fontId="57" fillId="0" borderId="0" xfId="69" applyNumberFormat="1" applyFont="1" applyFill="1" applyAlignment="1">
      <alignment horizontal="center"/>
    </xf>
    <xf numFmtId="3" fontId="57" fillId="0" borderId="0" xfId="69" applyNumberFormat="1" applyFont="1" applyFill="1" applyAlignment="1">
      <alignment horizontal="center" wrapText="1"/>
    </xf>
    <xf numFmtId="0" fontId="57" fillId="0" borderId="0" xfId="69" applyFont="1" applyFill="1" applyAlignment="1">
      <alignment horizontal="center"/>
    </xf>
    <xf numFmtId="199" fontId="69" fillId="0" borderId="0" xfId="69" applyNumberFormat="1" applyFill="1"/>
    <xf numFmtId="0" fontId="69" fillId="0" borderId="0" xfId="69" applyFill="1"/>
    <xf numFmtId="199" fontId="73" fillId="34" borderId="30" xfId="69" applyNumberFormat="1" applyFont="1" applyFill="1" applyBorder="1"/>
    <xf numFmtId="4" fontId="57" fillId="0" borderId="0" xfId="69" applyNumberFormat="1" applyFont="1" applyFill="1" applyBorder="1" applyAlignment="1">
      <alignment horizontal="center"/>
    </xf>
    <xf numFmtId="3" fontId="57" fillId="0" borderId="0" xfId="69" applyNumberFormat="1" applyFont="1" applyFill="1" applyBorder="1" applyAlignment="1">
      <alignment horizontal="center" wrapText="1"/>
    </xf>
    <xf numFmtId="0" fontId="57" fillId="0" borderId="0" xfId="69" applyFont="1" applyFill="1" applyBorder="1" applyAlignment="1">
      <alignment horizontal="center"/>
    </xf>
    <xf numFmtId="199" fontId="69" fillId="0" borderId="0" xfId="69" applyNumberFormat="1" applyFill="1" applyBorder="1"/>
    <xf numFmtId="0" fontId="69" fillId="0" borderId="0" xfId="69" applyFill="1" applyBorder="1"/>
    <xf numFmtId="3" fontId="57" fillId="0" borderId="0" xfId="69" applyNumberFormat="1" applyFont="1" applyFill="1" applyAlignment="1">
      <alignment horizontal="center"/>
    </xf>
    <xf numFmtId="175" fontId="57" fillId="0" borderId="0" xfId="69" applyNumberFormat="1" applyFont="1" applyFill="1" applyAlignment="1">
      <alignment horizontal="center"/>
    </xf>
    <xf numFmtId="4" fontId="108" fillId="0" borderId="0" xfId="69" applyNumberFormat="1" applyFont="1" applyFill="1" applyAlignment="1">
      <alignment horizontal="center"/>
    </xf>
    <xf numFmtId="0" fontId="0" fillId="0" borderId="0" xfId="0" applyFill="1"/>
    <xf numFmtId="0" fontId="110" fillId="0" borderId="0" xfId="69" applyFont="1" applyFill="1" applyBorder="1"/>
    <xf numFmtId="199" fontId="4" fillId="0" borderId="0" xfId="69" applyNumberFormat="1" applyFont="1" applyFill="1" applyBorder="1"/>
    <xf numFmtId="0" fontId="112" fillId="0" borderId="0" xfId="69" applyFont="1" applyFill="1" applyBorder="1"/>
    <xf numFmtId="0" fontId="110" fillId="0" borderId="0" xfId="0" applyFont="1" applyFill="1" applyBorder="1" applyAlignment="1">
      <alignment horizontal="left"/>
    </xf>
    <xf numFmtId="0" fontId="128" fillId="0" borderId="0" xfId="69" applyFont="1" applyFill="1" applyBorder="1"/>
    <xf numFmtId="199" fontId="4" fillId="36" borderId="24" xfId="69" applyNumberFormat="1" applyFont="1" applyFill="1" applyBorder="1"/>
    <xf numFmtId="203" fontId="3" fillId="36" borderId="25" xfId="69" applyNumberFormat="1" applyFont="1" applyFill="1" applyBorder="1"/>
    <xf numFmtId="199" fontId="110" fillId="0" borderId="0" xfId="69" applyNumberFormat="1" applyFont="1"/>
    <xf numFmtId="175" fontId="110" fillId="0" borderId="0" xfId="69" applyNumberFormat="1" applyFont="1"/>
    <xf numFmtId="16" fontId="110" fillId="0" borderId="0" xfId="69" applyNumberFormat="1" applyFont="1"/>
    <xf numFmtId="175" fontId="135" fillId="0" borderId="0" xfId="69" applyNumberFormat="1" applyFont="1"/>
    <xf numFmtId="203" fontId="105" fillId="35" borderId="64" xfId="69" applyNumberFormat="1" applyFont="1" applyFill="1" applyBorder="1"/>
    <xf numFmtId="3" fontId="57" fillId="35" borderId="46" xfId="69" applyNumberFormat="1" applyFont="1" applyFill="1" applyBorder="1" applyAlignment="1">
      <alignment horizontal="center" wrapText="1"/>
    </xf>
    <xf numFmtId="213" fontId="6" fillId="35" borderId="80" xfId="0" applyNumberFormat="1" applyFont="1" applyFill="1" applyBorder="1"/>
    <xf numFmtId="213" fontId="6" fillId="36" borderId="78" xfId="0" applyNumberFormat="1" applyFont="1" applyFill="1" applyBorder="1"/>
    <xf numFmtId="213" fontId="6" fillId="35" borderId="78" xfId="0" applyNumberFormat="1" applyFont="1" applyFill="1" applyBorder="1"/>
    <xf numFmtId="213" fontId="6" fillId="35" borderId="81" xfId="0" applyNumberFormat="1" applyFont="1" applyFill="1" applyBorder="1"/>
    <xf numFmtId="213" fontId="6" fillId="36" borderId="81" xfId="0" applyNumberFormat="1" applyFont="1" applyFill="1" applyBorder="1"/>
    <xf numFmtId="4" fontId="3" fillId="22" borderId="46" xfId="0" applyNumberFormat="1" applyFont="1" applyFill="1" applyBorder="1" applyAlignment="1">
      <alignment horizontal="center" wrapText="1"/>
    </xf>
    <xf numFmtId="4" fontId="6" fillId="16" borderId="50" xfId="0" applyNumberFormat="1" applyFont="1" applyFill="1" applyBorder="1" applyAlignment="1">
      <alignment horizontal="center"/>
    </xf>
    <xf numFmtId="203" fontId="127" fillId="35" borderId="19" xfId="0" applyNumberFormat="1" applyFont="1" applyFill="1" applyBorder="1" applyAlignment="1">
      <alignment horizontal="center"/>
    </xf>
    <xf numFmtId="203" fontId="43" fillId="36" borderId="59" xfId="0" applyNumberFormat="1" applyFont="1" applyFill="1" applyBorder="1" applyAlignment="1">
      <alignment horizontal="center" wrapText="1"/>
    </xf>
    <xf numFmtId="211" fontId="30" fillId="12" borderId="59" xfId="52" applyNumberFormat="1" applyFont="1" applyFill="1" applyBorder="1" applyAlignment="1">
      <alignment horizontal="right"/>
    </xf>
    <xf numFmtId="211" fontId="30" fillId="37" borderId="73" xfId="52" applyNumberFormat="1" applyFont="1" applyFill="1" applyBorder="1" applyAlignment="1">
      <alignment horizontal="right"/>
    </xf>
    <xf numFmtId="211" fontId="30" fillId="37" borderId="53" xfId="52" applyNumberFormat="1" applyFont="1" applyFill="1" applyBorder="1" applyAlignment="1">
      <alignment horizontal="right"/>
    </xf>
    <xf numFmtId="211" fontId="30" fillId="12" borderId="47" xfId="52" applyNumberFormat="1" applyFont="1" applyFill="1" applyBorder="1" applyAlignment="1">
      <alignment horizontal="right"/>
    </xf>
    <xf numFmtId="0" fontId="6" fillId="35" borderId="59" xfId="0" applyFont="1" applyFill="1" applyBorder="1" applyAlignment="1">
      <alignment horizontal="center"/>
    </xf>
    <xf numFmtId="0" fontId="6" fillId="35" borderId="59" xfId="0" applyFont="1" applyFill="1" applyBorder="1"/>
    <xf numFmtId="0" fontId="79" fillId="10" borderId="0" xfId="0" applyFont="1" applyFill="1" applyBorder="1" applyAlignment="1">
      <alignment horizontal="center"/>
    </xf>
    <xf numFmtId="0" fontId="4" fillId="35" borderId="15" xfId="0" applyFont="1" applyFill="1" applyBorder="1"/>
    <xf numFmtId="0" fontId="4" fillId="36" borderId="48" xfId="0" applyFont="1" applyFill="1" applyBorder="1"/>
    <xf numFmtId="0" fontId="4" fillId="35" borderId="48" xfId="0" applyFont="1" applyFill="1" applyBorder="1"/>
    <xf numFmtId="0" fontId="4" fillId="36" borderId="5" xfId="0" applyFont="1" applyFill="1" applyBorder="1"/>
    <xf numFmtId="203" fontId="135" fillId="35" borderId="25" xfId="0" applyNumberFormat="1" applyFont="1" applyFill="1" applyBorder="1" applyAlignment="1">
      <alignment horizontal="center"/>
    </xf>
    <xf numFmtId="4" fontId="136" fillId="36" borderId="18" xfId="0" applyNumberFormat="1" applyFont="1" applyFill="1" applyBorder="1" applyAlignment="1">
      <alignment horizontal="center"/>
    </xf>
    <xf numFmtId="3" fontId="73" fillId="10" borderId="0" xfId="0" applyNumberFormat="1" applyFont="1" applyFill="1" applyAlignment="1">
      <alignment horizontal="right"/>
    </xf>
    <xf numFmtId="3" fontId="79" fillId="10" borderId="55" xfId="0" applyNumberFormat="1" applyFont="1" applyFill="1" applyBorder="1" applyAlignment="1">
      <alignment horizontal="center"/>
    </xf>
    <xf numFmtId="4" fontId="43" fillId="0" borderId="30" xfId="0" applyNumberFormat="1" applyFont="1" applyBorder="1" applyAlignment="1">
      <alignment horizontal="center"/>
    </xf>
    <xf numFmtId="49" fontId="111" fillId="12" borderId="7" xfId="0" applyNumberFormat="1" applyFont="1" applyFill="1" applyBorder="1" applyAlignment="1" applyProtection="1">
      <alignment wrapText="1"/>
      <protection locked="0"/>
    </xf>
    <xf numFmtId="49" fontId="111" fillId="6" borderId="7" xfId="0" applyNumberFormat="1" applyFont="1" applyFill="1" applyBorder="1" applyAlignment="1" applyProtection="1">
      <alignment wrapText="1"/>
      <protection locked="0"/>
    </xf>
    <xf numFmtId="49" fontId="61" fillId="12" borderId="16" xfId="0" applyNumberFormat="1" applyFont="1" applyFill="1" applyBorder="1" applyAlignment="1" applyProtection="1">
      <alignment wrapText="1"/>
      <protection locked="0"/>
    </xf>
    <xf numFmtId="49" fontId="111" fillId="6" borderId="23" xfId="0" applyNumberFormat="1" applyFont="1" applyFill="1" applyBorder="1" applyAlignment="1" applyProtection="1">
      <alignment wrapText="1"/>
      <protection locked="0"/>
    </xf>
    <xf numFmtId="4" fontId="103" fillId="15" borderId="26" xfId="0" applyNumberFormat="1" applyFont="1" applyFill="1" applyBorder="1" applyAlignment="1" applyProtection="1">
      <alignment horizontal="center"/>
      <protection hidden="1"/>
    </xf>
    <xf numFmtId="4" fontId="101" fillId="14" borderId="64" xfId="0" applyNumberFormat="1" applyFont="1" applyFill="1" applyBorder="1" applyAlignment="1" applyProtection="1">
      <alignment horizontal="center"/>
      <protection hidden="1"/>
    </xf>
    <xf numFmtId="4" fontId="102" fillId="15" borderId="26" xfId="0" applyNumberFormat="1" applyFont="1" applyFill="1" applyBorder="1" applyAlignment="1" applyProtection="1">
      <alignment horizontal="center"/>
      <protection hidden="1"/>
    </xf>
    <xf numFmtId="0" fontId="6" fillId="35" borderId="7" xfId="0" applyFont="1" applyFill="1" applyBorder="1" applyAlignment="1">
      <alignment horizontal="left"/>
    </xf>
    <xf numFmtId="0" fontId="137" fillId="36" borderId="71" xfId="0" applyFont="1" applyFill="1" applyBorder="1"/>
    <xf numFmtId="203" fontId="138" fillId="0" borderId="0" xfId="0" applyNumberFormat="1" applyFont="1"/>
    <xf numFmtId="0" fontId="6" fillId="0" borderId="18" xfId="0" applyFont="1" applyBorder="1"/>
    <xf numFmtId="216" fontId="30" fillId="6" borderId="26" xfId="53" applyNumberFormat="1" applyFill="1" applyBorder="1" applyAlignment="1">
      <alignment horizontal="right"/>
    </xf>
    <xf numFmtId="216" fontId="30" fillId="12" borderId="41" xfId="53" applyNumberFormat="1" applyFill="1" applyBorder="1" applyAlignment="1">
      <alignment horizontal="right"/>
    </xf>
    <xf numFmtId="216" fontId="30" fillId="6" borderId="41" xfId="53" applyNumberFormat="1" applyFill="1" applyBorder="1" applyAlignment="1">
      <alignment horizontal="right"/>
    </xf>
    <xf numFmtId="216" fontId="30" fillId="12" borderId="26" xfId="53" applyNumberFormat="1" applyFill="1" applyBorder="1" applyAlignment="1">
      <alignment horizontal="right"/>
    </xf>
    <xf numFmtId="0" fontId="6" fillId="0" borderId="0" xfId="0" applyFont="1" applyFill="1"/>
    <xf numFmtId="4" fontId="4" fillId="30" borderId="20" xfId="0" applyNumberFormat="1" applyFont="1" applyFill="1" applyBorder="1" applyAlignment="1">
      <alignment horizontal="right"/>
    </xf>
    <xf numFmtId="4" fontId="4" fillId="12" borderId="41" xfId="0" applyNumberFormat="1" applyFont="1" applyFill="1" applyBorder="1" applyAlignment="1">
      <alignment horizontal="right"/>
    </xf>
    <xf numFmtId="0" fontId="4" fillId="0" borderId="0" xfId="0" applyFont="1" applyFill="1"/>
    <xf numFmtId="164" fontId="43" fillId="0" borderId="0" xfId="91" applyNumberFormat="1" applyFont="1" applyFill="1"/>
    <xf numFmtId="0" fontId="8" fillId="10" borderId="11" xfId="71" applyFont="1" applyFill="1" applyBorder="1" applyAlignment="1">
      <alignment horizontal="center"/>
    </xf>
    <xf numFmtId="0" fontId="8" fillId="10" borderId="15" xfId="71" applyFont="1" applyFill="1" applyBorder="1" applyAlignment="1">
      <alignment horizontal="center"/>
    </xf>
    <xf numFmtId="0" fontId="8" fillId="10" borderId="54" xfId="71" applyFont="1" applyFill="1" applyBorder="1" applyAlignment="1">
      <alignment horizontal="center"/>
    </xf>
    <xf numFmtId="0" fontId="8" fillId="10" borderId="55" xfId="71" applyFont="1" applyFill="1" applyBorder="1" applyAlignment="1">
      <alignment horizontal="center"/>
    </xf>
    <xf numFmtId="0" fontId="8" fillId="10" borderId="56" xfId="71" applyFont="1" applyFill="1" applyBorder="1" applyAlignment="1">
      <alignment horizontal="center"/>
    </xf>
    <xf numFmtId="22" fontId="6" fillId="0" borderId="0" xfId="71" applyNumberFormat="1" applyFont="1" applyAlignment="1">
      <alignment horizontal="left"/>
    </xf>
    <xf numFmtId="0" fontId="6" fillId="0" borderId="0" xfId="71" applyFont="1"/>
    <xf numFmtId="0" fontId="8" fillId="10" borderId="42" xfId="71" applyFont="1" applyFill="1" applyBorder="1" applyAlignment="1">
      <alignment horizontal="center"/>
    </xf>
    <xf numFmtId="0" fontId="8" fillId="0" borderId="0" xfId="71" applyFont="1" applyAlignment="1">
      <alignment horizontal="center"/>
    </xf>
    <xf numFmtId="203" fontId="8" fillId="19" borderId="55" xfId="70" applyNumberFormat="1" applyFont="1" applyFill="1" applyBorder="1" applyAlignment="1">
      <alignment horizontal="center" vertical="center"/>
    </xf>
    <xf numFmtId="203" fontId="8" fillId="19" borderId="21" xfId="70" applyNumberFormat="1" applyFont="1" applyFill="1" applyBorder="1" applyAlignment="1">
      <alignment horizontal="center" vertical="center" textRotation="90"/>
    </xf>
    <xf numFmtId="203" fontId="8" fillId="19" borderId="12" xfId="70" applyNumberFormat="1" applyFont="1" applyFill="1" applyBorder="1" applyAlignment="1">
      <alignment horizontal="center" vertical="center" textRotation="90"/>
    </xf>
    <xf numFmtId="203" fontId="8" fillId="19" borderId="0" xfId="70" applyNumberFormat="1" applyFont="1" applyFill="1" applyAlignment="1">
      <alignment horizontal="center" vertical="center" textRotation="90"/>
    </xf>
    <xf numFmtId="203" fontId="3" fillId="8" borderId="71" xfId="70" applyNumberFormat="1" applyFont="1" applyFill="1" applyBorder="1" applyAlignment="1">
      <alignment horizontal="center" vertical="center"/>
    </xf>
    <xf numFmtId="203" fontId="4" fillId="0" borderId="5" xfId="0" applyNumberFormat="1" applyFont="1" applyBorder="1" applyAlignment="1">
      <alignment horizontal="center" vertical="center"/>
    </xf>
    <xf numFmtId="203" fontId="3" fillId="8" borderId="71" xfId="70" applyNumberFormat="1" applyFont="1" applyFill="1" applyBorder="1" applyAlignment="1">
      <alignment horizontal="left" vertical="center"/>
    </xf>
    <xf numFmtId="203" fontId="4" fillId="8" borderId="5" xfId="0" applyNumberFormat="1" applyFont="1" applyFill="1" applyBorder="1" applyAlignment="1">
      <alignment horizontal="left" vertical="center"/>
    </xf>
    <xf numFmtId="203" fontId="3" fillId="8" borderId="67" xfId="70" applyNumberFormat="1" applyFont="1" applyFill="1" applyBorder="1" applyAlignment="1">
      <alignment horizontal="center" vertical="center"/>
    </xf>
    <xf numFmtId="203" fontId="4" fillId="0" borderId="68" xfId="0" applyNumberFormat="1" applyFont="1" applyBorder="1" applyAlignment="1">
      <alignment horizontal="center" vertical="center"/>
    </xf>
    <xf numFmtId="0" fontId="8" fillId="10" borderId="11" xfId="0" applyFont="1" applyFill="1" applyBorder="1" applyAlignment="1">
      <alignment horizontal="center"/>
    </xf>
  </cellXfs>
  <cellStyles count="113">
    <cellStyle name="." xfId="1" xr:uid="{00000000-0005-0000-0000-000000000000}"/>
    <cellStyle name="_cashflow 3 jul 08" xfId="2" xr:uid="{00000000-0005-0000-0000-000001000000}"/>
    <cellStyle name="_cashflow%203%20jul%2008(1)" xfId="3" xr:uid="{00000000-0005-0000-0000-000002000000}"/>
    <cellStyle name="Afrundet valuta_C2" xfId="4" xr:uid="{00000000-0005-0000-0000-000003000000}"/>
    <cellStyle name="Calc Currency (0)" xfId="5" xr:uid="{00000000-0005-0000-0000-000004000000}"/>
    <cellStyle name="Calc Currency (2)" xfId="6" xr:uid="{00000000-0005-0000-0000-000005000000}"/>
    <cellStyle name="Calc Percent (0)" xfId="7" xr:uid="{00000000-0005-0000-0000-000006000000}"/>
    <cellStyle name="Calc Percent (1)" xfId="8" xr:uid="{00000000-0005-0000-0000-000007000000}"/>
    <cellStyle name="Calc Percent (2)" xfId="9" xr:uid="{00000000-0005-0000-0000-000008000000}"/>
    <cellStyle name="Calc Units (0)" xfId="10" xr:uid="{00000000-0005-0000-0000-000009000000}"/>
    <cellStyle name="Calc Units (1)" xfId="11" xr:uid="{00000000-0005-0000-0000-00000A000000}"/>
    <cellStyle name="Calc Units (2)" xfId="12" xr:uid="{00000000-0005-0000-0000-00000B000000}"/>
    <cellStyle name="cap tabel" xfId="13" xr:uid="{00000000-0005-0000-0000-00000C000000}"/>
    <cellStyle name="caseta" xfId="14" xr:uid="{00000000-0005-0000-0000-00000D000000}"/>
    <cellStyle name="Category" xfId="15" xr:uid="{00000000-0005-0000-0000-00000E000000}"/>
    <cellStyle name="Column Heading" xfId="16" xr:uid="{00000000-0005-0000-0000-00000F000000}"/>
    <cellStyle name="Comma" xfId="109" builtinId="3"/>
    <cellStyle name="Comma  - Style1" xfId="17" xr:uid="{00000000-0005-0000-0000-000010000000}"/>
    <cellStyle name="Comma  - Style2" xfId="18" xr:uid="{00000000-0005-0000-0000-000011000000}"/>
    <cellStyle name="Comma  - Style3" xfId="19" xr:uid="{00000000-0005-0000-0000-000012000000}"/>
    <cellStyle name="Comma  - Style4" xfId="20" xr:uid="{00000000-0005-0000-0000-000013000000}"/>
    <cellStyle name="Comma  - Style5" xfId="21" xr:uid="{00000000-0005-0000-0000-000014000000}"/>
    <cellStyle name="Comma  - Style6" xfId="22" xr:uid="{00000000-0005-0000-0000-000015000000}"/>
    <cellStyle name="Comma  - Style7" xfId="23" xr:uid="{00000000-0005-0000-0000-000016000000}"/>
    <cellStyle name="Comma  - Style8" xfId="24" xr:uid="{00000000-0005-0000-0000-000017000000}"/>
    <cellStyle name="Comma [00]" xfId="25" xr:uid="{00000000-0005-0000-0000-000018000000}"/>
    <cellStyle name="Currency" xfId="60" builtinId="4"/>
    <cellStyle name="Currency [00]" xfId="26" xr:uid="{00000000-0005-0000-0000-000019000000}"/>
    <cellStyle name="cx" xfId="27" xr:uid="{00000000-0005-0000-0000-00001A000000}"/>
    <cellStyle name="Date Short" xfId="28" xr:uid="{00000000-0005-0000-0000-00001B000000}"/>
    <cellStyle name="daty" xfId="29" xr:uid="{00000000-0005-0000-0000-00001C000000}"/>
    <cellStyle name="Domiu" xfId="30" xr:uid="{00000000-0005-0000-0000-00001D000000}"/>
    <cellStyle name="Dziesietny [0]_1" xfId="31" xr:uid="{00000000-0005-0000-0000-00001E000000}"/>
    <cellStyle name="Dziesietny_1" xfId="32" xr:uid="{00000000-0005-0000-0000-00001F000000}"/>
    <cellStyle name="èárky [0]_laroux" xfId="33" xr:uid="{00000000-0005-0000-0000-000020000000}"/>
    <cellStyle name="èárky_laroux" xfId="34" xr:uid="{00000000-0005-0000-0000-000021000000}"/>
    <cellStyle name="Enter Currency (0)" xfId="35" xr:uid="{00000000-0005-0000-0000-000022000000}"/>
    <cellStyle name="Enter Currency (2)" xfId="36" xr:uid="{00000000-0005-0000-0000-000023000000}"/>
    <cellStyle name="Enter Units (0)" xfId="37" xr:uid="{00000000-0005-0000-0000-000024000000}"/>
    <cellStyle name="Enter Units (1)" xfId="38" xr:uid="{00000000-0005-0000-0000-000025000000}"/>
    <cellStyle name="Enter Units (2)" xfId="39" xr:uid="{00000000-0005-0000-0000-000026000000}"/>
    <cellStyle name="Euro" xfId="40" xr:uid="{00000000-0005-0000-0000-000027000000}"/>
    <cellStyle name="Ezres [0]_vb summary_02" xfId="41" xr:uid="{00000000-0005-0000-0000-000028000000}"/>
    <cellStyle name="Ezres_vb summary_02" xfId="42" xr:uid="{00000000-0005-0000-0000-000029000000}"/>
    <cellStyle name="Grey" xfId="43" xr:uid="{00000000-0005-0000-0000-00002A000000}"/>
    <cellStyle name="Header1" xfId="44" xr:uid="{00000000-0005-0000-0000-00002B000000}"/>
    <cellStyle name="Header2" xfId="45" xr:uid="{00000000-0005-0000-0000-00002C000000}"/>
    <cellStyle name="Input [yellow]" xfId="46" xr:uid="{00000000-0005-0000-0000-00002D000000}"/>
    <cellStyle name="insert mic" xfId="47" xr:uid="{00000000-0005-0000-0000-00002E000000}"/>
    <cellStyle name="k" xfId="48" xr:uid="{00000000-0005-0000-0000-00002F000000}"/>
    <cellStyle name="Komma [0]_HeadcountTempBudget 2000" xfId="49" xr:uid="{00000000-0005-0000-0000-000030000000}"/>
    <cellStyle name="Komma_HeadcountTempBudget 2000" xfId="50" xr:uid="{00000000-0005-0000-0000-000031000000}"/>
    <cellStyle name="Liczby" xfId="51" xr:uid="{00000000-0005-0000-0000-000032000000}"/>
    <cellStyle name="Link Currency (0)" xfId="52" xr:uid="{00000000-0005-0000-0000-000033000000}"/>
    <cellStyle name="Link Currency (2)" xfId="53" xr:uid="{00000000-0005-0000-0000-000034000000}"/>
    <cellStyle name="Link Units (0)" xfId="54" xr:uid="{00000000-0005-0000-0000-000035000000}"/>
    <cellStyle name="Link Units (1)" xfId="55" xr:uid="{00000000-0005-0000-0000-000036000000}"/>
    <cellStyle name="Link Units (2)" xfId="56" xr:uid="{00000000-0005-0000-0000-000037000000}"/>
    <cellStyle name="Milliers [0]_Budget 2000" xfId="57" xr:uid="{00000000-0005-0000-0000-000038000000}"/>
    <cellStyle name="Milliers_Budget 2000" xfId="58" xr:uid="{00000000-0005-0000-0000-000039000000}"/>
    <cellStyle name="mìny_laroux" xfId="59" xr:uid="{00000000-0005-0000-0000-00003A000000}"/>
    <cellStyle name="Monétaire [0]_Budget 2000" xfId="61" xr:uid="{00000000-0005-0000-0000-00003C000000}"/>
    <cellStyle name="Monétaire_Budget 2000" xfId="62" xr:uid="{00000000-0005-0000-0000-00003D000000}"/>
    <cellStyle name="needitabil" xfId="63" xr:uid="{00000000-0005-0000-0000-00003E000000}"/>
    <cellStyle name="Normal" xfId="0" builtinId="0"/>
    <cellStyle name="Normal - Style1" xfId="64" xr:uid="{00000000-0005-0000-0000-000040000000}"/>
    <cellStyle name="Normal 2" xfId="65" xr:uid="{00000000-0005-0000-0000-000041000000}"/>
    <cellStyle name="Normal 3" xfId="66" xr:uid="{00000000-0005-0000-0000-000042000000}"/>
    <cellStyle name="Normal 4" xfId="67" xr:uid="{00000000-0005-0000-0000-000043000000}"/>
    <cellStyle name="Normal 5" xfId="68" xr:uid="{00000000-0005-0000-0000-000044000000}"/>
    <cellStyle name="Normal 6" xfId="69" xr:uid="{00000000-0005-0000-0000-000045000000}"/>
    <cellStyle name="Normal_Nxtl Model" xfId="70" xr:uid="{00000000-0005-0000-0000-000046000000}"/>
    <cellStyle name="Normal_Tunnel Financial Model" xfId="71" xr:uid="{00000000-0005-0000-0000-000047000000}"/>
    <cellStyle name="Normál_vb summary_02" xfId="72" xr:uid="{00000000-0005-0000-0000-000048000000}"/>
    <cellStyle name="Normal3.1" xfId="73" xr:uid="{00000000-0005-0000-0000-000049000000}"/>
    <cellStyle name="Normalny_1" xfId="74" xr:uid="{00000000-0005-0000-0000-00004A000000}"/>
    <cellStyle name="nplosion" xfId="75" xr:uid="{00000000-0005-0000-0000-00004B000000}"/>
    <cellStyle name="number" xfId="76" xr:uid="{00000000-0005-0000-0000-00004C000000}"/>
    <cellStyle name="o" xfId="77" xr:uid="{00000000-0005-0000-0000-00004D000000}"/>
    <cellStyle name="opisy_koszty" xfId="78" xr:uid="{00000000-0005-0000-0000-00004E000000}"/>
    <cellStyle name="Option" xfId="79" xr:uid="{00000000-0005-0000-0000-00004F000000}"/>
    <cellStyle name="Pénznem [0]_vb summary_02" xfId="80" xr:uid="{00000000-0005-0000-0000-000050000000}"/>
    <cellStyle name="Pénznem_vb summary_02" xfId="81" xr:uid="{00000000-0005-0000-0000-000051000000}"/>
    <cellStyle name="Percent" xfId="91" builtinId="5"/>
    <cellStyle name="Percent [0]" xfId="82" xr:uid="{00000000-0005-0000-0000-000052000000}"/>
    <cellStyle name="Percent [00]" xfId="83" xr:uid="{00000000-0005-0000-0000-000053000000}"/>
    <cellStyle name="Percent [2]" xfId="84" xr:uid="{00000000-0005-0000-0000-000054000000}"/>
    <cellStyle name="PrePop Currency (0)" xfId="85" xr:uid="{00000000-0005-0000-0000-000055000000}"/>
    <cellStyle name="PrePop Currency (2)" xfId="86" xr:uid="{00000000-0005-0000-0000-000056000000}"/>
    <cellStyle name="PrePop Units (0)" xfId="87" xr:uid="{00000000-0005-0000-0000-000057000000}"/>
    <cellStyle name="PrePop Units (1)" xfId="88" xr:uid="{00000000-0005-0000-0000-000058000000}"/>
    <cellStyle name="PrePop Units (2)" xfId="89" xr:uid="{00000000-0005-0000-0000-000059000000}"/>
    <cellStyle name="Price" xfId="90" xr:uid="{00000000-0005-0000-0000-00005A000000}"/>
    <cellStyle name="PSChar" xfId="92" xr:uid="{00000000-0005-0000-0000-00005C000000}"/>
    <cellStyle name="PSDate" xfId="93" xr:uid="{00000000-0005-0000-0000-00005D000000}"/>
    <cellStyle name="PSDec" xfId="94" xr:uid="{00000000-0005-0000-0000-00005E000000}"/>
    <cellStyle name="PSHeading" xfId="95" xr:uid="{00000000-0005-0000-0000-00005F000000}"/>
    <cellStyle name="PSInt" xfId="96" xr:uid="{00000000-0005-0000-0000-000060000000}"/>
    <cellStyle name="PSSpacer" xfId="97" xr:uid="{00000000-0005-0000-0000-000061000000}"/>
    <cellStyle name="Row Heading" xfId="98" xr:uid="{00000000-0005-0000-0000-000062000000}"/>
    <cellStyle name="SGA Report" xfId="99" xr:uid="{00000000-0005-0000-0000-000063000000}"/>
    <cellStyle name="Standaard_FRS December 1999" xfId="100" xr:uid="{00000000-0005-0000-0000-000064000000}"/>
    <cellStyle name="Style 1" xfId="101" xr:uid="{00000000-0005-0000-0000-000065000000}"/>
    <cellStyle name="Text Indent A" xfId="102" xr:uid="{00000000-0005-0000-0000-000066000000}"/>
    <cellStyle name="Text Indent B" xfId="103" xr:uid="{00000000-0005-0000-0000-000067000000}"/>
    <cellStyle name="Text Indent C" xfId="104" xr:uid="{00000000-0005-0000-0000-000068000000}"/>
    <cellStyle name="Ttilu" xfId="105" xr:uid="{00000000-0005-0000-0000-000069000000}"/>
    <cellStyle name="tytu3yar" xfId="106" xr:uid="{00000000-0005-0000-0000-00006A000000}"/>
    <cellStyle name="Valuta [0]_HeadcountTempBudget 2000" xfId="107" xr:uid="{00000000-0005-0000-0000-00006B000000}"/>
    <cellStyle name="Valuta_C2" xfId="108" xr:uid="{00000000-0005-0000-0000-00006C000000}"/>
    <cellStyle name="Walutowy [0]_VERA" xfId="110" xr:uid="{00000000-0005-0000-0000-00006E000000}"/>
    <cellStyle name="Walutowy_VERA" xfId="111" xr:uid="{00000000-0005-0000-0000-00006F000000}"/>
    <cellStyle name="Βασικό_Φύλλο1" xfId="112" xr:uid="{00000000-0005-0000-0000-00007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2.xml"/><Relationship Id="rId18" Type="http://schemas.openxmlformats.org/officeDocument/2006/relationships/worksheet" Target="worksheets/sheet17.xml"/><Relationship Id="rId26" Type="http://schemas.openxmlformats.org/officeDocument/2006/relationships/worksheet" Target="worksheets/sheet25.xml"/><Relationship Id="rId39" Type="http://schemas.openxmlformats.org/officeDocument/2006/relationships/externalLink" Target="externalLinks/externalLink3.xml"/><Relationship Id="rId21" Type="http://schemas.openxmlformats.org/officeDocument/2006/relationships/worksheet" Target="worksheets/sheet20.xml"/><Relationship Id="rId34" Type="http://schemas.openxmlformats.org/officeDocument/2006/relationships/worksheet" Target="worksheets/sheet33.xml"/><Relationship Id="rId42" Type="http://schemas.openxmlformats.org/officeDocument/2006/relationships/externalLink" Target="externalLinks/externalLink6.xml"/><Relationship Id="rId47" Type="http://schemas.openxmlformats.org/officeDocument/2006/relationships/externalLink" Target="externalLinks/externalLink11.xml"/><Relationship Id="rId50" Type="http://schemas.openxmlformats.org/officeDocument/2006/relationships/styles" Target="styles.xml"/><Relationship Id="rId7" Type="http://schemas.openxmlformats.org/officeDocument/2006/relationships/worksheet" Target="worksheets/sheet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5.xml"/><Relationship Id="rId29" Type="http://schemas.openxmlformats.org/officeDocument/2006/relationships/worksheet" Target="worksheets/sheet28.xml"/><Relationship Id="rId11" Type="http://schemas.openxmlformats.org/officeDocument/2006/relationships/worksheet" Target="worksheets/sheet10.xml"/><Relationship Id="rId24" Type="http://schemas.openxmlformats.org/officeDocument/2006/relationships/worksheet" Target="worksheets/sheet23.xml"/><Relationship Id="rId32" Type="http://schemas.openxmlformats.org/officeDocument/2006/relationships/worksheet" Target="worksheets/sheet31.xml"/><Relationship Id="rId37" Type="http://schemas.openxmlformats.org/officeDocument/2006/relationships/externalLink" Target="externalLinks/externalLink1.xml"/><Relationship Id="rId40" Type="http://schemas.openxmlformats.org/officeDocument/2006/relationships/externalLink" Target="externalLinks/externalLink4.xml"/><Relationship Id="rId45" Type="http://schemas.openxmlformats.org/officeDocument/2006/relationships/externalLink" Target="externalLinks/externalLink9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4.xml"/><Relationship Id="rId23" Type="http://schemas.openxmlformats.org/officeDocument/2006/relationships/worksheet" Target="worksheets/sheet22.xml"/><Relationship Id="rId28" Type="http://schemas.openxmlformats.org/officeDocument/2006/relationships/worksheet" Target="worksheets/sheet27.xml"/><Relationship Id="rId36" Type="http://schemas.openxmlformats.org/officeDocument/2006/relationships/worksheet" Target="worksheets/sheet35.xml"/><Relationship Id="rId49" Type="http://schemas.openxmlformats.org/officeDocument/2006/relationships/connections" Target="connections.xml"/><Relationship Id="rId10" Type="http://schemas.openxmlformats.org/officeDocument/2006/relationships/worksheet" Target="worksheets/sheet9.xml"/><Relationship Id="rId19" Type="http://schemas.openxmlformats.org/officeDocument/2006/relationships/worksheet" Target="worksheets/sheet18.xml"/><Relationship Id="rId31" Type="http://schemas.openxmlformats.org/officeDocument/2006/relationships/worksheet" Target="worksheets/sheet30.xml"/><Relationship Id="rId44" Type="http://schemas.openxmlformats.org/officeDocument/2006/relationships/externalLink" Target="externalLinks/externalLink8.xml"/><Relationship Id="rId52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8.xml"/><Relationship Id="rId14" Type="http://schemas.openxmlformats.org/officeDocument/2006/relationships/worksheet" Target="worksheets/sheet13.xml"/><Relationship Id="rId22" Type="http://schemas.openxmlformats.org/officeDocument/2006/relationships/worksheet" Target="worksheets/sheet21.xml"/><Relationship Id="rId27" Type="http://schemas.openxmlformats.org/officeDocument/2006/relationships/worksheet" Target="worksheets/sheet26.xml"/><Relationship Id="rId30" Type="http://schemas.openxmlformats.org/officeDocument/2006/relationships/worksheet" Target="worksheets/sheet29.xml"/><Relationship Id="rId35" Type="http://schemas.openxmlformats.org/officeDocument/2006/relationships/worksheet" Target="worksheets/sheet34.xml"/><Relationship Id="rId43" Type="http://schemas.openxmlformats.org/officeDocument/2006/relationships/externalLink" Target="externalLinks/externalLink7.xml"/><Relationship Id="rId48" Type="http://schemas.openxmlformats.org/officeDocument/2006/relationships/theme" Target="theme/theme1.xml"/><Relationship Id="rId8" Type="http://schemas.openxmlformats.org/officeDocument/2006/relationships/worksheet" Target="worksheets/sheet7.xml"/><Relationship Id="rId51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1.xml"/><Relationship Id="rId17" Type="http://schemas.openxmlformats.org/officeDocument/2006/relationships/worksheet" Target="worksheets/sheet16.xml"/><Relationship Id="rId25" Type="http://schemas.openxmlformats.org/officeDocument/2006/relationships/worksheet" Target="worksheets/sheet24.xml"/><Relationship Id="rId33" Type="http://schemas.openxmlformats.org/officeDocument/2006/relationships/worksheet" Target="worksheets/sheet32.xml"/><Relationship Id="rId38" Type="http://schemas.openxmlformats.org/officeDocument/2006/relationships/externalLink" Target="externalLinks/externalLink2.xml"/><Relationship Id="rId46" Type="http://schemas.openxmlformats.org/officeDocument/2006/relationships/externalLink" Target="externalLinks/externalLink10.xml"/><Relationship Id="rId20" Type="http://schemas.openxmlformats.org/officeDocument/2006/relationships/worksheet" Target="worksheets/sheet19.xml"/><Relationship Id="rId41" Type="http://schemas.openxmlformats.org/officeDocument/2006/relationships/externalLink" Target="externalLinks/externalLink5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o-RO"/>
              <a:t>Farm Surface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'Water Volume'!$D$15</c:f>
              <c:strCache>
                <c:ptCount val="1"/>
                <c:pt idx="0">
                  <c:v>Ruthenus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'Water Volume'!$F$14:$T$14</c:f>
              <c:strCache>
                <c:ptCount val="15"/>
                <c:pt idx="0">
                  <c:v>FY1</c:v>
                </c:pt>
                <c:pt idx="1">
                  <c:v>FY2</c:v>
                </c:pt>
                <c:pt idx="2">
                  <c:v>FY3</c:v>
                </c:pt>
                <c:pt idx="3">
                  <c:v>FY4</c:v>
                </c:pt>
                <c:pt idx="4">
                  <c:v>FY5</c:v>
                </c:pt>
                <c:pt idx="5">
                  <c:v>FY6</c:v>
                </c:pt>
                <c:pt idx="6">
                  <c:v>FY7</c:v>
                </c:pt>
                <c:pt idx="7">
                  <c:v>FY8</c:v>
                </c:pt>
                <c:pt idx="8">
                  <c:v>FY9</c:v>
                </c:pt>
                <c:pt idx="9">
                  <c:v>FY10</c:v>
                </c:pt>
                <c:pt idx="10">
                  <c:v>FY11</c:v>
                </c:pt>
                <c:pt idx="11">
                  <c:v>FY12</c:v>
                </c:pt>
                <c:pt idx="12">
                  <c:v>FY13</c:v>
                </c:pt>
                <c:pt idx="13">
                  <c:v>FY14</c:v>
                </c:pt>
                <c:pt idx="14">
                  <c:v>FY15</c:v>
                </c:pt>
              </c:strCache>
            </c:strRef>
          </c:cat>
          <c:val>
            <c:numRef>
              <c:f>'Water Volume'!$F$15:$U$15</c:f>
              <c:numCache>
                <c:formatCode>#,##0.0</c:formatCode>
                <c:ptCount val="16"/>
                <c:pt idx="0">
                  <c:v>171.01484281473668</c:v>
                </c:pt>
                <c:pt idx="1">
                  <c:v>171.01484281473668</c:v>
                </c:pt>
                <c:pt idx="2">
                  <c:v>171.01484281473668</c:v>
                </c:pt>
                <c:pt idx="3">
                  <c:v>171.01484281473668</c:v>
                </c:pt>
                <c:pt idx="4">
                  <c:v>171.01484281473668</c:v>
                </c:pt>
                <c:pt idx="5">
                  <c:v>171.01484281473668</c:v>
                </c:pt>
                <c:pt idx="6">
                  <c:v>171.01484281473668</c:v>
                </c:pt>
                <c:pt idx="7">
                  <c:v>171.01484281473668</c:v>
                </c:pt>
                <c:pt idx="8">
                  <c:v>171.01484281473668</c:v>
                </c:pt>
                <c:pt idx="9">
                  <c:v>171.01484281473668</c:v>
                </c:pt>
                <c:pt idx="10">
                  <c:v>171.01484281473668</c:v>
                </c:pt>
                <c:pt idx="11">
                  <c:v>171.01484281473668</c:v>
                </c:pt>
                <c:pt idx="12">
                  <c:v>171.01484281473668</c:v>
                </c:pt>
                <c:pt idx="13">
                  <c:v>171.01484281473668</c:v>
                </c:pt>
                <c:pt idx="14">
                  <c:v>171.01484281473668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4E-42A4-B04B-15B8A1D6340D}"/>
            </c:ext>
          </c:extLst>
        </c:ser>
        <c:ser>
          <c:idx val="1"/>
          <c:order val="1"/>
          <c:tx>
            <c:strRef>
              <c:f>'Water Volume'!$D$16</c:f>
              <c:strCache>
                <c:ptCount val="1"/>
                <c:pt idx="0">
                  <c:v>Baeri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cat>
            <c:strRef>
              <c:f>'Water Volume'!$F$14:$T$14</c:f>
              <c:strCache>
                <c:ptCount val="15"/>
                <c:pt idx="0">
                  <c:v>FY1</c:v>
                </c:pt>
                <c:pt idx="1">
                  <c:v>FY2</c:v>
                </c:pt>
                <c:pt idx="2">
                  <c:v>FY3</c:v>
                </c:pt>
                <c:pt idx="3">
                  <c:v>FY4</c:v>
                </c:pt>
                <c:pt idx="4">
                  <c:v>FY5</c:v>
                </c:pt>
                <c:pt idx="5">
                  <c:v>FY6</c:v>
                </c:pt>
                <c:pt idx="6">
                  <c:v>FY7</c:v>
                </c:pt>
                <c:pt idx="7">
                  <c:v>FY8</c:v>
                </c:pt>
                <c:pt idx="8">
                  <c:v>FY9</c:v>
                </c:pt>
                <c:pt idx="9">
                  <c:v>FY10</c:v>
                </c:pt>
                <c:pt idx="10">
                  <c:v>FY11</c:v>
                </c:pt>
                <c:pt idx="11">
                  <c:v>FY12</c:v>
                </c:pt>
                <c:pt idx="12">
                  <c:v>FY13</c:v>
                </c:pt>
                <c:pt idx="13">
                  <c:v>FY14</c:v>
                </c:pt>
                <c:pt idx="14">
                  <c:v>FY15</c:v>
                </c:pt>
              </c:strCache>
            </c:strRef>
          </c:cat>
          <c:val>
            <c:numRef>
              <c:f>'Water Volume'!$F$16:$T$16</c:f>
              <c:numCache>
                <c:formatCode>#,##0.0</c:formatCode>
                <c:ptCount val="15"/>
                <c:pt idx="0">
                  <c:v>54.000943889420455</c:v>
                </c:pt>
                <c:pt idx="1">
                  <c:v>54.000943889420455</c:v>
                </c:pt>
                <c:pt idx="2">
                  <c:v>54.000943889420455</c:v>
                </c:pt>
                <c:pt idx="3">
                  <c:v>54.000943889420455</c:v>
                </c:pt>
                <c:pt idx="4">
                  <c:v>54.000943889420455</c:v>
                </c:pt>
                <c:pt idx="5">
                  <c:v>54.000943889420455</c:v>
                </c:pt>
                <c:pt idx="6">
                  <c:v>54.000943889420455</c:v>
                </c:pt>
                <c:pt idx="7">
                  <c:v>54.000943889420455</c:v>
                </c:pt>
                <c:pt idx="8">
                  <c:v>54.000943889420455</c:v>
                </c:pt>
                <c:pt idx="9">
                  <c:v>54.000943889420455</c:v>
                </c:pt>
                <c:pt idx="10">
                  <c:v>54.000943889420455</c:v>
                </c:pt>
                <c:pt idx="11">
                  <c:v>54.000943889420455</c:v>
                </c:pt>
                <c:pt idx="12">
                  <c:v>54.000943889420455</c:v>
                </c:pt>
                <c:pt idx="13">
                  <c:v>54.000943889420455</c:v>
                </c:pt>
                <c:pt idx="14">
                  <c:v>54.000943889420455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A4E-42A4-B04B-15B8A1D6340D}"/>
            </c:ext>
          </c:extLst>
        </c:ser>
        <c:ser>
          <c:idx val="2"/>
          <c:order val="2"/>
          <c:tx>
            <c:strRef>
              <c:f>'Water Volume'!$D$17</c:f>
              <c:strCache>
                <c:ptCount val="1"/>
                <c:pt idx="0">
                  <c:v>Stellatus</c:v>
                </c:pt>
              </c:strCache>
            </c:strRef>
          </c:tx>
          <c:spPr>
            <a:solidFill>
              <a:srgbClr val="9BBB59"/>
            </a:solidFill>
            <a:ln w="25400">
              <a:noFill/>
            </a:ln>
          </c:spPr>
          <c:invertIfNegative val="0"/>
          <c:cat>
            <c:strRef>
              <c:f>'Water Volume'!$F$14:$T$14</c:f>
              <c:strCache>
                <c:ptCount val="15"/>
                <c:pt idx="0">
                  <c:v>FY1</c:v>
                </c:pt>
                <c:pt idx="1">
                  <c:v>FY2</c:v>
                </c:pt>
                <c:pt idx="2">
                  <c:v>FY3</c:v>
                </c:pt>
                <c:pt idx="3">
                  <c:v>FY4</c:v>
                </c:pt>
                <c:pt idx="4">
                  <c:v>FY5</c:v>
                </c:pt>
                <c:pt idx="5">
                  <c:v>FY6</c:v>
                </c:pt>
                <c:pt idx="6">
                  <c:v>FY7</c:v>
                </c:pt>
                <c:pt idx="7">
                  <c:v>FY8</c:v>
                </c:pt>
                <c:pt idx="8">
                  <c:v>FY9</c:v>
                </c:pt>
                <c:pt idx="9">
                  <c:v>FY10</c:v>
                </c:pt>
                <c:pt idx="10">
                  <c:v>FY11</c:v>
                </c:pt>
                <c:pt idx="11">
                  <c:v>FY12</c:v>
                </c:pt>
                <c:pt idx="12">
                  <c:v>FY13</c:v>
                </c:pt>
                <c:pt idx="13">
                  <c:v>FY14</c:v>
                </c:pt>
                <c:pt idx="14">
                  <c:v>FY15</c:v>
                </c:pt>
              </c:strCache>
            </c:strRef>
          </c:cat>
          <c:val>
            <c:numRef>
              <c:f>'Water Volume'!$F$17:$T$17</c:f>
              <c:numCache>
                <c:formatCode>#,##0.0</c:formatCode>
                <c:ptCount val="15"/>
                <c:pt idx="0">
                  <c:v>24.38942630590881</c:v>
                </c:pt>
                <c:pt idx="1">
                  <c:v>24.38942630590881</c:v>
                </c:pt>
                <c:pt idx="2">
                  <c:v>24.38942630590881</c:v>
                </c:pt>
                <c:pt idx="3">
                  <c:v>24.38942630590881</c:v>
                </c:pt>
                <c:pt idx="4">
                  <c:v>24.38942630590881</c:v>
                </c:pt>
                <c:pt idx="5">
                  <c:v>24.38942630590881</c:v>
                </c:pt>
                <c:pt idx="6">
                  <c:v>24.38942630590881</c:v>
                </c:pt>
                <c:pt idx="7">
                  <c:v>24.38942630590881</c:v>
                </c:pt>
                <c:pt idx="8">
                  <c:v>24.38942630590881</c:v>
                </c:pt>
                <c:pt idx="9">
                  <c:v>24.38942630590881</c:v>
                </c:pt>
                <c:pt idx="10">
                  <c:v>24.38942630590881</c:v>
                </c:pt>
                <c:pt idx="11">
                  <c:v>24.38942630590881</c:v>
                </c:pt>
                <c:pt idx="12">
                  <c:v>24.38942630590881</c:v>
                </c:pt>
                <c:pt idx="13">
                  <c:v>24.38942630590881</c:v>
                </c:pt>
                <c:pt idx="14">
                  <c:v>24.38942630590881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A4E-42A4-B04B-15B8A1D6340D}"/>
            </c:ext>
          </c:extLst>
        </c:ser>
        <c:ser>
          <c:idx val="3"/>
          <c:order val="3"/>
          <c:tx>
            <c:strRef>
              <c:f>'Water Volume'!$D$18</c:f>
              <c:strCache>
                <c:ptCount val="1"/>
                <c:pt idx="0">
                  <c:v>Guelden</c:v>
                </c:pt>
              </c:strCache>
            </c:strRef>
          </c:tx>
          <c:spPr>
            <a:solidFill>
              <a:srgbClr val="8064A2"/>
            </a:solidFill>
            <a:ln w="25400">
              <a:noFill/>
            </a:ln>
          </c:spPr>
          <c:invertIfNegative val="0"/>
          <c:cat>
            <c:strRef>
              <c:f>'Water Volume'!$F$14:$T$14</c:f>
              <c:strCache>
                <c:ptCount val="15"/>
                <c:pt idx="0">
                  <c:v>FY1</c:v>
                </c:pt>
                <c:pt idx="1">
                  <c:v>FY2</c:v>
                </c:pt>
                <c:pt idx="2">
                  <c:v>FY3</c:v>
                </c:pt>
                <c:pt idx="3">
                  <c:v>FY4</c:v>
                </c:pt>
                <c:pt idx="4">
                  <c:v>FY5</c:v>
                </c:pt>
                <c:pt idx="5">
                  <c:v>FY6</c:v>
                </c:pt>
                <c:pt idx="6">
                  <c:v>FY7</c:v>
                </c:pt>
                <c:pt idx="7">
                  <c:v>FY8</c:v>
                </c:pt>
                <c:pt idx="8">
                  <c:v>FY9</c:v>
                </c:pt>
                <c:pt idx="9">
                  <c:v>FY10</c:v>
                </c:pt>
                <c:pt idx="10">
                  <c:v>FY11</c:v>
                </c:pt>
                <c:pt idx="11">
                  <c:v>FY12</c:v>
                </c:pt>
                <c:pt idx="12">
                  <c:v>FY13</c:v>
                </c:pt>
                <c:pt idx="13">
                  <c:v>FY14</c:v>
                </c:pt>
                <c:pt idx="14">
                  <c:v>FY15</c:v>
                </c:pt>
              </c:strCache>
            </c:strRef>
          </c:cat>
          <c:val>
            <c:numRef>
              <c:f>'Water Volume'!$F$18:$T$18</c:f>
              <c:numCache>
                <c:formatCode>#,##0.0</c:formatCode>
                <c:ptCount val="15"/>
                <c:pt idx="0">
                  <c:v>27.593934310356765</c:v>
                </c:pt>
                <c:pt idx="1">
                  <c:v>27.593934310356765</c:v>
                </c:pt>
                <c:pt idx="2">
                  <c:v>27.593934310356765</c:v>
                </c:pt>
                <c:pt idx="3">
                  <c:v>27.593934310356765</c:v>
                </c:pt>
                <c:pt idx="4">
                  <c:v>27.593934310356765</c:v>
                </c:pt>
                <c:pt idx="5">
                  <c:v>27.593934310356765</c:v>
                </c:pt>
                <c:pt idx="6">
                  <c:v>27.593934310356765</c:v>
                </c:pt>
                <c:pt idx="7">
                  <c:v>27.593934310356765</c:v>
                </c:pt>
                <c:pt idx="8">
                  <c:v>27.593934310356765</c:v>
                </c:pt>
                <c:pt idx="9">
                  <c:v>27.593934310356765</c:v>
                </c:pt>
                <c:pt idx="10">
                  <c:v>27.593934310356765</c:v>
                </c:pt>
                <c:pt idx="11">
                  <c:v>27.593934310356765</c:v>
                </c:pt>
                <c:pt idx="12">
                  <c:v>27.593934310356765</c:v>
                </c:pt>
                <c:pt idx="13">
                  <c:v>27.593934310356765</c:v>
                </c:pt>
                <c:pt idx="14">
                  <c:v>27.593934310356765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A4E-42A4-B04B-15B8A1D6340D}"/>
            </c:ext>
          </c:extLst>
        </c:ser>
        <c:ser>
          <c:idx val="4"/>
          <c:order val="4"/>
          <c:tx>
            <c:strRef>
              <c:f>'Water Volume'!$D$19</c:f>
              <c:strCache>
                <c:ptCount val="1"/>
                <c:pt idx="0">
                  <c:v>Huso</c:v>
                </c:pt>
              </c:strCache>
            </c:strRef>
          </c:tx>
          <c:spPr>
            <a:solidFill>
              <a:srgbClr val="4BACC6"/>
            </a:solidFill>
            <a:ln w="25400">
              <a:noFill/>
            </a:ln>
          </c:spPr>
          <c:invertIfNegative val="0"/>
          <c:cat>
            <c:strRef>
              <c:f>'Water Volume'!$F$14:$T$14</c:f>
              <c:strCache>
                <c:ptCount val="15"/>
                <c:pt idx="0">
                  <c:v>FY1</c:v>
                </c:pt>
                <c:pt idx="1">
                  <c:v>FY2</c:v>
                </c:pt>
                <c:pt idx="2">
                  <c:v>FY3</c:v>
                </c:pt>
                <c:pt idx="3">
                  <c:v>FY4</c:v>
                </c:pt>
                <c:pt idx="4">
                  <c:v>FY5</c:v>
                </c:pt>
                <c:pt idx="5">
                  <c:v>FY6</c:v>
                </c:pt>
                <c:pt idx="6">
                  <c:v>FY7</c:v>
                </c:pt>
                <c:pt idx="7">
                  <c:v>FY8</c:v>
                </c:pt>
                <c:pt idx="8">
                  <c:v>FY9</c:v>
                </c:pt>
                <c:pt idx="9">
                  <c:v>FY10</c:v>
                </c:pt>
                <c:pt idx="10">
                  <c:v>FY11</c:v>
                </c:pt>
                <c:pt idx="11">
                  <c:v>FY12</c:v>
                </c:pt>
                <c:pt idx="12">
                  <c:v>FY13</c:v>
                </c:pt>
                <c:pt idx="13">
                  <c:v>FY14</c:v>
                </c:pt>
                <c:pt idx="14">
                  <c:v>FY15</c:v>
                </c:pt>
              </c:strCache>
            </c:strRef>
          </c:cat>
          <c:val>
            <c:numRef>
              <c:f>'Water Volume'!$F$19:$T$19</c:f>
              <c:numCache>
                <c:formatCode>#,##0.0</c:formatCode>
                <c:ptCount val="15"/>
                <c:pt idx="0">
                  <c:v>59.583041459619459</c:v>
                </c:pt>
                <c:pt idx="1">
                  <c:v>59.583041459619459</c:v>
                </c:pt>
                <c:pt idx="2">
                  <c:v>59.583041459619459</c:v>
                </c:pt>
                <c:pt idx="3">
                  <c:v>59.583041459619459</c:v>
                </c:pt>
                <c:pt idx="4">
                  <c:v>59.583041459619459</c:v>
                </c:pt>
                <c:pt idx="5">
                  <c:v>59.583041459619459</c:v>
                </c:pt>
                <c:pt idx="6">
                  <c:v>59.583041459619459</c:v>
                </c:pt>
                <c:pt idx="7">
                  <c:v>59.583041459619459</c:v>
                </c:pt>
                <c:pt idx="8">
                  <c:v>59.583041459619459</c:v>
                </c:pt>
                <c:pt idx="9">
                  <c:v>59.583041459619459</c:v>
                </c:pt>
                <c:pt idx="10">
                  <c:v>59.583041459619459</c:v>
                </c:pt>
                <c:pt idx="11">
                  <c:v>59.583041459619459</c:v>
                </c:pt>
                <c:pt idx="12">
                  <c:v>59.583041459619459</c:v>
                </c:pt>
                <c:pt idx="13">
                  <c:v>59.583041459619459</c:v>
                </c:pt>
                <c:pt idx="14">
                  <c:v>59.583041459619459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A4E-42A4-B04B-15B8A1D634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09964016"/>
        <c:axId val="1"/>
      </c:barChart>
      <c:catAx>
        <c:axId val="309964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9964016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8920270835710752"/>
          <c:y val="0.89962931340409757"/>
          <c:w val="0.22132316114471201"/>
          <c:h val="7.2291616158421945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autoTitleDeleted val="0"/>
    <c:view3D>
      <c:rotX val="15"/>
      <c:rotY val="20"/>
      <c:depthPercent val="100"/>
      <c:rAngAx val="1"/>
    </c:view3D>
    <c:floor>
      <c:thickness val="0"/>
    </c:floor>
    <c:sideWall>
      <c:thickness val="0"/>
      <c:spPr>
        <a:scene3d>
          <a:camera prst="orthographicFront"/>
          <a:lightRig rig="threePt" dir="t"/>
        </a:scene3d>
        <a:sp3d>
          <a:bevelT/>
        </a:sp3d>
      </c:spPr>
    </c:sideWall>
    <c:backWall>
      <c:thickness val="0"/>
      <c:spPr>
        <a:scene3d>
          <a:camera prst="orthographicFront"/>
          <a:lightRig rig="threePt" dir="t"/>
        </a:scene3d>
        <a:sp3d>
          <a:bevelT/>
        </a:sp3d>
      </c:spPr>
    </c:backWall>
    <c:plotArea>
      <c:layout>
        <c:manualLayout>
          <c:layoutTarget val="inner"/>
          <c:xMode val="edge"/>
          <c:yMode val="edge"/>
          <c:x val="0.10572687224669604"/>
          <c:y val="5.1437216338880487E-2"/>
          <c:w val="0.7180616740088106"/>
          <c:h val="0.89409984871406956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Summary!$B$5:$C$5</c:f>
              <c:strCache>
                <c:ptCount val="2"/>
                <c:pt idx="0">
                  <c:v>Revenues</c:v>
                </c:pt>
              </c:strCache>
            </c:strRef>
          </c:tx>
          <c:invertIfNegative val="0"/>
          <c:cat>
            <c:strRef>
              <c:f>Summary!$D$4:$R$4</c:f>
              <c:strCache>
                <c:ptCount val="15"/>
                <c:pt idx="0">
                  <c:v>FY 1</c:v>
                </c:pt>
                <c:pt idx="1">
                  <c:v>FY 2</c:v>
                </c:pt>
                <c:pt idx="2">
                  <c:v>FY 3</c:v>
                </c:pt>
                <c:pt idx="3">
                  <c:v>FY 4</c:v>
                </c:pt>
                <c:pt idx="4">
                  <c:v>FY 5</c:v>
                </c:pt>
                <c:pt idx="5">
                  <c:v>FY 6</c:v>
                </c:pt>
                <c:pt idx="6">
                  <c:v>FY 7</c:v>
                </c:pt>
                <c:pt idx="7">
                  <c:v>FY 8</c:v>
                </c:pt>
                <c:pt idx="8">
                  <c:v>FY 9</c:v>
                </c:pt>
                <c:pt idx="9">
                  <c:v>FY 10</c:v>
                </c:pt>
                <c:pt idx="10">
                  <c:v>FY 11</c:v>
                </c:pt>
                <c:pt idx="11">
                  <c:v>FY 12</c:v>
                </c:pt>
                <c:pt idx="12">
                  <c:v>FY 13</c:v>
                </c:pt>
                <c:pt idx="13">
                  <c:v>FY 14</c:v>
                </c:pt>
                <c:pt idx="14">
                  <c:v>FY 15</c:v>
                </c:pt>
              </c:strCache>
            </c:strRef>
          </c:cat>
          <c:val>
            <c:numRef>
              <c:f>Summary!$D$5:$R$5</c:f>
              <c:numCache>
                <c:formatCode>"€"#,##0_);[Red]\("€"#,##0\)</c:formatCode>
                <c:ptCount val="15"/>
                <c:pt idx="0">
                  <c:v>1282306.9730562796</c:v>
                </c:pt>
                <c:pt idx="1">
                  <c:v>1307312.9125174051</c:v>
                </c:pt>
                <c:pt idx="2">
                  <c:v>1332825.7707677532</c:v>
                </c:pt>
                <c:pt idx="3">
                  <c:v>1358834.4861831083</c:v>
                </c:pt>
                <c:pt idx="4">
                  <c:v>1385378.1759067704</c:v>
                </c:pt>
                <c:pt idx="5">
                  <c:v>1412446.1394249059</c:v>
                </c:pt>
                <c:pt idx="6">
                  <c:v>1440047.8622134042</c:v>
                </c:pt>
                <c:pt idx="7">
                  <c:v>1468213.019457672</c:v>
                </c:pt>
                <c:pt idx="8">
                  <c:v>1496931.4798468258</c:v>
                </c:pt>
                <c:pt idx="9">
                  <c:v>1526233.3094437621</c:v>
                </c:pt>
                <c:pt idx="10">
                  <c:v>1556118.7756326373</c:v>
                </c:pt>
                <c:pt idx="11">
                  <c:v>1586598.3511452901</c:v>
                </c:pt>
                <c:pt idx="12">
                  <c:v>1617692.7181681958</c:v>
                </c:pt>
                <c:pt idx="13">
                  <c:v>1649402.7725315599</c:v>
                </c:pt>
                <c:pt idx="14">
                  <c:v>1681759.6279821913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93-4602-A3EE-C6628BC5C3F9}"/>
            </c:ext>
          </c:extLst>
        </c:ser>
        <c:ser>
          <c:idx val="1"/>
          <c:order val="1"/>
          <c:tx>
            <c:strRef>
              <c:f>Summary!$B$7:$C$7</c:f>
              <c:strCache>
                <c:ptCount val="2"/>
                <c:pt idx="0">
                  <c:v>Gross Profit </c:v>
                </c:pt>
              </c:strCache>
            </c:strRef>
          </c:tx>
          <c:invertIfNegative val="0"/>
          <c:cat>
            <c:strRef>
              <c:f>Summary!$D$4:$R$4</c:f>
              <c:strCache>
                <c:ptCount val="15"/>
                <c:pt idx="0">
                  <c:v>FY 1</c:v>
                </c:pt>
                <c:pt idx="1">
                  <c:v>FY 2</c:v>
                </c:pt>
                <c:pt idx="2">
                  <c:v>FY 3</c:v>
                </c:pt>
                <c:pt idx="3">
                  <c:v>FY 4</c:v>
                </c:pt>
                <c:pt idx="4">
                  <c:v>FY 5</c:v>
                </c:pt>
                <c:pt idx="5">
                  <c:v>FY 6</c:v>
                </c:pt>
                <c:pt idx="6">
                  <c:v>FY 7</c:v>
                </c:pt>
                <c:pt idx="7">
                  <c:v>FY 8</c:v>
                </c:pt>
                <c:pt idx="8">
                  <c:v>FY 9</c:v>
                </c:pt>
                <c:pt idx="9">
                  <c:v>FY 10</c:v>
                </c:pt>
                <c:pt idx="10">
                  <c:v>FY 11</c:v>
                </c:pt>
                <c:pt idx="11">
                  <c:v>FY 12</c:v>
                </c:pt>
                <c:pt idx="12">
                  <c:v>FY 13</c:v>
                </c:pt>
                <c:pt idx="13">
                  <c:v>FY 14</c:v>
                </c:pt>
                <c:pt idx="14">
                  <c:v>FY 15</c:v>
                </c:pt>
              </c:strCache>
            </c:strRef>
          </c:cat>
          <c:val>
            <c:numRef>
              <c:f>Summary!$D$7:$R$7</c:f>
              <c:numCache>
                <c:formatCode>"€"#,##0_);[Red]\("€"#,##0\)</c:formatCode>
                <c:ptCount val="15"/>
                <c:pt idx="0">
                  <c:v>1148711.2982716486</c:v>
                </c:pt>
                <c:pt idx="1">
                  <c:v>1173717.2377327741</c:v>
                </c:pt>
                <c:pt idx="2">
                  <c:v>1199230.0959831222</c:v>
                </c:pt>
                <c:pt idx="3">
                  <c:v>1225238.8113984773</c:v>
                </c:pt>
                <c:pt idx="4">
                  <c:v>1251782.5011221394</c:v>
                </c:pt>
                <c:pt idx="5">
                  <c:v>1278850.4646402749</c:v>
                </c:pt>
                <c:pt idx="6">
                  <c:v>1306452.1874287731</c:v>
                </c:pt>
                <c:pt idx="7">
                  <c:v>1334617.344673041</c:v>
                </c:pt>
                <c:pt idx="8">
                  <c:v>1363335.8050621948</c:v>
                </c:pt>
                <c:pt idx="9">
                  <c:v>1392637.6346591311</c:v>
                </c:pt>
                <c:pt idx="10">
                  <c:v>1422523.1008480063</c:v>
                </c:pt>
                <c:pt idx="11">
                  <c:v>1453002.6763606591</c:v>
                </c:pt>
                <c:pt idx="12">
                  <c:v>1484097.0433835648</c:v>
                </c:pt>
                <c:pt idx="13">
                  <c:v>1515807.0977469289</c:v>
                </c:pt>
                <c:pt idx="14">
                  <c:v>1548163.9531975603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693-4602-A3EE-C6628BC5C3F9}"/>
            </c:ext>
          </c:extLst>
        </c:ser>
        <c:ser>
          <c:idx val="2"/>
          <c:order val="2"/>
          <c:tx>
            <c:strRef>
              <c:f>Summary!$B$16:$C$16</c:f>
              <c:strCache>
                <c:ptCount val="2"/>
                <c:pt idx="0">
                  <c:v>Net Income</c:v>
                </c:pt>
              </c:strCache>
            </c:strRef>
          </c:tx>
          <c:invertIfNegative val="0"/>
          <c:cat>
            <c:strRef>
              <c:f>Summary!$D$4:$R$4</c:f>
              <c:strCache>
                <c:ptCount val="15"/>
                <c:pt idx="0">
                  <c:v>FY 1</c:v>
                </c:pt>
                <c:pt idx="1">
                  <c:v>FY 2</c:v>
                </c:pt>
                <c:pt idx="2">
                  <c:v>FY 3</c:v>
                </c:pt>
                <c:pt idx="3">
                  <c:v>FY 4</c:v>
                </c:pt>
                <c:pt idx="4">
                  <c:v>FY 5</c:v>
                </c:pt>
                <c:pt idx="5">
                  <c:v>FY 6</c:v>
                </c:pt>
                <c:pt idx="6">
                  <c:v>FY 7</c:v>
                </c:pt>
                <c:pt idx="7">
                  <c:v>FY 8</c:v>
                </c:pt>
                <c:pt idx="8">
                  <c:v>FY 9</c:v>
                </c:pt>
                <c:pt idx="9">
                  <c:v>FY 10</c:v>
                </c:pt>
                <c:pt idx="10">
                  <c:v>FY 11</c:v>
                </c:pt>
                <c:pt idx="11">
                  <c:v>FY 12</c:v>
                </c:pt>
                <c:pt idx="12">
                  <c:v>FY 13</c:v>
                </c:pt>
                <c:pt idx="13">
                  <c:v>FY 14</c:v>
                </c:pt>
                <c:pt idx="14">
                  <c:v>FY 15</c:v>
                </c:pt>
              </c:strCache>
            </c:strRef>
          </c:cat>
          <c:val>
            <c:numRef>
              <c:f>Summary!$D$16:$R$16</c:f>
              <c:numCache>
                <c:formatCode>"€"#,##0_);[Red]\("€"#,##0\)</c:formatCode>
                <c:ptCount val="15"/>
                <c:pt idx="0">
                  <c:v>311151.29827164859</c:v>
                </c:pt>
                <c:pt idx="1">
                  <c:v>313021.23773277411</c:v>
                </c:pt>
                <c:pt idx="2">
                  <c:v>315714.49598312227</c:v>
                </c:pt>
                <c:pt idx="3">
                  <c:v>314291.65139847726</c:v>
                </c:pt>
                <c:pt idx="4">
                  <c:v>311040.62512213946</c:v>
                </c:pt>
                <c:pt idx="5">
                  <c:v>725374.40104027488</c:v>
                </c:pt>
                <c:pt idx="6">
                  <c:v>717698.51746877318</c:v>
                </c:pt>
                <c:pt idx="7">
                  <c:v>707408.307717041</c:v>
                </c:pt>
                <c:pt idx="8">
                  <c:v>694125.8644105948</c:v>
                </c:pt>
                <c:pt idx="9">
                  <c:v>677576.69994237099</c:v>
                </c:pt>
                <c:pt idx="10">
                  <c:v>686159.39102001931</c:v>
                </c:pt>
                <c:pt idx="11">
                  <c:v>703281.63526415138</c:v>
                </c:pt>
                <c:pt idx="12">
                  <c:v>720818.67101853655</c:v>
                </c:pt>
                <c:pt idx="13">
                  <c:v>735800.06955849286</c:v>
                </c:pt>
                <c:pt idx="14">
                  <c:v>744783.87238677463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693-4602-A3EE-C6628BC5C3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09962816"/>
        <c:axId val="1"/>
        <c:axId val="0"/>
      </c:bar3DChart>
      <c:catAx>
        <c:axId val="309962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&quot;€&quot;#,##0_);[Red]\(&quot;€&quot;#,##0\)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0996281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2673702726473175"/>
          <c:y val="0.19273088289766324"/>
          <c:w val="0.12752858399296393"/>
          <c:h val="0.26345394742071537"/>
        </c:manualLayout>
      </c:layout>
      <c:overlay val="0"/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o-RO" sz="1800" b="0" i="0" baseline="0">
                <a:effectLst/>
              </a:rPr>
              <a:t>Growth Ruthenus</a:t>
            </a:r>
            <a:endParaRPr lang="en-GB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2203231900442227E-2"/>
          <c:y val="0.19361668837595006"/>
          <c:w val="0.94310488478777044"/>
          <c:h val="0.6762379180992838"/>
        </c:manualLayout>
      </c:layout>
      <c:lineChart>
        <c:grouping val="standard"/>
        <c:varyColors val="0"/>
        <c:ser>
          <c:idx val="0"/>
          <c:order val="0"/>
          <c:tx>
            <c:strRef>
              <c:f>'Dinamics Ruthenus'!$D$20</c:f>
              <c:strCache>
                <c:ptCount val="1"/>
                <c:pt idx="0">
                  <c:v>Length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'Dinamics Ruthenus'!$E$19:$N$19</c:f>
              <c:numCache>
                <c:formatCode>General</c:formatCode>
                <c:ptCount val="10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</c:numCache>
            </c:numRef>
          </c:cat>
          <c:val>
            <c:numRef>
              <c:f>'Dinamics Ruthenus'!$E$20:$N$20</c:f>
              <c:numCache>
                <c:formatCode>#,##0.00</c:formatCode>
                <c:ptCount val="10"/>
                <c:pt idx="0">
                  <c:v>0</c:v>
                </c:pt>
                <c:pt idx="1">
                  <c:v>1.3993002332749693</c:v>
                </c:pt>
                <c:pt idx="2">
                  <c:v>2.7972018657336895</c:v>
                </c:pt>
                <c:pt idx="3">
                  <c:v>4.1937062952777993</c:v>
                </c:pt>
                <c:pt idx="4">
                  <c:v>5.5888149184119218</c:v>
                </c:pt>
                <c:pt idx="5">
                  <c:v>6.9825291302447523</c:v>
                </c:pt>
                <c:pt idx="6">
                  <c:v>8.3748503244906125</c:v>
                </c:pt>
                <c:pt idx="7">
                  <c:v>9.7657798934708495</c:v>
                </c:pt>
                <c:pt idx="8">
                  <c:v>11.155319228115079</c:v>
                </c:pt>
                <c:pt idx="9">
                  <c:v>12.543469717962896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DB-41CF-9218-BA590173FDE1}"/>
            </c:ext>
          </c:extLst>
        </c:ser>
        <c:ser>
          <c:idx val="1"/>
          <c:order val="1"/>
          <c:tx>
            <c:strRef>
              <c:f>'Dinamics Ruthenus'!$D$21</c:f>
              <c:strCache>
                <c:ptCount val="1"/>
                <c:pt idx="0">
                  <c:v>Weight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'Dinamics Ruthenus'!$E$19:$N$19</c:f>
              <c:numCache>
                <c:formatCode>General</c:formatCode>
                <c:ptCount val="10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</c:numCache>
            </c:numRef>
          </c:cat>
          <c:val>
            <c:numRef>
              <c:f>'Dinamics Ruthenus'!$E$21:$N$21</c:f>
              <c:numCache>
                <c:formatCode>#,##0.00</c:formatCode>
                <c:ptCount val="10"/>
                <c:pt idx="0">
                  <c:v>0</c:v>
                </c:pt>
                <c:pt idx="1">
                  <c:v>1.2329493425742305E-2</c:v>
                </c:pt>
                <c:pt idx="2">
                  <c:v>9.8488141327860101E-2</c:v>
                </c:pt>
                <c:pt idx="3">
                  <c:v>0.33189946196338804</c:v>
                </c:pt>
                <c:pt idx="4">
                  <c:v>0.78554613557931507</c:v>
                </c:pt>
                <c:pt idx="5">
                  <c:v>1.5319718400168565</c:v>
                </c:pt>
                <c:pt idx="6">
                  <c:v>2.643283079714426</c:v>
                </c:pt>
                <c:pt idx="7">
                  <c:v>4.191151008131329</c:v>
                </c:pt>
                <c:pt idx="8">
                  <c:v>6.2468132436139241</c:v>
                </c:pt>
                <c:pt idx="9">
                  <c:v>8.8810756787269796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FDB-41CF-9218-BA590173FD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9949616"/>
        <c:axId val="1"/>
      </c:lineChart>
      <c:catAx>
        <c:axId val="309949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994961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46873869795493284"/>
          <c:y val="0.30355445509698775"/>
          <c:w val="5.7016057591295431E-2"/>
          <c:h val="0.1102557783853769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o-RO" sz="1800" b="0" i="0" baseline="0">
                <a:effectLst/>
              </a:rPr>
              <a:t>Growth </a:t>
            </a:r>
            <a:r>
              <a:rPr lang="en-GB" sz="1800" b="0" i="0" baseline="0">
                <a:effectLst/>
              </a:rPr>
              <a:t>Baeri</a:t>
            </a:r>
            <a:endParaRPr lang="en-GB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2203231900442227E-2"/>
          <c:y val="0.19361668837595006"/>
          <c:w val="0.94310488478777044"/>
          <c:h val="0.6762379180992838"/>
        </c:manualLayout>
      </c:layout>
      <c:lineChart>
        <c:grouping val="standard"/>
        <c:varyColors val="0"/>
        <c:ser>
          <c:idx val="0"/>
          <c:order val="0"/>
          <c:tx>
            <c:strRef>
              <c:f>'Dinamics Ruthenus'!$D$20</c:f>
              <c:strCache>
                <c:ptCount val="1"/>
                <c:pt idx="0">
                  <c:v>Length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'Dinamics Ruthenus'!$E$19:$N$19</c:f>
              <c:numCache>
                <c:formatCode>General</c:formatCode>
                <c:ptCount val="10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</c:numCache>
            </c:numRef>
          </c:cat>
          <c:val>
            <c:numRef>
              <c:f>'Dinamics Ruthenus'!$E$20:$N$20</c:f>
              <c:numCache>
                <c:formatCode>#,##0.00</c:formatCode>
                <c:ptCount val="10"/>
                <c:pt idx="0">
                  <c:v>0</c:v>
                </c:pt>
                <c:pt idx="1">
                  <c:v>1.3993002332749693</c:v>
                </c:pt>
                <c:pt idx="2">
                  <c:v>2.7972018657336895</c:v>
                </c:pt>
                <c:pt idx="3">
                  <c:v>4.1937062952777993</c:v>
                </c:pt>
                <c:pt idx="4">
                  <c:v>5.5888149184119218</c:v>
                </c:pt>
                <c:pt idx="5">
                  <c:v>6.9825291302447523</c:v>
                </c:pt>
                <c:pt idx="6">
                  <c:v>8.3748503244906125</c:v>
                </c:pt>
                <c:pt idx="7">
                  <c:v>9.7657798934708495</c:v>
                </c:pt>
                <c:pt idx="8">
                  <c:v>11.155319228115079</c:v>
                </c:pt>
                <c:pt idx="9">
                  <c:v>12.543469717962896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BB1-4741-8DDA-5FF5EEB790E8}"/>
            </c:ext>
          </c:extLst>
        </c:ser>
        <c:ser>
          <c:idx val="1"/>
          <c:order val="1"/>
          <c:tx>
            <c:strRef>
              <c:f>'Dinamics Ruthenus'!$D$21</c:f>
              <c:strCache>
                <c:ptCount val="1"/>
                <c:pt idx="0">
                  <c:v>Weight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'Dinamics Ruthenus'!$E$19:$N$19</c:f>
              <c:numCache>
                <c:formatCode>General</c:formatCode>
                <c:ptCount val="10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</c:numCache>
            </c:numRef>
          </c:cat>
          <c:val>
            <c:numRef>
              <c:f>'Dinamics Ruthenus'!$E$21:$N$21</c:f>
              <c:numCache>
                <c:formatCode>#,##0.00</c:formatCode>
                <c:ptCount val="10"/>
                <c:pt idx="0">
                  <c:v>0</c:v>
                </c:pt>
                <c:pt idx="1">
                  <c:v>1.2329493425742305E-2</c:v>
                </c:pt>
                <c:pt idx="2">
                  <c:v>9.8488141327860101E-2</c:v>
                </c:pt>
                <c:pt idx="3">
                  <c:v>0.33189946196338804</c:v>
                </c:pt>
                <c:pt idx="4">
                  <c:v>0.78554613557931507</c:v>
                </c:pt>
                <c:pt idx="5">
                  <c:v>1.5319718400168565</c:v>
                </c:pt>
                <c:pt idx="6">
                  <c:v>2.643283079714426</c:v>
                </c:pt>
                <c:pt idx="7">
                  <c:v>4.191151008131329</c:v>
                </c:pt>
                <c:pt idx="8">
                  <c:v>6.2468132436139241</c:v>
                </c:pt>
                <c:pt idx="9">
                  <c:v>8.8810756787269796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BB1-4741-8DDA-5FF5EEB790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9949616"/>
        <c:axId val="1"/>
      </c:lineChart>
      <c:catAx>
        <c:axId val="309949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994961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46873869795493284"/>
          <c:y val="0.30355445509698775"/>
          <c:w val="5.7016057591295431E-2"/>
          <c:h val="0.1102557783853769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o-RO" sz="1800" b="0" i="0" baseline="0">
                <a:effectLst/>
              </a:rPr>
              <a:t>Growth </a:t>
            </a:r>
            <a:r>
              <a:rPr lang="en-GB" sz="1800" b="0" i="0" baseline="0">
                <a:effectLst/>
              </a:rPr>
              <a:t>Stellatus</a:t>
            </a:r>
            <a:endParaRPr lang="en-GB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2203231900442227E-2"/>
          <c:y val="0.16416066694433976"/>
          <c:w val="0.94310488478777044"/>
          <c:h val="0.6762379180992838"/>
        </c:manualLayout>
      </c:layout>
      <c:lineChart>
        <c:grouping val="standard"/>
        <c:varyColors val="0"/>
        <c:ser>
          <c:idx val="0"/>
          <c:order val="0"/>
          <c:tx>
            <c:strRef>
              <c:f>'Dinamics Ruthenus'!$D$20</c:f>
              <c:strCache>
                <c:ptCount val="1"/>
                <c:pt idx="0">
                  <c:v>Length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'Dinamics Ruthenus'!$E$19:$N$19</c:f>
              <c:numCache>
                <c:formatCode>General</c:formatCode>
                <c:ptCount val="10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</c:numCache>
            </c:numRef>
          </c:cat>
          <c:val>
            <c:numRef>
              <c:f>'Dinamics Ruthenus'!$E$20:$N$20</c:f>
              <c:numCache>
                <c:formatCode>#,##0.00</c:formatCode>
                <c:ptCount val="10"/>
                <c:pt idx="0">
                  <c:v>0</c:v>
                </c:pt>
                <c:pt idx="1">
                  <c:v>1.3993002332749693</c:v>
                </c:pt>
                <c:pt idx="2">
                  <c:v>2.7972018657336895</c:v>
                </c:pt>
                <c:pt idx="3">
                  <c:v>4.1937062952777993</c:v>
                </c:pt>
                <c:pt idx="4">
                  <c:v>5.5888149184119218</c:v>
                </c:pt>
                <c:pt idx="5">
                  <c:v>6.9825291302447523</c:v>
                </c:pt>
                <c:pt idx="6">
                  <c:v>8.3748503244906125</c:v>
                </c:pt>
                <c:pt idx="7">
                  <c:v>9.7657798934708495</c:v>
                </c:pt>
                <c:pt idx="8">
                  <c:v>11.155319228115079</c:v>
                </c:pt>
                <c:pt idx="9">
                  <c:v>12.543469717962896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386-4884-8C1C-F6AFA01ABF6F}"/>
            </c:ext>
          </c:extLst>
        </c:ser>
        <c:ser>
          <c:idx val="1"/>
          <c:order val="1"/>
          <c:tx>
            <c:strRef>
              <c:f>'Dinamics Ruthenus'!$D$21</c:f>
              <c:strCache>
                <c:ptCount val="1"/>
                <c:pt idx="0">
                  <c:v>Weight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'Dinamics Ruthenus'!$E$19:$N$19</c:f>
              <c:numCache>
                <c:formatCode>General</c:formatCode>
                <c:ptCount val="10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</c:numCache>
            </c:numRef>
          </c:cat>
          <c:val>
            <c:numRef>
              <c:f>'Dinamics Ruthenus'!$E$21:$N$21</c:f>
              <c:numCache>
                <c:formatCode>#,##0.00</c:formatCode>
                <c:ptCount val="10"/>
                <c:pt idx="0">
                  <c:v>0</c:v>
                </c:pt>
                <c:pt idx="1">
                  <c:v>1.2329493425742305E-2</c:v>
                </c:pt>
                <c:pt idx="2">
                  <c:v>9.8488141327860101E-2</c:v>
                </c:pt>
                <c:pt idx="3">
                  <c:v>0.33189946196338804</c:v>
                </c:pt>
                <c:pt idx="4">
                  <c:v>0.78554613557931507</c:v>
                </c:pt>
                <c:pt idx="5">
                  <c:v>1.5319718400168565</c:v>
                </c:pt>
                <c:pt idx="6">
                  <c:v>2.643283079714426</c:v>
                </c:pt>
                <c:pt idx="7">
                  <c:v>4.191151008131329</c:v>
                </c:pt>
                <c:pt idx="8">
                  <c:v>6.2468132436139241</c:v>
                </c:pt>
                <c:pt idx="9">
                  <c:v>8.8810756787269796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386-4884-8C1C-F6AFA01ABF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9949616"/>
        <c:axId val="1"/>
      </c:lineChart>
      <c:catAx>
        <c:axId val="309949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994961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46873869795493284"/>
          <c:y val="0.30355445509698775"/>
          <c:w val="5.7016057591295431E-2"/>
          <c:h val="0.1102557783853769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o-RO" sz="1800" b="0" i="0" baseline="0">
                <a:effectLst/>
              </a:rPr>
              <a:t>Growth </a:t>
            </a:r>
            <a:r>
              <a:rPr lang="en-GB" sz="1800" b="0" i="0" baseline="0">
                <a:effectLst/>
              </a:rPr>
              <a:t>Gueldens.</a:t>
            </a:r>
            <a:endParaRPr lang="en-GB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2203231900442227E-2"/>
          <c:y val="0.19361668837595006"/>
          <c:w val="0.94310488478777044"/>
          <c:h val="0.6762379180992838"/>
        </c:manualLayout>
      </c:layout>
      <c:lineChart>
        <c:grouping val="standard"/>
        <c:varyColors val="0"/>
        <c:ser>
          <c:idx val="0"/>
          <c:order val="0"/>
          <c:tx>
            <c:strRef>
              <c:f>'Dinamics Ruthenus'!$D$20</c:f>
              <c:strCache>
                <c:ptCount val="1"/>
                <c:pt idx="0">
                  <c:v>Length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'Dinamics Ruthenus'!$E$19:$N$19</c:f>
              <c:numCache>
                <c:formatCode>General</c:formatCode>
                <c:ptCount val="10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</c:numCache>
            </c:numRef>
          </c:cat>
          <c:val>
            <c:numRef>
              <c:f>'Dinamics Ruthenus'!$E$20:$N$20</c:f>
              <c:numCache>
                <c:formatCode>#,##0.00</c:formatCode>
                <c:ptCount val="10"/>
                <c:pt idx="0">
                  <c:v>0</c:v>
                </c:pt>
                <c:pt idx="1">
                  <c:v>1.3993002332749693</c:v>
                </c:pt>
                <c:pt idx="2">
                  <c:v>2.7972018657336895</c:v>
                </c:pt>
                <c:pt idx="3">
                  <c:v>4.1937062952777993</c:v>
                </c:pt>
                <c:pt idx="4">
                  <c:v>5.5888149184119218</c:v>
                </c:pt>
                <c:pt idx="5">
                  <c:v>6.9825291302447523</c:v>
                </c:pt>
                <c:pt idx="6">
                  <c:v>8.3748503244906125</c:v>
                </c:pt>
                <c:pt idx="7">
                  <c:v>9.7657798934708495</c:v>
                </c:pt>
                <c:pt idx="8">
                  <c:v>11.155319228115079</c:v>
                </c:pt>
                <c:pt idx="9">
                  <c:v>12.543469717962896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DE-451D-A110-24B567239A28}"/>
            </c:ext>
          </c:extLst>
        </c:ser>
        <c:ser>
          <c:idx val="1"/>
          <c:order val="1"/>
          <c:tx>
            <c:strRef>
              <c:f>'Dinamics Ruthenus'!$D$21</c:f>
              <c:strCache>
                <c:ptCount val="1"/>
                <c:pt idx="0">
                  <c:v>Weight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'Dinamics Ruthenus'!$E$19:$N$19</c:f>
              <c:numCache>
                <c:formatCode>General</c:formatCode>
                <c:ptCount val="10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</c:numCache>
            </c:numRef>
          </c:cat>
          <c:val>
            <c:numRef>
              <c:f>'Dinamics Ruthenus'!$E$21:$N$21</c:f>
              <c:numCache>
                <c:formatCode>#,##0.00</c:formatCode>
                <c:ptCount val="10"/>
                <c:pt idx="0">
                  <c:v>0</c:v>
                </c:pt>
                <c:pt idx="1">
                  <c:v>1.2329493425742305E-2</c:v>
                </c:pt>
                <c:pt idx="2">
                  <c:v>9.8488141327860101E-2</c:v>
                </c:pt>
                <c:pt idx="3">
                  <c:v>0.33189946196338804</c:v>
                </c:pt>
                <c:pt idx="4">
                  <c:v>0.78554613557931507</c:v>
                </c:pt>
                <c:pt idx="5">
                  <c:v>1.5319718400168565</c:v>
                </c:pt>
                <c:pt idx="6">
                  <c:v>2.643283079714426</c:v>
                </c:pt>
                <c:pt idx="7">
                  <c:v>4.191151008131329</c:v>
                </c:pt>
                <c:pt idx="8">
                  <c:v>6.2468132436139241</c:v>
                </c:pt>
                <c:pt idx="9">
                  <c:v>8.8810756787269796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ADE-451D-A110-24B567239A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9949616"/>
        <c:axId val="1"/>
      </c:lineChart>
      <c:catAx>
        <c:axId val="309949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994961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46873869795493284"/>
          <c:y val="0.30355445509698775"/>
          <c:w val="5.7016057591295431E-2"/>
          <c:h val="0.17338692038495188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o-RO" sz="1800" b="0" i="0" baseline="0">
                <a:effectLst/>
              </a:rPr>
              <a:t>Growth </a:t>
            </a:r>
            <a:r>
              <a:rPr lang="en-GB" sz="1800" b="0" i="0" baseline="0">
                <a:effectLst/>
              </a:rPr>
              <a:t>Huso</a:t>
            </a:r>
            <a:endParaRPr lang="en-GB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2203231900442227E-2"/>
          <c:y val="0.19361668837595006"/>
          <c:w val="0.94310488478777044"/>
          <c:h val="0.6762379180992838"/>
        </c:manualLayout>
      </c:layout>
      <c:lineChart>
        <c:grouping val="standard"/>
        <c:varyColors val="0"/>
        <c:ser>
          <c:idx val="0"/>
          <c:order val="0"/>
          <c:tx>
            <c:strRef>
              <c:f>'Dinamics Ruthenus'!$D$20</c:f>
              <c:strCache>
                <c:ptCount val="1"/>
                <c:pt idx="0">
                  <c:v>Length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'Dinamics Ruthenus'!$E$19:$N$19</c:f>
              <c:numCache>
                <c:formatCode>General</c:formatCode>
                <c:ptCount val="10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</c:numCache>
            </c:numRef>
          </c:cat>
          <c:val>
            <c:numRef>
              <c:f>'Dinamics Ruthenus'!$E$20:$N$20</c:f>
              <c:numCache>
                <c:formatCode>#,##0.00</c:formatCode>
                <c:ptCount val="10"/>
                <c:pt idx="0">
                  <c:v>0</c:v>
                </c:pt>
                <c:pt idx="1">
                  <c:v>1.3993002332749693</c:v>
                </c:pt>
                <c:pt idx="2">
                  <c:v>2.7972018657336895</c:v>
                </c:pt>
                <c:pt idx="3">
                  <c:v>4.1937062952777993</c:v>
                </c:pt>
                <c:pt idx="4">
                  <c:v>5.5888149184119218</c:v>
                </c:pt>
                <c:pt idx="5">
                  <c:v>6.9825291302447523</c:v>
                </c:pt>
                <c:pt idx="6">
                  <c:v>8.3748503244906125</c:v>
                </c:pt>
                <c:pt idx="7">
                  <c:v>9.7657798934708495</c:v>
                </c:pt>
                <c:pt idx="8">
                  <c:v>11.155319228115079</c:v>
                </c:pt>
                <c:pt idx="9">
                  <c:v>12.543469717962896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02-4F96-9A89-6AE935521D28}"/>
            </c:ext>
          </c:extLst>
        </c:ser>
        <c:ser>
          <c:idx val="1"/>
          <c:order val="1"/>
          <c:tx>
            <c:strRef>
              <c:f>'Dinamics Ruthenus'!$D$21</c:f>
              <c:strCache>
                <c:ptCount val="1"/>
                <c:pt idx="0">
                  <c:v>Weight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'Dinamics Ruthenus'!$E$19:$N$19</c:f>
              <c:numCache>
                <c:formatCode>General</c:formatCode>
                <c:ptCount val="10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</c:numCache>
            </c:numRef>
          </c:cat>
          <c:val>
            <c:numRef>
              <c:f>'Dinamics Ruthenus'!$E$21:$N$21</c:f>
              <c:numCache>
                <c:formatCode>#,##0.00</c:formatCode>
                <c:ptCount val="10"/>
                <c:pt idx="0">
                  <c:v>0</c:v>
                </c:pt>
                <c:pt idx="1">
                  <c:v>1.2329493425742305E-2</c:v>
                </c:pt>
                <c:pt idx="2">
                  <c:v>9.8488141327860101E-2</c:v>
                </c:pt>
                <c:pt idx="3">
                  <c:v>0.33189946196338804</c:v>
                </c:pt>
                <c:pt idx="4">
                  <c:v>0.78554613557931507</c:v>
                </c:pt>
                <c:pt idx="5">
                  <c:v>1.5319718400168565</c:v>
                </c:pt>
                <c:pt idx="6">
                  <c:v>2.643283079714426</c:v>
                </c:pt>
                <c:pt idx="7">
                  <c:v>4.191151008131329</c:v>
                </c:pt>
                <c:pt idx="8">
                  <c:v>6.2468132436139241</c:v>
                </c:pt>
                <c:pt idx="9">
                  <c:v>8.8810756787269796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202-4F96-9A89-6AE935521D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9949616"/>
        <c:axId val="1"/>
      </c:lineChart>
      <c:catAx>
        <c:axId val="309949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994961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46873869795493284"/>
          <c:y val="0.30355445509698775"/>
          <c:w val="5.7016057591295431E-2"/>
          <c:h val="0.17338692038495188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ro-RO"/>
              <a:t>Cost feed</a:t>
            </a:r>
          </a:p>
        </c:rich>
      </c:tx>
      <c:layout>
        <c:manualLayout>
          <c:xMode val="edge"/>
          <c:yMode val="edge"/>
          <c:x val="0.45335277776418409"/>
          <c:y val="4.864866891638545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4902087989165121E-2"/>
          <c:y val="0.24243408370634167"/>
          <c:w val="0.86557280050976282"/>
          <c:h val="0.54433234227464311"/>
        </c:manualLayout>
      </c:layout>
      <c:lineChart>
        <c:grouping val="standard"/>
        <c:varyColors val="0"/>
        <c:ser>
          <c:idx val="0"/>
          <c:order val="0"/>
          <c:val>
            <c:numRef>
              <c:f>'Feed Dinamics'!$C$9:$Q$9</c:f>
            </c:numRef>
          </c:val>
          <c:smooth val="0"/>
          <c:extLst>
            <c:ext xmlns:c16="http://schemas.microsoft.com/office/drawing/2014/chart" uri="{C3380CC4-5D6E-409C-BE32-E72D297353CC}">
              <c16:uniqueId val="{00000000-4543-48FA-8E34-EE218D62EE63}"/>
            </c:ext>
          </c:extLst>
        </c:ser>
        <c:ser>
          <c:idx val="1"/>
          <c:order val="1"/>
          <c:tx>
            <c:v>series 2</c:v>
          </c:tx>
          <c:spPr>
            <a:ln>
              <a:solidFill>
                <a:schemeClr val="tx2">
                  <a:lumMod val="60000"/>
                  <a:lumOff val="40000"/>
                </a:schemeClr>
              </a:solidFill>
            </a:ln>
          </c:spPr>
          <c:val>
            <c:numRef>
              <c:f>'Feed Dinamics'!$C$11:$Q$11</c:f>
            </c:numRef>
          </c:val>
          <c:smooth val="1"/>
          <c:extLst>
            <c:ext xmlns:c16="http://schemas.microsoft.com/office/drawing/2014/chart" uri="{C3380CC4-5D6E-409C-BE32-E72D297353CC}">
              <c16:uniqueId val="{00000001-4543-48FA-8E34-EE218D62EE63}"/>
            </c:ext>
          </c:extLst>
        </c:ser>
        <c:ser>
          <c:idx val="2"/>
          <c:order val="2"/>
          <c:tx>
            <c:v>series 3</c:v>
          </c:tx>
          <c:spPr>
            <a:ln>
              <a:solidFill>
                <a:schemeClr val="accent3">
                  <a:lumMod val="75000"/>
                </a:schemeClr>
              </a:solidFill>
            </a:ln>
          </c:spPr>
          <c:val>
            <c:numRef>
              <c:f>'Feed Dinamics'!$C$12:$Q$12</c:f>
              <c:numCache>
                <c:formatCode>[$€-2]\ #,##0.00</c:formatCode>
                <c:ptCount val="15"/>
                <c:pt idx="0">
                  <c:v>25186.439255461548</c:v>
                </c:pt>
                <c:pt idx="1">
                  <c:v>25186.439255461548</c:v>
                </c:pt>
                <c:pt idx="2">
                  <c:v>25186.439255461548</c:v>
                </c:pt>
                <c:pt idx="3">
                  <c:v>25186.439255461548</c:v>
                </c:pt>
                <c:pt idx="4">
                  <c:v>25186.439255461548</c:v>
                </c:pt>
                <c:pt idx="5">
                  <c:v>25186.439255461548</c:v>
                </c:pt>
                <c:pt idx="6">
                  <c:v>25186.439255461548</c:v>
                </c:pt>
                <c:pt idx="7">
                  <c:v>25186.439255461548</c:v>
                </c:pt>
                <c:pt idx="8">
                  <c:v>25186.439255461548</c:v>
                </c:pt>
                <c:pt idx="9">
                  <c:v>25186.439255461548</c:v>
                </c:pt>
                <c:pt idx="10">
                  <c:v>25186.439255461548</c:v>
                </c:pt>
                <c:pt idx="11">
                  <c:v>25186.439255461548</c:v>
                </c:pt>
                <c:pt idx="12">
                  <c:v>25186.439255461548</c:v>
                </c:pt>
                <c:pt idx="13">
                  <c:v>25186.439255461548</c:v>
                </c:pt>
                <c:pt idx="14">
                  <c:v>25186.439255461548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543-48FA-8E34-EE218D62E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5960336"/>
        <c:axId val="1"/>
      </c:lineChart>
      <c:catAx>
        <c:axId val="305960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[$€-2]\ #,##0.0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05960336"/>
        <c:crosses val="autoZero"/>
        <c:crossBetween val="between"/>
      </c:valAx>
    </c:plotArea>
    <c:plotVisOnly val="1"/>
    <c:dispBlanksAs val="gap"/>
    <c:showDLblsOverMax val="0"/>
  </c:chart>
  <c:spPr>
    <a:ln>
      <a:solidFill>
        <a:schemeClr val="accent3">
          <a:lumMod val="60000"/>
          <a:lumOff val="40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1" l="0.75000000000000044" r="0.75000000000000044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depthPercent val="10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8.0166431947635799E-2"/>
          <c:y val="5.140050398356525E-2"/>
          <c:w val="0.80130815472830563"/>
          <c:h val="0.74673228346456688"/>
        </c:manualLayout>
      </c:layout>
      <c:line3DChart>
        <c:grouping val="standard"/>
        <c:varyColors val="0"/>
        <c:ser>
          <c:idx val="0"/>
          <c:order val="0"/>
          <c:tx>
            <c:strRef>
              <c:f>'Surgeon Eggs'!$B$4</c:f>
              <c:strCache>
                <c:ptCount val="1"/>
                <c:pt idx="0">
                  <c:v>Acipenser Ruthenus</c:v>
                </c:pt>
              </c:strCache>
            </c:strRef>
          </c:tx>
          <c:cat>
            <c:strRef>
              <c:f>'Surgeon Eggs'!$C$2:$Q$3</c:f>
              <c:strCache>
                <c:ptCount val="15"/>
                <c:pt idx="0">
                  <c:v>year 1</c:v>
                </c:pt>
                <c:pt idx="1">
                  <c:v>year 2</c:v>
                </c:pt>
                <c:pt idx="2">
                  <c:v>year 3</c:v>
                </c:pt>
                <c:pt idx="3">
                  <c:v>year 4</c:v>
                </c:pt>
                <c:pt idx="4">
                  <c:v>year 5</c:v>
                </c:pt>
                <c:pt idx="5">
                  <c:v>year 6</c:v>
                </c:pt>
                <c:pt idx="6">
                  <c:v>year 7</c:v>
                </c:pt>
                <c:pt idx="7">
                  <c:v>year 8</c:v>
                </c:pt>
                <c:pt idx="8">
                  <c:v>year 9</c:v>
                </c:pt>
                <c:pt idx="9">
                  <c:v>year 10</c:v>
                </c:pt>
                <c:pt idx="10">
                  <c:v>year 11</c:v>
                </c:pt>
                <c:pt idx="11">
                  <c:v>year 12</c:v>
                </c:pt>
                <c:pt idx="12">
                  <c:v>year 13</c:v>
                </c:pt>
                <c:pt idx="13">
                  <c:v>year 14</c:v>
                </c:pt>
                <c:pt idx="14">
                  <c:v>year 15</c:v>
                </c:pt>
              </c:strCache>
            </c:strRef>
          </c:cat>
          <c:val>
            <c:numRef>
              <c:f>'Surgeon Eggs'!$C$4:$Q$4</c:f>
              <c:numCache>
                <c:formatCode>#,##0</c:formatCode>
                <c:ptCount val="15"/>
                <c:pt idx="0">
                  <c:v>300000</c:v>
                </c:pt>
                <c:pt idx="1">
                  <c:v>300000</c:v>
                </c:pt>
                <c:pt idx="2">
                  <c:v>300000</c:v>
                </c:pt>
                <c:pt idx="3">
                  <c:v>300000</c:v>
                </c:pt>
                <c:pt idx="4">
                  <c:v>300000</c:v>
                </c:pt>
                <c:pt idx="5">
                  <c:v>300000</c:v>
                </c:pt>
                <c:pt idx="6">
                  <c:v>300000</c:v>
                </c:pt>
                <c:pt idx="7">
                  <c:v>300000</c:v>
                </c:pt>
                <c:pt idx="8">
                  <c:v>300000</c:v>
                </c:pt>
                <c:pt idx="9">
                  <c:v>300000</c:v>
                </c:pt>
                <c:pt idx="10">
                  <c:v>300000</c:v>
                </c:pt>
                <c:pt idx="11">
                  <c:v>300000</c:v>
                </c:pt>
                <c:pt idx="12">
                  <c:v>300000</c:v>
                </c:pt>
                <c:pt idx="13">
                  <c:v>300000</c:v>
                </c:pt>
                <c:pt idx="14">
                  <c:v>300000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982-410B-B902-6CBAFAF23AC3}"/>
            </c:ext>
          </c:extLst>
        </c:ser>
        <c:ser>
          <c:idx val="1"/>
          <c:order val="1"/>
          <c:tx>
            <c:strRef>
              <c:f>'Surgeon Eggs'!$B$5</c:f>
              <c:strCache>
                <c:ptCount val="1"/>
                <c:pt idx="0">
                  <c:v>Acipenser Baeri</c:v>
                </c:pt>
              </c:strCache>
            </c:strRef>
          </c:tx>
          <c:cat>
            <c:strRef>
              <c:f>'Surgeon Eggs'!$C$2:$Q$3</c:f>
              <c:strCache>
                <c:ptCount val="15"/>
                <c:pt idx="0">
                  <c:v>year 1</c:v>
                </c:pt>
                <c:pt idx="1">
                  <c:v>year 2</c:v>
                </c:pt>
                <c:pt idx="2">
                  <c:v>year 3</c:v>
                </c:pt>
                <c:pt idx="3">
                  <c:v>year 4</c:v>
                </c:pt>
                <c:pt idx="4">
                  <c:v>year 5</c:v>
                </c:pt>
                <c:pt idx="5">
                  <c:v>year 6</c:v>
                </c:pt>
                <c:pt idx="6">
                  <c:v>year 7</c:v>
                </c:pt>
                <c:pt idx="7">
                  <c:v>year 8</c:v>
                </c:pt>
                <c:pt idx="8">
                  <c:v>year 9</c:v>
                </c:pt>
                <c:pt idx="9">
                  <c:v>year 10</c:v>
                </c:pt>
                <c:pt idx="10">
                  <c:v>year 11</c:v>
                </c:pt>
                <c:pt idx="11">
                  <c:v>year 12</c:v>
                </c:pt>
                <c:pt idx="12">
                  <c:v>year 13</c:v>
                </c:pt>
                <c:pt idx="13">
                  <c:v>year 14</c:v>
                </c:pt>
                <c:pt idx="14">
                  <c:v>year 15</c:v>
                </c:pt>
              </c:strCache>
            </c:strRef>
          </c:cat>
          <c:val>
            <c:numRef>
              <c:f>'Surgeon Eggs'!$C$5:$Q$5</c:f>
              <c:numCache>
                <c:formatCode>#,##0</c:formatCode>
                <c:ptCount val="15"/>
                <c:pt idx="0">
                  <c:v>300000</c:v>
                </c:pt>
                <c:pt idx="1">
                  <c:v>300000</c:v>
                </c:pt>
                <c:pt idx="2">
                  <c:v>300000</c:v>
                </c:pt>
                <c:pt idx="3">
                  <c:v>300000</c:v>
                </c:pt>
                <c:pt idx="4">
                  <c:v>300000</c:v>
                </c:pt>
                <c:pt idx="5">
                  <c:v>300000</c:v>
                </c:pt>
                <c:pt idx="6">
                  <c:v>300000</c:v>
                </c:pt>
                <c:pt idx="7">
                  <c:v>300000</c:v>
                </c:pt>
                <c:pt idx="8">
                  <c:v>300000</c:v>
                </c:pt>
                <c:pt idx="9">
                  <c:v>300000</c:v>
                </c:pt>
                <c:pt idx="10">
                  <c:v>300000</c:v>
                </c:pt>
                <c:pt idx="11">
                  <c:v>300000</c:v>
                </c:pt>
                <c:pt idx="12">
                  <c:v>300000</c:v>
                </c:pt>
                <c:pt idx="13">
                  <c:v>300000</c:v>
                </c:pt>
                <c:pt idx="14">
                  <c:v>300000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982-410B-B902-6CBAFAF23AC3}"/>
            </c:ext>
          </c:extLst>
        </c:ser>
        <c:ser>
          <c:idx val="2"/>
          <c:order val="2"/>
          <c:tx>
            <c:strRef>
              <c:f>'Surgeon Eggs'!$B$6</c:f>
              <c:strCache>
                <c:ptCount val="1"/>
                <c:pt idx="0">
                  <c:v>Acipenser Stellatus</c:v>
                </c:pt>
              </c:strCache>
            </c:strRef>
          </c:tx>
          <c:cat>
            <c:strRef>
              <c:f>'Surgeon Eggs'!$C$2:$Q$3</c:f>
              <c:strCache>
                <c:ptCount val="15"/>
                <c:pt idx="0">
                  <c:v>year 1</c:v>
                </c:pt>
                <c:pt idx="1">
                  <c:v>year 2</c:v>
                </c:pt>
                <c:pt idx="2">
                  <c:v>year 3</c:v>
                </c:pt>
                <c:pt idx="3">
                  <c:v>year 4</c:v>
                </c:pt>
                <c:pt idx="4">
                  <c:v>year 5</c:v>
                </c:pt>
                <c:pt idx="5">
                  <c:v>year 6</c:v>
                </c:pt>
                <c:pt idx="6">
                  <c:v>year 7</c:v>
                </c:pt>
                <c:pt idx="7">
                  <c:v>year 8</c:v>
                </c:pt>
                <c:pt idx="8">
                  <c:v>year 9</c:v>
                </c:pt>
                <c:pt idx="9">
                  <c:v>year 10</c:v>
                </c:pt>
                <c:pt idx="10">
                  <c:v>year 11</c:v>
                </c:pt>
                <c:pt idx="11">
                  <c:v>year 12</c:v>
                </c:pt>
                <c:pt idx="12">
                  <c:v>year 13</c:v>
                </c:pt>
                <c:pt idx="13">
                  <c:v>year 14</c:v>
                </c:pt>
                <c:pt idx="14">
                  <c:v>year 15</c:v>
                </c:pt>
              </c:strCache>
            </c:strRef>
          </c:cat>
          <c:val>
            <c:numRef>
              <c:f>'Surgeon Eggs'!$C$6:$Q$6</c:f>
              <c:numCache>
                <c:formatCode>#,##0</c:formatCode>
                <c:ptCount val="15"/>
                <c:pt idx="0">
                  <c:v>300000</c:v>
                </c:pt>
                <c:pt idx="1">
                  <c:v>300000</c:v>
                </c:pt>
                <c:pt idx="2">
                  <c:v>300000</c:v>
                </c:pt>
                <c:pt idx="3">
                  <c:v>300000</c:v>
                </c:pt>
                <c:pt idx="4">
                  <c:v>300000</c:v>
                </c:pt>
                <c:pt idx="5">
                  <c:v>300000</c:v>
                </c:pt>
                <c:pt idx="6">
                  <c:v>300000</c:v>
                </c:pt>
                <c:pt idx="7">
                  <c:v>300000</c:v>
                </c:pt>
                <c:pt idx="8">
                  <c:v>300000</c:v>
                </c:pt>
                <c:pt idx="9">
                  <c:v>300000</c:v>
                </c:pt>
                <c:pt idx="10">
                  <c:v>300000</c:v>
                </c:pt>
                <c:pt idx="11">
                  <c:v>300000</c:v>
                </c:pt>
                <c:pt idx="12">
                  <c:v>300000</c:v>
                </c:pt>
                <c:pt idx="13">
                  <c:v>300000</c:v>
                </c:pt>
                <c:pt idx="14">
                  <c:v>300000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982-410B-B902-6CBAFAF23AC3}"/>
            </c:ext>
          </c:extLst>
        </c:ser>
        <c:ser>
          <c:idx val="3"/>
          <c:order val="3"/>
          <c:tx>
            <c:strRef>
              <c:f>'Surgeon Eggs'!$B$7</c:f>
              <c:strCache>
                <c:ptCount val="1"/>
                <c:pt idx="0">
                  <c:v>Acipenser Gueldenstaedtii </c:v>
                </c:pt>
              </c:strCache>
            </c:strRef>
          </c:tx>
          <c:cat>
            <c:strRef>
              <c:f>'Surgeon Eggs'!$C$2:$Q$3</c:f>
              <c:strCache>
                <c:ptCount val="15"/>
                <c:pt idx="0">
                  <c:v>year 1</c:v>
                </c:pt>
                <c:pt idx="1">
                  <c:v>year 2</c:v>
                </c:pt>
                <c:pt idx="2">
                  <c:v>year 3</c:v>
                </c:pt>
                <c:pt idx="3">
                  <c:v>year 4</c:v>
                </c:pt>
                <c:pt idx="4">
                  <c:v>year 5</c:v>
                </c:pt>
                <c:pt idx="5">
                  <c:v>year 6</c:v>
                </c:pt>
                <c:pt idx="6">
                  <c:v>year 7</c:v>
                </c:pt>
                <c:pt idx="7">
                  <c:v>year 8</c:v>
                </c:pt>
                <c:pt idx="8">
                  <c:v>year 9</c:v>
                </c:pt>
                <c:pt idx="9">
                  <c:v>year 10</c:v>
                </c:pt>
                <c:pt idx="10">
                  <c:v>year 11</c:v>
                </c:pt>
                <c:pt idx="11">
                  <c:v>year 12</c:v>
                </c:pt>
                <c:pt idx="12">
                  <c:v>year 13</c:v>
                </c:pt>
                <c:pt idx="13">
                  <c:v>year 14</c:v>
                </c:pt>
                <c:pt idx="14">
                  <c:v>year 15</c:v>
                </c:pt>
              </c:strCache>
            </c:strRef>
          </c:cat>
          <c:val>
            <c:numRef>
              <c:f>'Surgeon Eggs'!$C$7:$Q$7</c:f>
              <c:numCache>
                <c:formatCode>#,##0</c:formatCode>
                <c:ptCount val="15"/>
                <c:pt idx="0">
                  <c:v>300000</c:v>
                </c:pt>
                <c:pt idx="1">
                  <c:v>300000</c:v>
                </c:pt>
                <c:pt idx="2">
                  <c:v>300000</c:v>
                </c:pt>
                <c:pt idx="3">
                  <c:v>300000</c:v>
                </c:pt>
                <c:pt idx="4">
                  <c:v>300000</c:v>
                </c:pt>
                <c:pt idx="5">
                  <c:v>300000</c:v>
                </c:pt>
                <c:pt idx="6">
                  <c:v>300000</c:v>
                </c:pt>
                <c:pt idx="7">
                  <c:v>300000</c:v>
                </c:pt>
                <c:pt idx="8">
                  <c:v>300000</c:v>
                </c:pt>
                <c:pt idx="9">
                  <c:v>300000</c:v>
                </c:pt>
                <c:pt idx="10">
                  <c:v>300000</c:v>
                </c:pt>
                <c:pt idx="11">
                  <c:v>300000</c:v>
                </c:pt>
                <c:pt idx="12">
                  <c:v>300000</c:v>
                </c:pt>
                <c:pt idx="13">
                  <c:v>300000</c:v>
                </c:pt>
                <c:pt idx="14">
                  <c:v>300000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982-410B-B902-6CBAFAF23AC3}"/>
            </c:ext>
          </c:extLst>
        </c:ser>
        <c:ser>
          <c:idx val="4"/>
          <c:order val="4"/>
          <c:tx>
            <c:strRef>
              <c:f>'Surgeon Eggs'!$B$8</c:f>
              <c:strCache>
                <c:ptCount val="1"/>
                <c:pt idx="0">
                  <c:v>Huso</c:v>
                </c:pt>
              </c:strCache>
            </c:strRef>
          </c:tx>
          <c:cat>
            <c:strRef>
              <c:f>'Surgeon Eggs'!$C$2:$Q$3</c:f>
              <c:strCache>
                <c:ptCount val="15"/>
                <c:pt idx="0">
                  <c:v>year 1</c:v>
                </c:pt>
                <c:pt idx="1">
                  <c:v>year 2</c:v>
                </c:pt>
                <c:pt idx="2">
                  <c:v>year 3</c:v>
                </c:pt>
                <c:pt idx="3">
                  <c:v>year 4</c:v>
                </c:pt>
                <c:pt idx="4">
                  <c:v>year 5</c:v>
                </c:pt>
                <c:pt idx="5">
                  <c:v>year 6</c:v>
                </c:pt>
                <c:pt idx="6">
                  <c:v>year 7</c:v>
                </c:pt>
                <c:pt idx="7">
                  <c:v>year 8</c:v>
                </c:pt>
                <c:pt idx="8">
                  <c:v>year 9</c:v>
                </c:pt>
                <c:pt idx="9">
                  <c:v>year 10</c:v>
                </c:pt>
                <c:pt idx="10">
                  <c:v>year 11</c:v>
                </c:pt>
                <c:pt idx="11">
                  <c:v>year 12</c:v>
                </c:pt>
                <c:pt idx="12">
                  <c:v>year 13</c:v>
                </c:pt>
                <c:pt idx="13">
                  <c:v>year 14</c:v>
                </c:pt>
                <c:pt idx="14">
                  <c:v>year 15</c:v>
                </c:pt>
              </c:strCache>
            </c:strRef>
          </c:cat>
          <c:val>
            <c:numRef>
              <c:f>'Surgeon Eggs'!$C$8:$Q$8</c:f>
              <c:numCache>
                <c:formatCode>#,##0</c:formatCode>
                <c:ptCount val="15"/>
                <c:pt idx="0">
                  <c:v>300000</c:v>
                </c:pt>
                <c:pt idx="1">
                  <c:v>300000</c:v>
                </c:pt>
                <c:pt idx="2">
                  <c:v>300000</c:v>
                </c:pt>
                <c:pt idx="3">
                  <c:v>300000</c:v>
                </c:pt>
                <c:pt idx="4">
                  <c:v>300000</c:v>
                </c:pt>
                <c:pt idx="5">
                  <c:v>300000</c:v>
                </c:pt>
                <c:pt idx="6">
                  <c:v>300000</c:v>
                </c:pt>
                <c:pt idx="7">
                  <c:v>300000</c:v>
                </c:pt>
                <c:pt idx="8">
                  <c:v>300000</c:v>
                </c:pt>
                <c:pt idx="9">
                  <c:v>300000</c:v>
                </c:pt>
                <c:pt idx="10">
                  <c:v>300000</c:v>
                </c:pt>
                <c:pt idx="11">
                  <c:v>300000</c:v>
                </c:pt>
                <c:pt idx="12">
                  <c:v>300000</c:v>
                </c:pt>
                <c:pt idx="13">
                  <c:v>300000</c:v>
                </c:pt>
                <c:pt idx="14">
                  <c:v>300000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982-410B-B902-6CBAFAF23A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09963616"/>
        <c:axId val="1"/>
        <c:axId val="2"/>
      </c:line3DChart>
      <c:catAx>
        <c:axId val="309963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309963616"/>
        <c:crosses val="autoZero"/>
        <c:crossBetween val="between"/>
      </c:valAx>
      <c:serAx>
        <c:axId val="2"/>
        <c:scaling>
          <c:orientation val="minMax"/>
        </c:scaling>
        <c:delete val="1"/>
        <c:axPos val="b"/>
        <c:majorTickMark val="out"/>
        <c:minorTickMark val="none"/>
        <c:tickLblPos val="nextTo"/>
        <c:crossAx val="1"/>
        <c:crosses val="autoZero"/>
      </c:ser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0306655187290588"/>
          <c:y val="0.1729545309053663"/>
          <c:w val="0.15206847333800866"/>
          <c:h val="0.3303877065255979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ro-RO"/>
              <a:t>Year 1</a:t>
            </a:r>
          </a:p>
        </c:rich>
      </c:tx>
      <c:layout>
        <c:manualLayout>
          <c:xMode val="edge"/>
          <c:yMode val="edge"/>
          <c:x val="4.5994106163775791E-2"/>
          <c:y val="1.6806660399799191E-2"/>
        </c:manualLayout>
      </c:layout>
      <c:overlay val="0"/>
      <c:spPr>
        <a:noFill/>
        <a:ln w="25400">
          <a:noFill/>
        </a:ln>
      </c:spPr>
    </c:title>
    <c:autoTitleDeleted val="0"/>
    <c:view3D>
      <c:rotX val="7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2314540059347182"/>
          <c:y val="0.1407563025210084"/>
          <c:w val="0.44065281899109793"/>
          <c:h val="0.62605042016806722"/>
        </c:manualLayout>
      </c:layout>
      <c:pie3DChart>
        <c:varyColors val="1"/>
        <c:ser>
          <c:idx val="0"/>
          <c:order val="0"/>
          <c:tx>
            <c:v>Year 1 Expenses</c:v>
          </c:tx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8B17-44D2-9E96-7D328C73CE23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8B17-44D2-9E96-7D328C73CE23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8B17-44D2-9E96-7D328C73CE23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8B17-44D2-9E96-7D328C73CE23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4-8B17-44D2-9E96-7D328C73CE23}"/>
              </c:ext>
            </c:extLst>
          </c:dPt>
          <c:cat>
            <c:strRef>
              <c:f>('Income Statement'!$BN$12,'Income Statement'!$BO$18,'Income Statement'!$BO$19,'Income Statement'!$BO$20,'Income Statement'!$BO$21)</c:f>
              <c:strCache>
                <c:ptCount val="5"/>
                <c:pt idx="0">
                  <c:v>Total Direct Costs</c:v>
                </c:pt>
                <c:pt idx="1">
                  <c:v>Salaries</c:v>
                </c:pt>
                <c:pt idx="2">
                  <c:v>Marketing Expenses</c:v>
                </c:pt>
                <c:pt idx="3">
                  <c:v>Rent/Utility Expenses</c:v>
                </c:pt>
                <c:pt idx="4">
                  <c:v>Other Expenses</c:v>
                </c:pt>
              </c:strCache>
            </c:strRef>
          </c:cat>
          <c:val>
            <c:numRef>
              <c:f>('Income Statement'!$BQ$12,'Income Statement'!$BQ$18,'Income Statement'!$BQ$19,'Income Statement'!$BQ$20,'Income Statement'!$BQ$21)</c:f>
              <c:numCache>
                <c:formatCode>"€"#,##0</c:formatCode>
                <c:ptCount val="5"/>
                <c:pt idx="0">
                  <c:v>133595.67478463103</c:v>
                </c:pt>
                <c:pt idx="1">
                  <c:v>228360</c:v>
                </c:pt>
                <c:pt idx="2">
                  <c:v>499600</c:v>
                </c:pt>
                <c:pt idx="3">
                  <c:v>20000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B17-44D2-9E96-7D328C73CE23}"/>
            </c:ext>
          </c:extLst>
        </c:ser>
        <c:ser>
          <c:idx val="1"/>
          <c:order val="1"/>
          <c:tx>
            <c:v>Year 1 Expenses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8B17-44D2-9E96-7D328C73CE23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7-8B17-44D2-9E96-7D328C73CE23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8-8B17-44D2-9E96-7D328C73CE23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B17-44D2-9E96-7D328C73CE23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A-8B17-44D2-9E96-7D328C73CE23}"/>
              </c:ext>
            </c:extLst>
          </c:dPt>
          <c:cat>
            <c:strRef>
              <c:f>('Income Statement'!$BN$12,'Income Statement'!$BO$18,'Income Statement'!$BO$19,'Income Statement'!$BO$20,'Income Statement'!$BO$21)</c:f>
              <c:strCache>
                <c:ptCount val="5"/>
                <c:pt idx="0">
                  <c:v>Total Direct Costs</c:v>
                </c:pt>
                <c:pt idx="1">
                  <c:v>Salaries</c:v>
                </c:pt>
                <c:pt idx="2">
                  <c:v>Marketing Expenses</c:v>
                </c:pt>
                <c:pt idx="3">
                  <c:v>Rent/Utility Expenses</c:v>
                </c:pt>
                <c:pt idx="4">
                  <c:v>Other Expenses</c:v>
                </c:pt>
              </c:strCache>
            </c:strRef>
          </c:cat>
          <c:val>
            <c:numRef>
              <c:f>('Income Statement'!$BQ$12,'Income Statement'!$BQ$18,'Income Statement'!$BQ$19,'Income Statement'!$BQ$20,'Income Statement'!$BQ$21)</c:f>
              <c:numCache>
                <c:formatCode>"€"#,##0</c:formatCode>
                <c:ptCount val="5"/>
                <c:pt idx="0">
                  <c:v>133595.67478463103</c:v>
                </c:pt>
                <c:pt idx="1">
                  <c:v>228360</c:v>
                </c:pt>
                <c:pt idx="2">
                  <c:v>499600</c:v>
                </c:pt>
                <c:pt idx="3">
                  <c:v>20000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8B17-44D2-9E96-7D328C73CE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55428797601367452"/>
          <c:y val="3.8512259138339416E-2"/>
          <c:w val="0.42705980702590107"/>
          <c:h val="0.49809130084670095"/>
        </c:manualLayout>
      </c:layout>
      <c:overlay val="0"/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1" l="0.75" r="0.75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ro-RO"/>
              <a:t>Year 2</a:t>
            </a:r>
          </a:p>
        </c:rich>
      </c:tx>
      <c:layout>
        <c:manualLayout>
          <c:xMode val="edge"/>
          <c:yMode val="edge"/>
          <c:x val="4.4576771653543311E-2"/>
          <c:y val="3.8055026433468128E-2"/>
        </c:manualLayout>
      </c:layout>
      <c:overlay val="0"/>
      <c:spPr>
        <a:noFill/>
        <a:ln w="25400">
          <a:noFill/>
        </a:ln>
      </c:spPr>
    </c:title>
    <c:autoTitleDeleted val="0"/>
    <c:view3D>
      <c:rotX val="7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2481462671406805"/>
          <c:y val="0.14587783020766987"/>
          <c:w val="0.43387941667271274"/>
          <c:h val="0.61945223551952566"/>
        </c:manualLayout>
      </c:layout>
      <c:pie3DChart>
        <c:varyColors val="1"/>
        <c:ser>
          <c:idx val="0"/>
          <c:order val="0"/>
          <c:tx>
            <c:v>Year 1 Expenses</c:v>
          </c:tx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B114-44A5-9ACA-A92E94D8D1C9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B114-44A5-9ACA-A92E94D8D1C9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B114-44A5-9ACA-A92E94D8D1C9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B114-44A5-9ACA-A92E94D8D1C9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4-B114-44A5-9ACA-A92E94D8D1C9}"/>
              </c:ext>
            </c:extLst>
          </c:dPt>
          <c:cat>
            <c:strRef>
              <c:f>('Income Statement'!$BN$12,'Income Statement'!$BO$18,'Income Statement'!$BO$19,'Income Statement'!$BO$20,'Income Statement'!$BO$21)</c:f>
              <c:strCache>
                <c:ptCount val="5"/>
                <c:pt idx="0">
                  <c:v>Total Direct Costs</c:v>
                </c:pt>
                <c:pt idx="1">
                  <c:v>Salaries</c:v>
                </c:pt>
                <c:pt idx="2">
                  <c:v>Marketing Expenses</c:v>
                </c:pt>
                <c:pt idx="3">
                  <c:v>Rent/Utility Expenses</c:v>
                </c:pt>
                <c:pt idx="4">
                  <c:v>Other Expenses</c:v>
                </c:pt>
              </c:strCache>
            </c:strRef>
          </c:cat>
          <c:val>
            <c:numRef>
              <c:f>('Income Statement'!$BR$12,'Income Statement'!$BR$18,'Income Statement'!$BR$19,'Income Statement'!$BR$20,'Income Statement'!$BR$21)</c:f>
              <c:numCache>
                <c:formatCode>"€"#,##0</c:formatCode>
                <c:ptCount val="5"/>
                <c:pt idx="0">
                  <c:v>133595.67478463103</c:v>
                </c:pt>
                <c:pt idx="1">
                  <c:v>251196</c:v>
                </c:pt>
                <c:pt idx="2">
                  <c:v>499600</c:v>
                </c:pt>
                <c:pt idx="3">
                  <c:v>19500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114-44A5-9ACA-A92E94D8D1C9}"/>
            </c:ext>
          </c:extLst>
        </c:ser>
        <c:ser>
          <c:idx val="1"/>
          <c:order val="1"/>
          <c:tx>
            <c:v>Year 1 Expenses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B114-44A5-9ACA-A92E94D8D1C9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7-B114-44A5-9ACA-A92E94D8D1C9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8-B114-44A5-9ACA-A92E94D8D1C9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114-44A5-9ACA-A92E94D8D1C9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A-B114-44A5-9ACA-A92E94D8D1C9}"/>
              </c:ext>
            </c:extLst>
          </c:dPt>
          <c:cat>
            <c:strRef>
              <c:f>('Income Statement'!$BN$12,'Income Statement'!$BO$18,'Income Statement'!$BO$19,'Income Statement'!$BO$20,'Income Statement'!$BO$21)</c:f>
              <c:strCache>
                <c:ptCount val="5"/>
                <c:pt idx="0">
                  <c:v>Total Direct Costs</c:v>
                </c:pt>
                <c:pt idx="1">
                  <c:v>Salaries</c:v>
                </c:pt>
                <c:pt idx="2">
                  <c:v>Marketing Expenses</c:v>
                </c:pt>
                <c:pt idx="3">
                  <c:v>Rent/Utility Expenses</c:v>
                </c:pt>
                <c:pt idx="4">
                  <c:v>Other Expenses</c:v>
                </c:pt>
              </c:strCache>
            </c:strRef>
          </c:cat>
          <c:val>
            <c:numRef>
              <c:f>('Income Statement'!$BQ$12,'Income Statement'!$BQ$18,'Income Statement'!$BQ$19,'Income Statement'!$BQ$20,'Income Statement'!$BQ$21)</c:f>
              <c:numCache>
                <c:formatCode>"€"#,##0</c:formatCode>
                <c:ptCount val="5"/>
                <c:pt idx="0">
                  <c:v>133595.67478463103</c:v>
                </c:pt>
                <c:pt idx="1">
                  <c:v>228360</c:v>
                </c:pt>
                <c:pt idx="2">
                  <c:v>499600</c:v>
                </c:pt>
                <c:pt idx="3">
                  <c:v>20000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114-44A5-9ACA-A92E94D8D1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55180258717660291"/>
          <c:y val="3.7517528937602074E-2"/>
          <c:w val="0.42858455193100864"/>
          <c:h val="0.5019567896833077"/>
        </c:manualLayout>
      </c:layout>
      <c:overlay val="0"/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1" l="0.75" r="0.75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ro-RO"/>
              <a:t>Year 3
</a:t>
            </a:r>
          </a:p>
        </c:rich>
      </c:tx>
      <c:layout>
        <c:manualLayout>
          <c:xMode val="edge"/>
          <c:yMode val="edge"/>
          <c:x val="2.9806225026880587E-2"/>
          <c:y val="1.6771351084315482E-2"/>
        </c:manualLayout>
      </c:layout>
      <c:overlay val="0"/>
      <c:spPr>
        <a:noFill/>
        <a:ln w="25400">
          <a:noFill/>
        </a:ln>
      </c:spPr>
    </c:title>
    <c:autoTitleDeleted val="0"/>
    <c:view3D>
      <c:rotX val="7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2369624619325355"/>
          <c:y val="0.14884703635138047"/>
          <c:w val="0.436662652224377"/>
          <c:h val="0.6163525167226177"/>
        </c:manualLayout>
      </c:layout>
      <c:pie3DChart>
        <c:varyColors val="1"/>
        <c:ser>
          <c:idx val="0"/>
          <c:order val="0"/>
          <c:tx>
            <c:v>Year 1 Expenses</c:v>
          </c:tx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412F-4254-BDE1-B0E04C1953B5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412F-4254-BDE1-B0E04C1953B5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412F-4254-BDE1-B0E04C1953B5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412F-4254-BDE1-B0E04C1953B5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4-412F-4254-BDE1-B0E04C1953B5}"/>
              </c:ext>
            </c:extLst>
          </c:dPt>
          <c:cat>
            <c:strRef>
              <c:f>('Income Statement'!$BN$12,'Income Statement'!$BO$18,'Income Statement'!$BO$19,'Income Statement'!$BO$20,'Income Statement'!$BO$21)</c:f>
              <c:strCache>
                <c:ptCount val="5"/>
                <c:pt idx="0">
                  <c:v>Total Direct Costs</c:v>
                </c:pt>
                <c:pt idx="1">
                  <c:v>Salaries</c:v>
                </c:pt>
                <c:pt idx="2">
                  <c:v>Marketing Expenses</c:v>
                </c:pt>
                <c:pt idx="3">
                  <c:v>Rent/Utility Expenses</c:v>
                </c:pt>
                <c:pt idx="4">
                  <c:v>Other Expenses</c:v>
                </c:pt>
              </c:strCache>
            </c:strRef>
          </c:cat>
          <c:val>
            <c:numRef>
              <c:f>('Income Statement'!$BS$12,'Income Statement'!$BS$18,'Income Statement'!$BS$19,'Income Statement'!$BS$20,'Income Statement'!$BS$21)</c:f>
              <c:numCache>
                <c:formatCode>"€"#,##0</c:formatCode>
                <c:ptCount val="5"/>
                <c:pt idx="0">
                  <c:v>133595.67478463103</c:v>
                </c:pt>
                <c:pt idx="1">
                  <c:v>276315.59999999998</c:v>
                </c:pt>
                <c:pt idx="2">
                  <c:v>499600</c:v>
                </c:pt>
                <c:pt idx="3">
                  <c:v>19900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12F-4254-BDE1-B0E04C1953B5}"/>
            </c:ext>
          </c:extLst>
        </c:ser>
        <c:ser>
          <c:idx val="1"/>
          <c:order val="1"/>
          <c:tx>
            <c:v>Year 1 Expenses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412F-4254-BDE1-B0E04C1953B5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7-412F-4254-BDE1-B0E04C1953B5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8-412F-4254-BDE1-B0E04C1953B5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12F-4254-BDE1-B0E04C1953B5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A-412F-4254-BDE1-B0E04C1953B5}"/>
              </c:ext>
            </c:extLst>
          </c:dPt>
          <c:cat>
            <c:strRef>
              <c:f>('Income Statement'!$BN$12,'Income Statement'!$BO$18,'Income Statement'!$BO$19,'Income Statement'!$BO$20,'Income Statement'!$BO$21)</c:f>
              <c:strCache>
                <c:ptCount val="5"/>
                <c:pt idx="0">
                  <c:v>Total Direct Costs</c:v>
                </c:pt>
                <c:pt idx="1">
                  <c:v>Salaries</c:v>
                </c:pt>
                <c:pt idx="2">
                  <c:v>Marketing Expenses</c:v>
                </c:pt>
                <c:pt idx="3">
                  <c:v>Rent/Utility Expenses</c:v>
                </c:pt>
                <c:pt idx="4">
                  <c:v>Other Expenses</c:v>
                </c:pt>
              </c:strCache>
            </c:strRef>
          </c:cat>
          <c:val>
            <c:numRef>
              <c:f>('Income Statement'!$BQ$12,'Income Statement'!$BQ$18,'Income Statement'!$BQ$19,'Income Statement'!$BQ$20,'Income Statement'!$BQ$21)</c:f>
              <c:numCache>
                <c:formatCode>"€"#,##0</c:formatCode>
                <c:ptCount val="5"/>
                <c:pt idx="0">
                  <c:v>133595.67478463103</c:v>
                </c:pt>
                <c:pt idx="1">
                  <c:v>228360</c:v>
                </c:pt>
                <c:pt idx="2">
                  <c:v>499600</c:v>
                </c:pt>
                <c:pt idx="3">
                  <c:v>20000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12F-4254-BDE1-B0E04C1953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5518969006333958"/>
          <c:y val="5.1218069572289381E-2"/>
          <c:w val="0.42935265918236065"/>
          <c:h val="0.4968161150150725"/>
        </c:manualLayout>
      </c:layout>
      <c:overlay val="0"/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1" l="0.75" r="0.75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ro-RO"/>
              <a:t>Year 4
</a:t>
            </a:r>
          </a:p>
        </c:rich>
      </c:tx>
      <c:layout>
        <c:manualLayout>
          <c:xMode val="edge"/>
          <c:yMode val="edge"/>
          <c:x val="1.6417815840998409E-2"/>
          <c:y val="2.3206699678004164E-2"/>
        </c:manualLayout>
      </c:layout>
      <c:overlay val="0"/>
      <c:spPr>
        <a:noFill/>
        <a:ln w="25400">
          <a:noFill/>
        </a:ln>
      </c:spPr>
    </c:title>
    <c:autoTitleDeleted val="0"/>
    <c:view3D>
      <c:rotX val="7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791066258793177"/>
          <c:y val="0.15611870633845945"/>
          <c:w val="0.42388136930345094"/>
          <c:h val="0.60126799062785052"/>
        </c:manualLayout>
      </c:layout>
      <c:pie3DChart>
        <c:varyColors val="1"/>
        <c:ser>
          <c:idx val="0"/>
          <c:order val="0"/>
          <c:tx>
            <c:v>Year 1 Expenses</c:v>
          </c:tx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B7BD-4FF7-BEDE-CF209C76CD16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B7BD-4FF7-BEDE-CF209C76CD16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B7BD-4FF7-BEDE-CF209C76CD16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B7BD-4FF7-BEDE-CF209C76CD16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4-B7BD-4FF7-BEDE-CF209C76CD16}"/>
              </c:ext>
            </c:extLst>
          </c:dPt>
          <c:cat>
            <c:strRef>
              <c:f>('Income Statement'!$BN$12,'Income Statement'!$BO$18,'Income Statement'!$BO$19,'Income Statement'!$BO$20,'Income Statement'!$BO$21)</c:f>
              <c:strCache>
                <c:ptCount val="5"/>
                <c:pt idx="0">
                  <c:v>Total Direct Costs</c:v>
                </c:pt>
                <c:pt idx="1">
                  <c:v>Salaries</c:v>
                </c:pt>
                <c:pt idx="2">
                  <c:v>Marketing Expenses</c:v>
                </c:pt>
                <c:pt idx="3">
                  <c:v>Rent/Utility Expenses</c:v>
                </c:pt>
                <c:pt idx="4">
                  <c:v>Other Expenses</c:v>
                </c:pt>
              </c:strCache>
            </c:strRef>
          </c:cat>
          <c:val>
            <c:numRef>
              <c:f>('Income Statement'!$BT$12,'Income Statement'!$BT$18,'Income Statement'!$BT$19,'Income Statement'!$BT$20,'Income Statement'!$BT$21)</c:f>
              <c:numCache>
                <c:formatCode>"€"#,##0</c:formatCode>
                <c:ptCount val="5"/>
                <c:pt idx="0">
                  <c:v>133595.67478463103</c:v>
                </c:pt>
                <c:pt idx="1">
                  <c:v>303947.16000000003</c:v>
                </c:pt>
                <c:pt idx="2">
                  <c:v>499600</c:v>
                </c:pt>
                <c:pt idx="3">
                  <c:v>19900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7BD-4FF7-BEDE-CF209C76CD16}"/>
            </c:ext>
          </c:extLst>
        </c:ser>
        <c:ser>
          <c:idx val="1"/>
          <c:order val="1"/>
          <c:tx>
            <c:v>Year 1 Expenses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B7BD-4FF7-BEDE-CF209C76CD16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7-B7BD-4FF7-BEDE-CF209C76CD16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8-B7BD-4FF7-BEDE-CF209C76CD16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7BD-4FF7-BEDE-CF209C76CD16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A-B7BD-4FF7-BEDE-CF209C76CD16}"/>
              </c:ext>
            </c:extLst>
          </c:dPt>
          <c:cat>
            <c:strRef>
              <c:f>('Income Statement'!$BN$12,'Income Statement'!$BO$18,'Income Statement'!$BO$19,'Income Statement'!$BO$20,'Income Statement'!$BO$21)</c:f>
              <c:strCache>
                <c:ptCount val="5"/>
                <c:pt idx="0">
                  <c:v>Total Direct Costs</c:v>
                </c:pt>
                <c:pt idx="1">
                  <c:v>Salaries</c:v>
                </c:pt>
                <c:pt idx="2">
                  <c:v>Marketing Expenses</c:v>
                </c:pt>
                <c:pt idx="3">
                  <c:v>Rent/Utility Expenses</c:v>
                </c:pt>
                <c:pt idx="4">
                  <c:v>Other Expenses</c:v>
                </c:pt>
              </c:strCache>
            </c:strRef>
          </c:cat>
          <c:val>
            <c:numRef>
              <c:f>('Income Statement'!$BQ$12,'Income Statement'!$BQ$18,'Income Statement'!$BQ$19,'Income Statement'!$BQ$20,'Income Statement'!$BQ$21)</c:f>
              <c:numCache>
                <c:formatCode>"€"#,##0</c:formatCode>
                <c:ptCount val="5"/>
                <c:pt idx="0">
                  <c:v>133595.67478463103</c:v>
                </c:pt>
                <c:pt idx="1">
                  <c:v>228360</c:v>
                </c:pt>
                <c:pt idx="2">
                  <c:v>499600</c:v>
                </c:pt>
                <c:pt idx="3">
                  <c:v>20000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7BD-4FF7-BEDE-CF209C76CD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53847961536113886"/>
          <c:y val="5.4125402494791246E-2"/>
          <c:w val="0.42935265918236065"/>
          <c:h val="0.50001657331493354"/>
        </c:manualLayout>
      </c:layout>
      <c:overlay val="0"/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1" l="0.75" r="0.75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ro-RO"/>
              <a:t>Year 5
</a:t>
            </a:r>
          </a:p>
        </c:rich>
      </c:tx>
      <c:layout>
        <c:manualLayout>
          <c:xMode val="edge"/>
          <c:yMode val="edge"/>
          <c:x val="4.5994106163775791E-2"/>
          <c:y val="1.6806637966669018E-2"/>
        </c:manualLayout>
      </c:layout>
      <c:overlay val="0"/>
      <c:spPr>
        <a:noFill/>
        <a:ln w="25400">
          <a:noFill/>
        </a:ln>
      </c:spPr>
    </c:title>
    <c:autoTitleDeleted val="0"/>
    <c:view3D>
      <c:rotX val="7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2314540059347182"/>
          <c:y val="0.14495798319327732"/>
          <c:w val="0.43916913946587538"/>
          <c:h val="0.62394957983193278"/>
        </c:manualLayout>
      </c:layout>
      <c:pie3DChart>
        <c:varyColors val="1"/>
        <c:ser>
          <c:idx val="0"/>
          <c:order val="0"/>
          <c:tx>
            <c:v>Year 1 Expenses</c:v>
          </c:tx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7B15-42D6-BBC4-AF03E6A38AD6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7B15-42D6-BBC4-AF03E6A38AD6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7B15-42D6-BBC4-AF03E6A38AD6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7B15-42D6-BBC4-AF03E6A38AD6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4-7B15-42D6-BBC4-AF03E6A38AD6}"/>
              </c:ext>
            </c:extLst>
          </c:dPt>
          <c:cat>
            <c:strRef>
              <c:f>('Income Statement'!$BN$12,'Income Statement'!$BO$18,'Income Statement'!$BO$19,'Income Statement'!$BO$20,'Income Statement'!$BO$21)</c:f>
              <c:strCache>
                <c:ptCount val="5"/>
                <c:pt idx="0">
                  <c:v>Total Direct Costs</c:v>
                </c:pt>
                <c:pt idx="1">
                  <c:v>Salaries</c:v>
                </c:pt>
                <c:pt idx="2">
                  <c:v>Marketing Expenses</c:v>
                </c:pt>
                <c:pt idx="3">
                  <c:v>Rent/Utility Expenses</c:v>
                </c:pt>
                <c:pt idx="4">
                  <c:v>Other Expenses</c:v>
                </c:pt>
              </c:strCache>
            </c:strRef>
          </c:cat>
          <c:val>
            <c:numRef>
              <c:f>('Income Statement'!$BU$12,'Income Statement'!$BU$18,'Income Statement'!$BU$19,'Income Statement'!$BU$20,'Income Statement'!$BU$21)</c:f>
              <c:numCache>
                <c:formatCode>"€"#,##0</c:formatCode>
                <c:ptCount val="5"/>
                <c:pt idx="0">
                  <c:v>133595.67478463103</c:v>
                </c:pt>
                <c:pt idx="1">
                  <c:v>334341.87599999999</c:v>
                </c:pt>
                <c:pt idx="2">
                  <c:v>499600</c:v>
                </c:pt>
                <c:pt idx="3">
                  <c:v>19900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B15-42D6-BBC4-AF03E6A38AD6}"/>
            </c:ext>
          </c:extLst>
        </c:ser>
        <c:ser>
          <c:idx val="1"/>
          <c:order val="1"/>
          <c:tx>
            <c:v>Year 1 Expenses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7B15-42D6-BBC4-AF03E6A38AD6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7-7B15-42D6-BBC4-AF03E6A38AD6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8-7B15-42D6-BBC4-AF03E6A38AD6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B15-42D6-BBC4-AF03E6A38AD6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A-7B15-42D6-BBC4-AF03E6A38AD6}"/>
              </c:ext>
            </c:extLst>
          </c:dPt>
          <c:cat>
            <c:strRef>
              <c:f>('Income Statement'!$BN$12,'Income Statement'!$BO$18,'Income Statement'!$BO$19,'Income Statement'!$BO$20,'Income Statement'!$BO$21)</c:f>
              <c:strCache>
                <c:ptCount val="5"/>
                <c:pt idx="0">
                  <c:v>Total Direct Costs</c:v>
                </c:pt>
                <c:pt idx="1">
                  <c:v>Salaries</c:v>
                </c:pt>
                <c:pt idx="2">
                  <c:v>Marketing Expenses</c:v>
                </c:pt>
                <c:pt idx="3">
                  <c:v>Rent/Utility Expenses</c:v>
                </c:pt>
                <c:pt idx="4">
                  <c:v>Other Expenses</c:v>
                </c:pt>
              </c:strCache>
            </c:strRef>
          </c:cat>
          <c:val>
            <c:numRef>
              <c:f>('Income Statement'!$BQ$12,'Income Statement'!$BQ$18,'Income Statement'!$BQ$19,'Income Statement'!$BQ$20,'Income Statement'!$BQ$21)</c:f>
              <c:numCache>
                <c:formatCode>"€"#,##0</c:formatCode>
                <c:ptCount val="5"/>
                <c:pt idx="0">
                  <c:v>133595.67478463103</c:v>
                </c:pt>
                <c:pt idx="1">
                  <c:v>228360</c:v>
                </c:pt>
                <c:pt idx="2">
                  <c:v>499600</c:v>
                </c:pt>
                <c:pt idx="3">
                  <c:v>20000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B15-42D6-BBC4-AF03E6A38A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55339829629837201"/>
          <c:y val="4.9937659841175423E-2"/>
          <c:w val="0.42705980702590118"/>
          <c:h val="0.49681611501507245"/>
        </c:manualLayout>
      </c:layout>
      <c:overlay val="0"/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ro-RO"/>
              <a:t>Year 6
</a:t>
            </a:r>
          </a:p>
        </c:rich>
      </c:tx>
      <c:layout>
        <c:manualLayout>
          <c:xMode val="edge"/>
          <c:yMode val="edge"/>
          <c:x val="4.4576847680136235E-2"/>
          <c:y val="3.8055036934816135E-2"/>
        </c:manualLayout>
      </c:layout>
      <c:overlay val="0"/>
      <c:spPr>
        <a:noFill/>
        <a:ln w="25400">
          <a:noFill/>
        </a:ln>
      </c:spPr>
    </c:title>
    <c:autoTitleDeleted val="0"/>
    <c:view3D>
      <c:rotX val="7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2481462671406805"/>
          <c:y val="0.14587783020766987"/>
          <c:w val="0.43387941667271274"/>
          <c:h val="0.61945223551952566"/>
        </c:manualLayout>
      </c:layout>
      <c:pie3DChart>
        <c:varyColors val="1"/>
        <c:ser>
          <c:idx val="0"/>
          <c:order val="0"/>
          <c:tx>
            <c:v>Year 1 Expenses</c:v>
          </c:tx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1DA1-4C62-89A8-37A2EEB17490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1DA1-4C62-89A8-37A2EEB17490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1DA1-4C62-89A8-37A2EEB17490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1DA1-4C62-89A8-37A2EEB17490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4-1DA1-4C62-89A8-37A2EEB17490}"/>
              </c:ext>
            </c:extLst>
          </c:dPt>
          <c:cat>
            <c:strRef>
              <c:f>('Income Statement'!$BN$12,'Income Statement'!$BO$18,'Income Statement'!$BO$19,'Income Statement'!$BO$20,'Income Statement'!$BO$21)</c:f>
              <c:strCache>
                <c:ptCount val="5"/>
                <c:pt idx="0">
                  <c:v>Total Direct Costs</c:v>
                </c:pt>
                <c:pt idx="1">
                  <c:v>Salaries</c:v>
                </c:pt>
                <c:pt idx="2">
                  <c:v>Marketing Expenses</c:v>
                </c:pt>
                <c:pt idx="3">
                  <c:v>Rent/Utility Expenses</c:v>
                </c:pt>
                <c:pt idx="4">
                  <c:v>Other Expenses</c:v>
                </c:pt>
              </c:strCache>
            </c:strRef>
          </c:cat>
          <c:val>
            <c:numRef>
              <c:f>('Income Statement'!$BV$12,'Income Statement'!$BV$18,'Income Statement'!$BV$19,'Income Statement'!$BV$20,'Income Statement'!$BV$21)</c:f>
              <c:numCache>
                <c:formatCode>"€"#,##0</c:formatCode>
                <c:ptCount val="5"/>
                <c:pt idx="0">
                  <c:v>133595.67478463103</c:v>
                </c:pt>
                <c:pt idx="1">
                  <c:v>367776.06360000005</c:v>
                </c:pt>
                <c:pt idx="2">
                  <c:v>0</c:v>
                </c:pt>
                <c:pt idx="3">
                  <c:v>19900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DA1-4C62-89A8-37A2EEB17490}"/>
            </c:ext>
          </c:extLst>
        </c:ser>
        <c:ser>
          <c:idx val="1"/>
          <c:order val="1"/>
          <c:tx>
            <c:v>Year 1 Expenses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1DA1-4C62-89A8-37A2EEB17490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7-1DA1-4C62-89A8-37A2EEB17490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8-1DA1-4C62-89A8-37A2EEB17490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DA1-4C62-89A8-37A2EEB17490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A-1DA1-4C62-89A8-37A2EEB17490}"/>
              </c:ext>
            </c:extLst>
          </c:dPt>
          <c:cat>
            <c:strRef>
              <c:f>('Income Statement'!$BN$12,'Income Statement'!$BO$18,'Income Statement'!$BO$19,'Income Statement'!$BO$20,'Income Statement'!$BO$21)</c:f>
              <c:strCache>
                <c:ptCount val="5"/>
                <c:pt idx="0">
                  <c:v>Total Direct Costs</c:v>
                </c:pt>
                <c:pt idx="1">
                  <c:v>Salaries</c:v>
                </c:pt>
                <c:pt idx="2">
                  <c:v>Marketing Expenses</c:v>
                </c:pt>
                <c:pt idx="3">
                  <c:v>Rent/Utility Expenses</c:v>
                </c:pt>
                <c:pt idx="4">
                  <c:v>Other Expenses</c:v>
                </c:pt>
              </c:strCache>
            </c:strRef>
          </c:cat>
          <c:val>
            <c:numRef>
              <c:f>('Income Statement'!$BQ$12,'Income Statement'!$BQ$18,'Income Statement'!$BQ$19,'Income Statement'!$BQ$20,'Income Statement'!$BQ$21)</c:f>
              <c:numCache>
                <c:formatCode>"€"#,##0</c:formatCode>
                <c:ptCount val="5"/>
                <c:pt idx="0">
                  <c:v>133595.67478463103</c:v>
                </c:pt>
                <c:pt idx="1">
                  <c:v>228360</c:v>
                </c:pt>
                <c:pt idx="2">
                  <c:v>499600</c:v>
                </c:pt>
                <c:pt idx="3">
                  <c:v>20000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1DA1-4C62-89A8-37A2EEB174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55260198090211987"/>
          <c:y val="5.025942311334794E-2"/>
          <c:w val="0.42782082052577652"/>
          <c:h val="0.50001657331493354"/>
        </c:manualLayout>
      </c:layout>
      <c:overlay val="0"/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ro-RO"/>
              <a:t>Year 7
</a:t>
            </a:r>
          </a:p>
        </c:rich>
      </c:tx>
      <c:layout>
        <c:manualLayout>
          <c:xMode val="edge"/>
          <c:yMode val="edge"/>
          <c:x val="2.9806225026880587E-2"/>
          <c:y val="1.6771385034671179E-2"/>
        </c:manualLayout>
      </c:layout>
      <c:overlay val="0"/>
      <c:spPr>
        <a:noFill/>
        <a:ln w="25400">
          <a:noFill/>
        </a:ln>
      </c:spPr>
    </c:title>
    <c:autoTitleDeleted val="0"/>
    <c:view3D>
      <c:rotX val="7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2369624619325355"/>
          <c:y val="0.14675059921967087"/>
          <c:w val="0.436662652224377"/>
          <c:h val="0.6163525167226177"/>
        </c:manualLayout>
      </c:layout>
      <c:pie3DChart>
        <c:varyColors val="1"/>
        <c:ser>
          <c:idx val="0"/>
          <c:order val="0"/>
          <c:tx>
            <c:v>Year 1 Expenses</c:v>
          </c:tx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F00A-42AE-B5CF-AB81FBD77F53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F00A-42AE-B5CF-AB81FBD77F53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F00A-42AE-B5CF-AB81FBD77F53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F00A-42AE-B5CF-AB81FBD77F53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4-F00A-42AE-B5CF-AB81FBD77F53}"/>
              </c:ext>
            </c:extLst>
          </c:dPt>
          <c:cat>
            <c:strRef>
              <c:f>('Income Statement'!$BN$12,'Income Statement'!$BO$18,'Income Statement'!$BO$19,'Income Statement'!$BO$20,'Income Statement'!$BO$21)</c:f>
              <c:strCache>
                <c:ptCount val="5"/>
                <c:pt idx="0">
                  <c:v>Total Direct Costs</c:v>
                </c:pt>
                <c:pt idx="1">
                  <c:v>Salaries</c:v>
                </c:pt>
                <c:pt idx="2">
                  <c:v>Marketing Expenses</c:v>
                </c:pt>
                <c:pt idx="3">
                  <c:v>Rent/Utility Expenses</c:v>
                </c:pt>
                <c:pt idx="4">
                  <c:v>Other Expenses</c:v>
                </c:pt>
              </c:strCache>
            </c:strRef>
          </c:cat>
          <c:val>
            <c:numRef>
              <c:f>('Income Statement'!$BW$12,'Income Statement'!$BW$18,'Income Statement'!$BW$19,'Income Statement'!$BW$20,'Income Statement'!$BW$21)</c:f>
              <c:numCache>
                <c:formatCode>"€"#,##0</c:formatCode>
                <c:ptCount val="5"/>
                <c:pt idx="0">
                  <c:v>133595.67478463103</c:v>
                </c:pt>
                <c:pt idx="1">
                  <c:v>404553.66995999997</c:v>
                </c:pt>
                <c:pt idx="2">
                  <c:v>0</c:v>
                </c:pt>
                <c:pt idx="3">
                  <c:v>19900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00A-42AE-B5CF-AB81FBD77F53}"/>
            </c:ext>
          </c:extLst>
        </c:ser>
        <c:ser>
          <c:idx val="1"/>
          <c:order val="1"/>
          <c:tx>
            <c:v>Year 1 Expenses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F00A-42AE-B5CF-AB81FBD77F53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7-F00A-42AE-B5CF-AB81FBD77F53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8-F00A-42AE-B5CF-AB81FBD77F53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00A-42AE-B5CF-AB81FBD77F53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A-F00A-42AE-B5CF-AB81FBD77F53}"/>
              </c:ext>
            </c:extLst>
          </c:dPt>
          <c:cat>
            <c:strRef>
              <c:f>('Income Statement'!$BN$12,'Income Statement'!$BO$18,'Income Statement'!$BO$19,'Income Statement'!$BO$20,'Income Statement'!$BO$21)</c:f>
              <c:strCache>
                <c:ptCount val="5"/>
                <c:pt idx="0">
                  <c:v>Total Direct Costs</c:v>
                </c:pt>
                <c:pt idx="1">
                  <c:v>Salaries</c:v>
                </c:pt>
                <c:pt idx="2">
                  <c:v>Marketing Expenses</c:v>
                </c:pt>
                <c:pt idx="3">
                  <c:v>Rent/Utility Expenses</c:v>
                </c:pt>
                <c:pt idx="4">
                  <c:v>Other Expenses</c:v>
                </c:pt>
              </c:strCache>
            </c:strRef>
          </c:cat>
          <c:val>
            <c:numRef>
              <c:f>('Income Statement'!$BQ$12,'Income Statement'!$BQ$18,'Income Statement'!$BQ$19,'Income Statement'!$BQ$20,'Income Statement'!$BQ$21)</c:f>
              <c:numCache>
                <c:formatCode>"€"#,##0</c:formatCode>
                <c:ptCount val="5"/>
                <c:pt idx="0">
                  <c:v>133595.67478463103</c:v>
                </c:pt>
                <c:pt idx="1">
                  <c:v>228360</c:v>
                </c:pt>
                <c:pt idx="2">
                  <c:v>499600</c:v>
                </c:pt>
                <c:pt idx="3">
                  <c:v>20000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00A-42AE-B5CF-AB81FBD77F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55100244625056938"/>
          <c:y val="5.6267998469500778E-2"/>
          <c:w val="0.42935265918236065"/>
          <c:h val="0.49618113592578422"/>
        </c:manualLayout>
      </c:layout>
      <c:overlay val="0"/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ro-RO"/>
              <a:t>Year 8
</a:t>
            </a:r>
          </a:p>
        </c:rich>
      </c:tx>
      <c:layout>
        <c:manualLayout>
          <c:xMode val="edge"/>
          <c:yMode val="edge"/>
          <c:x val="1.6417840243087893E-2"/>
          <c:y val="2.3206614577542379E-2"/>
        </c:manualLayout>
      </c:layout>
      <c:overlay val="0"/>
      <c:spPr>
        <a:noFill/>
        <a:ln w="25400">
          <a:noFill/>
        </a:ln>
      </c:spPr>
    </c:title>
    <c:autoTitleDeleted val="0"/>
    <c:view3D>
      <c:rotX val="7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791066258793177"/>
          <c:y val="0.15611870633845945"/>
          <c:w val="0.42388136930345094"/>
          <c:h val="0.60126799062785052"/>
        </c:manualLayout>
      </c:layout>
      <c:pie3DChart>
        <c:varyColors val="1"/>
        <c:ser>
          <c:idx val="0"/>
          <c:order val="0"/>
          <c:tx>
            <c:v>Year 1 Expenses</c:v>
          </c:tx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6AF-49D8-A210-9DAB423DCE7A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26AF-49D8-A210-9DAB423DCE7A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26AF-49D8-A210-9DAB423DCE7A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26AF-49D8-A210-9DAB423DCE7A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4-26AF-49D8-A210-9DAB423DCE7A}"/>
              </c:ext>
            </c:extLst>
          </c:dPt>
          <c:cat>
            <c:strRef>
              <c:f>('Income Statement'!$BN$12,'Income Statement'!$BO$18,'Income Statement'!$BO$19,'Income Statement'!$BO$20,'Income Statement'!$BO$21)</c:f>
              <c:strCache>
                <c:ptCount val="5"/>
                <c:pt idx="0">
                  <c:v>Total Direct Costs</c:v>
                </c:pt>
                <c:pt idx="1">
                  <c:v>Salaries</c:v>
                </c:pt>
                <c:pt idx="2">
                  <c:v>Marketing Expenses</c:v>
                </c:pt>
                <c:pt idx="3">
                  <c:v>Rent/Utility Expenses</c:v>
                </c:pt>
                <c:pt idx="4">
                  <c:v>Other Expenses</c:v>
                </c:pt>
              </c:strCache>
            </c:strRef>
          </c:cat>
          <c:val>
            <c:numRef>
              <c:f>('Income Statement'!$BV$12,'Income Statement'!$BV$18,'Income Statement'!$BV$19,'Income Statement'!$BV$20,'Income Statement'!$BV$21)</c:f>
              <c:numCache>
                <c:formatCode>"€"#,##0</c:formatCode>
                <c:ptCount val="5"/>
                <c:pt idx="0">
                  <c:v>133595.67478463103</c:v>
                </c:pt>
                <c:pt idx="1">
                  <c:v>367776.06360000005</c:v>
                </c:pt>
                <c:pt idx="2">
                  <c:v>0</c:v>
                </c:pt>
                <c:pt idx="3">
                  <c:v>19900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6AF-49D8-A210-9DAB423DCE7A}"/>
            </c:ext>
          </c:extLst>
        </c:ser>
        <c:ser>
          <c:idx val="1"/>
          <c:order val="1"/>
          <c:tx>
            <c:v>Year 1 Expenses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26AF-49D8-A210-9DAB423DCE7A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7-26AF-49D8-A210-9DAB423DCE7A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8-26AF-49D8-A210-9DAB423DCE7A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6AF-49D8-A210-9DAB423DCE7A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A-26AF-49D8-A210-9DAB423DCE7A}"/>
              </c:ext>
            </c:extLst>
          </c:dPt>
          <c:cat>
            <c:strRef>
              <c:f>('Income Statement'!$BN$12,'Income Statement'!$BO$18,'Income Statement'!$BO$19,'Income Statement'!$BO$20,'Income Statement'!$BO$21)</c:f>
              <c:strCache>
                <c:ptCount val="5"/>
                <c:pt idx="0">
                  <c:v>Total Direct Costs</c:v>
                </c:pt>
                <c:pt idx="1">
                  <c:v>Salaries</c:v>
                </c:pt>
                <c:pt idx="2">
                  <c:v>Marketing Expenses</c:v>
                </c:pt>
                <c:pt idx="3">
                  <c:v>Rent/Utility Expenses</c:v>
                </c:pt>
                <c:pt idx="4">
                  <c:v>Other Expenses</c:v>
                </c:pt>
              </c:strCache>
            </c:strRef>
          </c:cat>
          <c:val>
            <c:numRef>
              <c:f>('Income Statement'!$BQ$12,'Income Statement'!$BQ$18,'Income Statement'!$BQ$19,'Income Statement'!$BQ$20,'Income Statement'!$BQ$21)</c:f>
              <c:numCache>
                <c:formatCode>"€"#,##0</c:formatCode>
                <c:ptCount val="5"/>
                <c:pt idx="0">
                  <c:v>133595.67478463103</c:v>
                </c:pt>
                <c:pt idx="1">
                  <c:v>228360</c:v>
                </c:pt>
                <c:pt idx="2">
                  <c:v>499600</c:v>
                </c:pt>
                <c:pt idx="3">
                  <c:v>20000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6AF-49D8-A210-9DAB423DCE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53854834005964314"/>
          <c:y val="5.3916960636659829E-2"/>
          <c:w val="0.43012187320670936"/>
          <c:h val="0.49809130084670095"/>
        </c:manualLayout>
      </c:layout>
      <c:overlay val="0"/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ro-RO"/>
              <a:t>Year 9
</a:t>
            </a:r>
          </a:p>
        </c:rich>
      </c:tx>
      <c:layout>
        <c:manualLayout>
          <c:xMode val="edge"/>
          <c:yMode val="edge"/>
          <c:x val="2.9806196100487441E-2"/>
          <c:y val="1.6771418898308209E-2"/>
        </c:manualLayout>
      </c:layout>
      <c:overlay val="0"/>
      <c:spPr>
        <a:noFill/>
        <a:ln w="25400">
          <a:noFill/>
        </a:ln>
      </c:spPr>
    </c:title>
    <c:autoTitleDeleted val="0"/>
    <c:view3D>
      <c:rotX val="7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2369624619325355"/>
          <c:y val="0.14675059921967087"/>
          <c:w val="0.436662652224377"/>
          <c:h val="0.6163525167226177"/>
        </c:manualLayout>
      </c:layout>
      <c:pie3DChart>
        <c:varyColors val="1"/>
        <c:ser>
          <c:idx val="0"/>
          <c:order val="0"/>
          <c:tx>
            <c:v>Year 1 Expenses</c:v>
          </c:tx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9D9D-431B-A416-3C56151CF5CB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9D9D-431B-A416-3C56151CF5CB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9D9D-431B-A416-3C56151CF5CB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9D9D-431B-A416-3C56151CF5CB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4-9D9D-431B-A416-3C56151CF5CB}"/>
              </c:ext>
            </c:extLst>
          </c:dPt>
          <c:cat>
            <c:strRef>
              <c:f>('Income Statement'!$BN$12,'Income Statement'!$BO$18,'Income Statement'!$BO$19,'Income Statement'!$BO$20,'Income Statement'!$BO$21)</c:f>
              <c:strCache>
                <c:ptCount val="5"/>
                <c:pt idx="0">
                  <c:v>Total Direct Costs</c:v>
                </c:pt>
                <c:pt idx="1">
                  <c:v>Salaries</c:v>
                </c:pt>
                <c:pt idx="2">
                  <c:v>Marketing Expenses</c:v>
                </c:pt>
                <c:pt idx="3">
                  <c:v>Rent/Utility Expenses</c:v>
                </c:pt>
                <c:pt idx="4">
                  <c:v>Other Expenses</c:v>
                </c:pt>
              </c:strCache>
            </c:strRef>
          </c:cat>
          <c:val>
            <c:numRef>
              <c:f>('Income Statement'!$BW$12,'Income Statement'!$BW$18,'Income Statement'!$BW$19,'Income Statement'!$BW$20,'Income Statement'!$BW$21)</c:f>
              <c:numCache>
                <c:formatCode>"€"#,##0</c:formatCode>
                <c:ptCount val="5"/>
                <c:pt idx="0">
                  <c:v>133595.67478463103</c:v>
                </c:pt>
                <c:pt idx="1">
                  <c:v>404553.66995999997</c:v>
                </c:pt>
                <c:pt idx="2">
                  <c:v>0</c:v>
                </c:pt>
                <c:pt idx="3">
                  <c:v>19900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D9D-431B-A416-3C56151CF5CB}"/>
            </c:ext>
          </c:extLst>
        </c:ser>
        <c:ser>
          <c:idx val="1"/>
          <c:order val="1"/>
          <c:tx>
            <c:v>Year 1 Expenses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9D9D-431B-A416-3C56151CF5CB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7-9D9D-431B-A416-3C56151CF5CB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8-9D9D-431B-A416-3C56151CF5CB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D9D-431B-A416-3C56151CF5CB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A-9D9D-431B-A416-3C56151CF5CB}"/>
              </c:ext>
            </c:extLst>
          </c:dPt>
          <c:cat>
            <c:strRef>
              <c:f>('Income Statement'!$BN$12,'Income Statement'!$BO$18,'Income Statement'!$BO$19,'Income Statement'!$BO$20,'Income Statement'!$BO$21)</c:f>
              <c:strCache>
                <c:ptCount val="5"/>
                <c:pt idx="0">
                  <c:v>Total Direct Costs</c:v>
                </c:pt>
                <c:pt idx="1">
                  <c:v>Salaries</c:v>
                </c:pt>
                <c:pt idx="2">
                  <c:v>Marketing Expenses</c:v>
                </c:pt>
                <c:pt idx="3">
                  <c:v>Rent/Utility Expenses</c:v>
                </c:pt>
                <c:pt idx="4">
                  <c:v>Other Expenses</c:v>
                </c:pt>
              </c:strCache>
            </c:strRef>
          </c:cat>
          <c:val>
            <c:numRef>
              <c:f>('Income Statement'!$BQ$12,'Income Statement'!$BQ$18,'Income Statement'!$BQ$19,'Income Statement'!$BQ$20,'Income Statement'!$BQ$21)</c:f>
              <c:numCache>
                <c:formatCode>"€"#,##0</c:formatCode>
                <c:ptCount val="5"/>
                <c:pt idx="0">
                  <c:v>133595.67478463103</c:v>
                </c:pt>
                <c:pt idx="1">
                  <c:v>228360</c:v>
                </c:pt>
                <c:pt idx="2">
                  <c:v>499600</c:v>
                </c:pt>
                <c:pt idx="3">
                  <c:v>20000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D9D-431B-A416-3C56151CF5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55090973003374577"/>
          <c:y val="5.6195801195348664E-2"/>
          <c:w val="0.42858455193100864"/>
          <c:h val="0.49554509709274835"/>
        </c:manualLayout>
      </c:layout>
      <c:overlay val="0"/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ro-RO"/>
              <a:t>Year 10
</a:t>
            </a:r>
          </a:p>
        </c:rich>
      </c:tx>
      <c:layout>
        <c:manualLayout>
          <c:xMode val="edge"/>
          <c:yMode val="edge"/>
          <c:x val="1.1940375732603316E-2"/>
          <c:y val="2.3206558639629508E-2"/>
        </c:manualLayout>
      </c:layout>
      <c:overlay val="0"/>
      <c:spPr>
        <a:noFill/>
        <a:ln w="25400">
          <a:noFill/>
        </a:ln>
      </c:spPr>
    </c:title>
    <c:autoTitleDeleted val="0"/>
    <c:view3D>
      <c:rotX val="7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791066258793177"/>
          <c:y val="0.15400899409064242"/>
          <c:w val="0.42388136930345094"/>
          <c:h val="0.60126799062785052"/>
        </c:manualLayout>
      </c:layout>
      <c:pie3DChart>
        <c:varyColors val="1"/>
        <c:ser>
          <c:idx val="2"/>
          <c:order val="0"/>
          <c:tx>
            <c:v>Year 1 Expenses</c:v>
          </c:tx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B789-4352-90CE-9F28A12836AE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B789-4352-90CE-9F28A12836AE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B789-4352-90CE-9F28A12836AE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B789-4352-90CE-9F28A12836AE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4-B789-4352-90CE-9F28A12836AE}"/>
              </c:ext>
            </c:extLst>
          </c:dPt>
          <c:cat>
            <c:strRef>
              <c:f>('Income Statement'!$BN$12,'Income Statement'!$BO$18,'Income Statement'!$BO$19,'Income Statement'!$BO$20,'Income Statement'!$BO$21)</c:f>
              <c:strCache>
                <c:ptCount val="5"/>
                <c:pt idx="0">
                  <c:v>Total Direct Costs</c:v>
                </c:pt>
                <c:pt idx="1">
                  <c:v>Salaries</c:v>
                </c:pt>
                <c:pt idx="2">
                  <c:v>Marketing Expenses</c:v>
                </c:pt>
                <c:pt idx="3">
                  <c:v>Rent/Utility Expenses</c:v>
                </c:pt>
                <c:pt idx="4">
                  <c:v>Other Expenses</c:v>
                </c:pt>
              </c:strCache>
            </c:strRef>
          </c:cat>
          <c:val>
            <c:numRef>
              <c:f>('Income Statement'!$BX$12,'Income Statement'!$BX$18,'Income Statement'!$BX$19,'Income Statement'!$BX$20,'Income Statement'!$BX$21)</c:f>
              <c:numCache>
                <c:formatCode>"€"#,##0</c:formatCode>
                <c:ptCount val="5"/>
                <c:pt idx="0">
                  <c:v>133595.67478463103</c:v>
                </c:pt>
                <c:pt idx="1">
                  <c:v>445009.03695600003</c:v>
                </c:pt>
                <c:pt idx="2">
                  <c:v>0</c:v>
                </c:pt>
                <c:pt idx="3">
                  <c:v>19900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789-4352-90CE-9F28A12836AE}"/>
            </c:ext>
          </c:extLst>
        </c:ser>
        <c:ser>
          <c:idx val="3"/>
          <c:order val="1"/>
          <c:tx>
            <c:v>Year 1 Expenses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B789-4352-90CE-9F28A12836AE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7-B789-4352-90CE-9F28A12836AE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8-B789-4352-90CE-9F28A12836AE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789-4352-90CE-9F28A12836AE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A-B789-4352-90CE-9F28A12836AE}"/>
              </c:ext>
            </c:extLst>
          </c:dPt>
          <c:cat>
            <c:strRef>
              <c:f>('Income Statement'!$BN$12,'Income Statement'!$BO$18,'Income Statement'!$BO$19,'Income Statement'!$BO$20,'Income Statement'!$BO$21)</c:f>
              <c:strCache>
                <c:ptCount val="5"/>
                <c:pt idx="0">
                  <c:v>Total Direct Costs</c:v>
                </c:pt>
                <c:pt idx="1">
                  <c:v>Salaries</c:v>
                </c:pt>
                <c:pt idx="2">
                  <c:v>Marketing Expenses</c:v>
                </c:pt>
                <c:pt idx="3">
                  <c:v>Rent/Utility Expenses</c:v>
                </c:pt>
                <c:pt idx="4">
                  <c:v>Other Expenses</c:v>
                </c:pt>
              </c:strCache>
            </c:strRef>
          </c:cat>
          <c:val>
            <c:numRef>
              <c:f>('Income Statement'!$BQ$12,'Income Statement'!$BQ$18,'Income Statement'!$BQ$19,'Income Statement'!$BQ$20,'Income Statement'!$BQ$21)</c:f>
              <c:numCache>
                <c:formatCode>"€"#,##0</c:formatCode>
                <c:ptCount val="5"/>
                <c:pt idx="0">
                  <c:v>133595.67478463103</c:v>
                </c:pt>
                <c:pt idx="1">
                  <c:v>228360</c:v>
                </c:pt>
                <c:pt idx="2">
                  <c:v>499600</c:v>
                </c:pt>
                <c:pt idx="3">
                  <c:v>20000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789-4352-90CE-9F28A12836AE}"/>
            </c:ext>
          </c:extLst>
        </c:ser>
        <c:ser>
          <c:idx val="0"/>
          <c:order val="2"/>
          <c:tx>
            <c:v>Year 1 Expenses</c:v>
          </c:tx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C-B789-4352-90CE-9F28A12836AE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D-B789-4352-90CE-9F28A12836AE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E-B789-4352-90CE-9F28A12836AE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F-B789-4352-90CE-9F28A12836AE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10-B789-4352-90CE-9F28A12836AE}"/>
              </c:ext>
            </c:extLst>
          </c:dPt>
          <c:cat>
            <c:strRef>
              <c:f>('Income Statement'!$BN$12,'Income Statement'!$BO$18,'Income Statement'!$BO$19,'Income Statement'!$BO$20,'Income Statement'!$BO$21)</c:f>
              <c:strCache>
                <c:ptCount val="5"/>
                <c:pt idx="0">
                  <c:v>Total Direct Costs</c:v>
                </c:pt>
                <c:pt idx="1">
                  <c:v>Salaries</c:v>
                </c:pt>
                <c:pt idx="2">
                  <c:v>Marketing Expenses</c:v>
                </c:pt>
                <c:pt idx="3">
                  <c:v>Rent/Utility Expenses</c:v>
                </c:pt>
                <c:pt idx="4">
                  <c:v>Other Expenses</c:v>
                </c:pt>
              </c:strCache>
            </c:strRef>
          </c:cat>
          <c:val>
            <c:numRef>
              <c:f>('Income Statement'!$BX$12,'Income Statement'!$BX$18,'Income Statement'!$BX$19,'Income Statement'!$BX$20,'Income Statement'!$BX$21)</c:f>
              <c:numCache>
                <c:formatCode>"€"#,##0</c:formatCode>
                <c:ptCount val="5"/>
                <c:pt idx="0">
                  <c:v>133595.67478463103</c:v>
                </c:pt>
                <c:pt idx="1">
                  <c:v>445009.03695600003</c:v>
                </c:pt>
                <c:pt idx="2">
                  <c:v>0</c:v>
                </c:pt>
                <c:pt idx="3">
                  <c:v>19900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B789-4352-90CE-9F28A12836AE}"/>
            </c:ext>
          </c:extLst>
        </c:ser>
        <c:ser>
          <c:idx val="1"/>
          <c:order val="3"/>
          <c:tx>
            <c:v>Year 1 Expenses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2-B789-4352-90CE-9F28A12836AE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13-B789-4352-90CE-9F28A12836AE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4-B789-4352-90CE-9F28A12836AE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B789-4352-90CE-9F28A12836AE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6-B789-4352-90CE-9F28A12836AE}"/>
              </c:ext>
            </c:extLst>
          </c:dPt>
          <c:cat>
            <c:strRef>
              <c:f>('Income Statement'!$BN$12,'Income Statement'!$BO$18,'Income Statement'!$BO$19,'Income Statement'!$BO$20,'Income Statement'!$BO$21)</c:f>
              <c:strCache>
                <c:ptCount val="5"/>
                <c:pt idx="0">
                  <c:v>Total Direct Costs</c:v>
                </c:pt>
                <c:pt idx="1">
                  <c:v>Salaries</c:v>
                </c:pt>
                <c:pt idx="2">
                  <c:v>Marketing Expenses</c:v>
                </c:pt>
                <c:pt idx="3">
                  <c:v>Rent/Utility Expenses</c:v>
                </c:pt>
                <c:pt idx="4">
                  <c:v>Other Expenses</c:v>
                </c:pt>
              </c:strCache>
            </c:strRef>
          </c:cat>
          <c:val>
            <c:numRef>
              <c:f>('Income Statement'!$BQ$12,'Income Statement'!$BQ$18,'Income Statement'!$BQ$19,'Income Statement'!$BQ$20,'Income Statement'!$BQ$21)</c:f>
              <c:numCache>
                <c:formatCode>"€"#,##0</c:formatCode>
                <c:ptCount val="5"/>
                <c:pt idx="0">
                  <c:v>133595.67478463103</c:v>
                </c:pt>
                <c:pt idx="1">
                  <c:v>228360</c:v>
                </c:pt>
                <c:pt idx="2">
                  <c:v>499600</c:v>
                </c:pt>
                <c:pt idx="3">
                  <c:v>20000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B789-4352-90CE-9F28A12836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53854834005964314"/>
          <c:y val="6.8213432780361918E-2"/>
          <c:w val="0.43012187320670936"/>
          <c:h val="0.49937338913716872"/>
        </c:manualLayout>
      </c:layout>
      <c:overlay val="0"/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ro-RO"/>
              <a:t>Year 10
</a:t>
            </a:r>
          </a:p>
        </c:rich>
      </c:tx>
      <c:layout>
        <c:manualLayout>
          <c:xMode val="edge"/>
          <c:yMode val="edge"/>
          <c:x val="1.1940375732603316E-2"/>
          <c:y val="2.3206558639629508E-2"/>
        </c:manualLayout>
      </c:layout>
      <c:overlay val="0"/>
      <c:spPr>
        <a:noFill/>
        <a:ln w="25400">
          <a:noFill/>
        </a:ln>
      </c:spPr>
    </c:title>
    <c:autoTitleDeleted val="0"/>
    <c:view3D>
      <c:rotX val="7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791066258793177"/>
          <c:y val="0.15400899409064242"/>
          <c:w val="0.42388136930345094"/>
          <c:h val="0.60126799062785052"/>
        </c:manualLayout>
      </c:layout>
      <c:pie3DChart>
        <c:varyColors val="1"/>
        <c:ser>
          <c:idx val="0"/>
          <c:order val="0"/>
          <c:tx>
            <c:v>Year 1 Expenses</c:v>
          </c:tx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E1D8-4DFF-9828-3FB7758FDDE7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E1D8-4DFF-9828-3FB7758FDDE7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E1D8-4DFF-9828-3FB7758FDDE7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E1D8-4DFF-9828-3FB7758FDDE7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4-E1D8-4DFF-9828-3FB7758FDDE7}"/>
              </c:ext>
            </c:extLst>
          </c:dPt>
          <c:cat>
            <c:strRef>
              <c:f>('Income Statement'!$BN$12,'Income Statement'!$BO$18,'Income Statement'!$BO$19,'Income Statement'!$BO$20,'Income Statement'!$BO$21)</c:f>
              <c:strCache>
                <c:ptCount val="5"/>
                <c:pt idx="0">
                  <c:v>Total Direct Costs</c:v>
                </c:pt>
                <c:pt idx="1">
                  <c:v>Salaries</c:v>
                </c:pt>
                <c:pt idx="2">
                  <c:v>Marketing Expenses</c:v>
                </c:pt>
                <c:pt idx="3">
                  <c:v>Rent/Utility Expenses</c:v>
                </c:pt>
                <c:pt idx="4">
                  <c:v>Other Expenses</c:v>
                </c:pt>
              </c:strCache>
            </c:strRef>
          </c:cat>
          <c:val>
            <c:numRef>
              <c:f>('Income Statement'!$BX$12,'Income Statement'!$BX$18,'Income Statement'!$BX$19,'Income Statement'!$BX$20,'Income Statement'!$BX$21)</c:f>
              <c:numCache>
                <c:formatCode>"€"#,##0</c:formatCode>
                <c:ptCount val="5"/>
                <c:pt idx="0">
                  <c:v>133595.67478463103</c:v>
                </c:pt>
                <c:pt idx="1">
                  <c:v>445009.03695600003</c:v>
                </c:pt>
                <c:pt idx="2">
                  <c:v>0</c:v>
                </c:pt>
                <c:pt idx="3">
                  <c:v>19900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1D8-4DFF-9828-3FB7758FDDE7}"/>
            </c:ext>
          </c:extLst>
        </c:ser>
        <c:ser>
          <c:idx val="1"/>
          <c:order val="1"/>
          <c:tx>
            <c:v>Year 1 Expenses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E1D8-4DFF-9828-3FB7758FDDE7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7-E1D8-4DFF-9828-3FB7758FDDE7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8-E1D8-4DFF-9828-3FB7758FDDE7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1D8-4DFF-9828-3FB7758FDDE7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A-E1D8-4DFF-9828-3FB7758FDDE7}"/>
              </c:ext>
            </c:extLst>
          </c:dPt>
          <c:cat>
            <c:strRef>
              <c:f>('Income Statement'!$BN$12,'Income Statement'!$BO$18,'Income Statement'!$BO$19,'Income Statement'!$BO$20,'Income Statement'!$BO$21)</c:f>
              <c:strCache>
                <c:ptCount val="5"/>
                <c:pt idx="0">
                  <c:v>Total Direct Costs</c:v>
                </c:pt>
                <c:pt idx="1">
                  <c:v>Salaries</c:v>
                </c:pt>
                <c:pt idx="2">
                  <c:v>Marketing Expenses</c:v>
                </c:pt>
                <c:pt idx="3">
                  <c:v>Rent/Utility Expenses</c:v>
                </c:pt>
                <c:pt idx="4">
                  <c:v>Other Expenses</c:v>
                </c:pt>
              </c:strCache>
            </c:strRef>
          </c:cat>
          <c:val>
            <c:numRef>
              <c:f>('Income Statement'!$BQ$12,'Income Statement'!$BQ$18,'Income Statement'!$BQ$19,'Income Statement'!$BQ$20,'Income Statement'!$BQ$21)</c:f>
              <c:numCache>
                <c:formatCode>"€"#,##0</c:formatCode>
                <c:ptCount val="5"/>
                <c:pt idx="0">
                  <c:v>133595.67478463103</c:v>
                </c:pt>
                <c:pt idx="1">
                  <c:v>228360</c:v>
                </c:pt>
                <c:pt idx="2">
                  <c:v>499600</c:v>
                </c:pt>
                <c:pt idx="3">
                  <c:v>20000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1D8-4DFF-9828-3FB7758FDD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53854834005964314"/>
          <c:y val="6.8213432780361918E-2"/>
          <c:w val="0.43012187320670936"/>
          <c:h val="0.49937338913716872"/>
        </c:manualLayout>
      </c:layout>
      <c:overlay val="0"/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300-000000000000}">
  <sheetPr codeName="Chart25">
    <tabColor rgb="FF002060"/>
  </sheetPr>
  <sheetViews>
    <sheetView zoomScale="70" workbookViewId="0"/>
  </sheetViews>
  <pageMargins left="0.7" right="0.7" top="0.75" bottom="0.75" header="0.3" footer="0.3"/>
  <pageSetup orientation="landscape" r:id="rId1"/>
  <drawing r:id="rId2"/>
</chartsheet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2.png"/><Relationship Id="rId1" Type="http://schemas.openxmlformats.org/officeDocument/2006/relationships/image" Target="../media/image3.png"/><Relationship Id="rId4" Type="http://schemas.openxmlformats.org/officeDocument/2006/relationships/chart" Target="../charts/chart7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7.xml"/><Relationship Id="rId3" Type="http://schemas.openxmlformats.org/officeDocument/2006/relationships/chart" Target="../charts/chart12.xml"/><Relationship Id="rId7" Type="http://schemas.openxmlformats.org/officeDocument/2006/relationships/chart" Target="../charts/chart16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6" Type="http://schemas.openxmlformats.org/officeDocument/2006/relationships/chart" Target="../charts/chart15.xml"/><Relationship Id="rId11" Type="http://schemas.openxmlformats.org/officeDocument/2006/relationships/chart" Target="../charts/chart20.xml"/><Relationship Id="rId5" Type="http://schemas.openxmlformats.org/officeDocument/2006/relationships/chart" Target="../charts/chart14.xml"/><Relationship Id="rId10" Type="http://schemas.openxmlformats.org/officeDocument/2006/relationships/chart" Target="../charts/chart19.xml"/><Relationship Id="rId4" Type="http://schemas.openxmlformats.org/officeDocument/2006/relationships/chart" Target="../charts/chart13.xml"/><Relationship Id="rId9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57150</xdr:colOff>
      <xdr:row>6</xdr:row>
      <xdr:rowOff>33020</xdr:rowOff>
    </xdr:from>
    <xdr:to>
      <xdr:col>10</xdr:col>
      <xdr:colOff>510540</xdr:colOff>
      <xdr:row>8</xdr:row>
      <xdr:rowOff>140970</xdr:rowOff>
    </xdr:to>
    <xdr:sp macro="" textlink="">
      <xdr:nvSpPr>
        <xdr:cNvPr id="4264961" name="Text Box 1">
          <a:extLst>
            <a:ext uri="{FF2B5EF4-FFF2-40B4-BE49-F238E27FC236}">
              <a16:creationId xmlns:a16="http://schemas.microsoft.com/office/drawing/2014/main" id="{89F575D1-6CBF-4150-8748-56813342D50E}"/>
            </a:ext>
          </a:extLst>
        </xdr:cNvPr>
        <xdr:cNvSpPr txBox="1">
          <a:spLocks noChangeArrowheads="1"/>
        </xdr:cNvSpPr>
      </xdr:nvSpPr>
      <xdr:spPr bwMode="auto">
        <a:xfrm>
          <a:off x="6137910" y="1256030"/>
          <a:ext cx="2807970" cy="488950"/>
        </a:xfrm>
        <a:prstGeom prst="rect">
          <a:avLst/>
        </a:prstGeom>
        <a:solidFill>
          <a:srgbClr val="FFFF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Number of registration of Copyright under European legislation is: </a:t>
          </a:r>
          <a:r>
            <a:rPr lang="en-US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3420-qHhBiwFDeE</a:t>
          </a:r>
          <a:endParaRPr 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200"/>
            </a:lnSpc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100"/>
            </a:lnSpc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605790</xdr:colOff>
      <xdr:row>12</xdr:row>
      <xdr:rowOff>15240</xdr:rowOff>
    </xdr:from>
    <xdr:to>
      <xdr:col>21</xdr:col>
      <xdr:colOff>7620</xdr:colOff>
      <xdr:row>30</xdr:row>
      <xdr:rowOff>49530</xdr:rowOff>
    </xdr:to>
    <xdr:graphicFrame macro="">
      <xdr:nvGraphicFramePr>
        <xdr:cNvPr id="9649255" name="Chart 2">
          <a:extLst>
            <a:ext uri="{FF2B5EF4-FFF2-40B4-BE49-F238E27FC236}">
              <a16:creationId xmlns:a16="http://schemas.microsoft.com/office/drawing/2014/main" id="{BCB71907-07BE-4E11-97FE-DDFE6B4DE6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65029" cy="6291943"/>
    <xdr:graphicFrame macro="">
      <xdr:nvGraphicFramePr>
        <xdr:cNvPr id="2" name="Diagramă 1">
          <a:extLst>
            <a:ext uri="{FF2B5EF4-FFF2-40B4-BE49-F238E27FC236}">
              <a16:creationId xmlns:a16="http://schemas.microsoft.com/office/drawing/2014/main" id="{3570FD18-FFD3-4FA9-BFBF-6ADD520BE931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525780</xdr:colOff>
      <xdr:row>3</xdr:row>
      <xdr:rowOff>15240</xdr:rowOff>
    </xdr:from>
    <xdr:to>
      <xdr:col>5</xdr:col>
      <xdr:colOff>495300</xdr:colOff>
      <xdr:row>7</xdr:row>
      <xdr:rowOff>7620</xdr:rowOff>
    </xdr:to>
    <xdr:pic>
      <xdr:nvPicPr>
        <xdr:cNvPr id="325126" name="Picture 1">
          <a:extLst>
            <a:ext uri="{FF2B5EF4-FFF2-40B4-BE49-F238E27FC236}">
              <a16:creationId xmlns:a16="http://schemas.microsoft.com/office/drawing/2014/main" id="{99B92775-54B4-4C6E-9F3D-D23445435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6300" y="518160"/>
          <a:ext cx="82296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468630</xdr:colOff>
      <xdr:row>22</xdr:row>
      <xdr:rowOff>0</xdr:rowOff>
    </xdr:from>
    <xdr:to>
      <xdr:col>14</xdr:col>
      <xdr:colOff>7620</xdr:colOff>
      <xdr:row>38</xdr:row>
      <xdr:rowOff>41910</xdr:rowOff>
    </xdr:to>
    <xdr:graphicFrame macro="">
      <xdr:nvGraphicFramePr>
        <xdr:cNvPr id="325127" name="Chart 5">
          <a:extLst>
            <a:ext uri="{FF2B5EF4-FFF2-40B4-BE49-F238E27FC236}">
              <a16:creationId xmlns:a16="http://schemas.microsoft.com/office/drawing/2014/main" id="{AE75D43A-EA38-49AF-A3A4-C7D7826AE4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525780</xdr:colOff>
      <xdr:row>3</xdr:row>
      <xdr:rowOff>15240</xdr:rowOff>
    </xdr:from>
    <xdr:to>
      <xdr:col>5</xdr:col>
      <xdr:colOff>495300</xdr:colOff>
      <xdr:row>7</xdr:row>
      <xdr:rowOff>7620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E67B5EA8-D30D-4A24-BBBF-4681D365F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6300" y="518160"/>
          <a:ext cx="82296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468630</xdr:colOff>
      <xdr:row>21</xdr:row>
      <xdr:rowOff>137160</xdr:rowOff>
    </xdr:from>
    <xdr:to>
      <xdr:col>14</xdr:col>
      <xdr:colOff>7620</xdr:colOff>
      <xdr:row>38</xdr:row>
      <xdr:rowOff>22860</xdr:rowOff>
    </xdr:to>
    <xdr:graphicFrame macro="">
      <xdr:nvGraphicFramePr>
        <xdr:cNvPr id="5" name="Chart 5">
          <a:extLst>
            <a:ext uri="{FF2B5EF4-FFF2-40B4-BE49-F238E27FC236}">
              <a16:creationId xmlns:a16="http://schemas.microsoft.com/office/drawing/2014/main" id="{175E133F-BEF0-491E-A816-03BBC572B7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525780</xdr:colOff>
      <xdr:row>3</xdr:row>
      <xdr:rowOff>15240</xdr:rowOff>
    </xdr:from>
    <xdr:to>
      <xdr:col>5</xdr:col>
      <xdr:colOff>495300</xdr:colOff>
      <xdr:row>7</xdr:row>
      <xdr:rowOff>7620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4068F7C5-E8F9-4068-88F1-A90E9E54C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6300" y="518160"/>
          <a:ext cx="82296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22</xdr:row>
      <xdr:rowOff>0</xdr:rowOff>
    </xdr:from>
    <xdr:to>
      <xdr:col>13</xdr:col>
      <xdr:colOff>800100</xdr:colOff>
      <xdr:row>38</xdr:row>
      <xdr:rowOff>3810</xdr:rowOff>
    </xdr:to>
    <xdr:graphicFrame macro="">
      <xdr:nvGraphicFramePr>
        <xdr:cNvPr id="5" name="Chart 5">
          <a:extLst>
            <a:ext uri="{FF2B5EF4-FFF2-40B4-BE49-F238E27FC236}">
              <a16:creationId xmlns:a16="http://schemas.microsoft.com/office/drawing/2014/main" id="{22E36FFE-E77B-46A3-9CB5-15DC78C304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381000</xdr:colOff>
      <xdr:row>3</xdr:row>
      <xdr:rowOff>0</xdr:rowOff>
    </xdr:from>
    <xdr:to>
      <xdr:col>6</xdr:col>
      <xdr:colOff>403860</xdr:colOff>
      <xdr:row>6</xdr:row>
      <xdr:rowOff>144780</xdr:rowOff>
    </xdr:to>
    <xdr:pic>
      <xdr:nvPicPr>
        <xdr:cNvPr id="5221920" name="Picture 2">
          <a:extLst>
            <a:ext uri="{FF2B5EF4-FFF2-40B4-BE49-F238E27FC236}">
              <a16:creationId xmlns:a16="http://schemas.microsoft.com/office/drawing/2014/main" id="{E1F1A56E-64FA-4D68-A512-0444074AF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3480" y="502920"/>
          <a:ext cx="82296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525780</xdr:colOff>
      <xdr:row>3</xdr:row>
      <xdr:rowOff>15240</xdr:rowOff>
    </xdr:from>
    <xdr:to>
      <xdr:col>5</xdr:col>
      <xdr:colOff>495300</xdr:colOff>
      <xdr:row>7</xdr:row>
      <xdr:rowOff>7620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7AABC18F-D732-4D7E-895F-1F21171CC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6300" y="518160"/>
          <a:ext cx="82296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3810</xdr:colOff>
      <xdr:row>22</xdr:row>
      <xdr:rowOff>15240</xdr:rowOff>
    </xdr:from>
    <xdr:to>
      <xdr:col>14</xdr:col>
      <xdr:colOff>38100</xdr:colOff>
      <xdr:row>34</xdr:row>
      <xdr:rowOff>152400</xdr:rowOff>
    </xdr:to>
    <xdr:graphicFrame macro="">
      <xdr:nvGraphicFramePr>
        <xdr:cNvPr id="5" name="Chart 5">
          <a:extLst>
            <a:ext uri="{FF2B5EF4-FFF2-40B4-BE49-F238E27FC236}">
              <a16:creationId xmlns:a16="http://schemas.microsoft.com/office/drawing/2014/main" id="{7248948D-44B9-4406-9C02-09ABE61DC6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381000</xdr:colOff>
      <xdr:row>3</xdr:row>
      <xdr:rowOff>0</xdr:rowOff>
    </xdr:from>
    <xdr:to>
      <xdr:col>6</xdr:col>
      <xdr:colOff>403860</xdr:colOff>
      <xdr:row>6</xdr:row>
      <xdr:rowOff>144780</xdr:rowOff>
    </xdr:to>
    <xdr:pic>
      <xdr:nvPicPr>
        <xdr:cNvPr id="5158407" name="Picture 2">
          <a:extLst>
            <a:ext uri="{FF2B5EF4-FFF2-40B4-BE49-F238E27FC236}">
              <a16:creationId xmlns:a16="http://schemas.microsoft.com/office/drawing/2014/main" id="{955574DB-DF70-4F56-8F3A-9B4663378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6320" y="502920"/>
          <a:ext cx="87630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381000</xdr:colOff>
      <xdr:row>3</xdr:row>
      <xdr:rowOff>0</xdr:rowOff>
    </xdr:from>
    <xdr:to>
      <xdr:col>6</xdr:col>
      <xdr:colOff>403860</xdr:colOff>
      <xdr:row>6</xdr:row>
      <xdr:rowOff>144780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64DB7E22-E0D9-4870-A5C2-E3C459D20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4960" y="502920"/>
          <a:ext cx="82296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525780</xdr:colOff>
      <xdr:row>3</xdr:row>
      <xdr:rowOff>15240</xdr:rowOff>
    </xdr:from>
    <xdr:to>
      <xdr:col>5</xdr:col>
      <xdr:colOff>495300</xdr:colOff>
      <xdr:row>7</xdr:row>
      <xdr:rowOff>7620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98A72A2A-1931-42F2-84FA-A542194EA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6300" y="518160"/>
          <a:ext cx="822960" cy="6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7620</xdr:colOff>
      <xdr:row>22</xdr:row>
      <xdr:rowOff>11430</xdr:rowOff>
    </xdr:from>
    <xdr:to>
      <xdr:col>13</xdr:col>
      <xdr:colOff>800100</xdr:colOff>
      <xdr:row>34</xdr:row>
      <xdr:rowOff>148590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EE94D6CA-B1DE-4524-9B97-94B715B713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13</xdr:row>
      <xdr:rowOff>0</xdr:rowOff>
    </xdr:from>
    <xdr:to>
      <xdr:col>17</xdr:col>
      <xdr:colOff>38100</xdr:colOff>
      <xdr:row>43</xdr:row>
      <xdr:rowOff>114300</xdr:rowOff>
    </xdr:to>
    <xdr:graphicFrame macro="">
      <xdr:nvGraphicFramePr>
        <xdr:cNvPr id="279395" name="Chart 1">
          <a:extLst>
            <a:ext uri="{FF2B5EF4-FFF2-40B4-BE49-F238E27FC236}">
              <a16:creationId xmlns:a16="http://schemas.microsoft.com/office/drawing/2014/main" id="{84517CD4-DEFC-4CE5-B658-C265CC74BC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</xdr:colOff>
      <xdr:row>9</xdr:row>
      <xdr:rowOff>133350</xdr:rowOff>
    </xdr:from>
    <xdr:to>
      <xdr:col>17</xdr:col>
      <xdr:colOff>0</xdr:colOff>
      <xdr:row>31</xdr:row>
      <xdr:rowOff>133350</xdr:rowOff>
    </xdr:to>
    <xdr:graphicFrame macro="">
      <xdr:nvGraphicFramePr>
        <xdr:cNvPr id="6463818" name="Chart 2">
          <a:extLst>
            <a:ext uri="{FF2B5EF4-FFF2-40B4-BE49-F238E27FC236}">
              <a16:creationId xmlns:a16="http://schemas.microsoft.com/office/drawing/2014/main" id="{5AEAFA39-35D9-4A4F-87E1-5BE51FCC8B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175260</xdr:colOff>
      <xdr:row>1</xdr:row>
      <xdr:rowOff>0</xdr:rowOff>
    </xdr:from>
    <xdr:to>
      <xdr:col>8</xdr:col>
      <xdr:colOff>0</xdr:colOff>
      <xdr:row>19</xdr:row>
      <xdr:rowOff>152400</xdr:rowOff>
    </xdr:to>
    <xdr:graphicFrame macro="">
      <xdr:nvGraphicFramePr>
        <xdr:cNvPr id="11666443" name="Chart 1">
          <a:extLst>
            <a:ext uri="{FF2B5EF4-FFF2-40B4-BE49-F238E27FC236}">
              <a16:creationId xmlns:a16="http://schemas.microsoft.com/office/drawing/2014/main" id="{C09EA35C-0741-44A2-ADA4-32D3DBAC8C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11430</xdr:colOff>
      <xdr:row>1</xdr:row>
      <xdr:rowOff>30480</xdr:rowOff>
    </xdr:from>
    <xdr:to>
      <xdr:col>15</xdr:col>
      <xdr:colOff>11430</xdr:colOff>
      <xdr:row>20</xdr:row>
      <xdr:rowOff>0</xdr:rowOff>
    </xdr:to>
    <xdr:graphicFrame macro="">
      <xdr:nvGraphicFramePr>
        <xdr:cNvPr id="11666444" name="Chart 2">
          <a:extLst>
            <a:ext uri="{FF2B5EF4-FFF2-40B4-BE49-F238E27FC236}">
              <a16:creationId xmlns:a16="http://schemas.microsoft.com/office/drawing/2014/main" id="{48659E87-ED18-495E-B0D5-7901789CA9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45720</xdr:colOff>
      <xdr:row>1</xdr:row>
      <xdr:rowOff>0</xdr:rowOff>
    </xdr:from>
    <xdr:to>
      <xdr:col>22</xdr:col>
      <xdr:colOff>38100</xdr:colOff>
      <xdr:row>20</xdr:row>
      <xdr:rowOff>0</xdr:rowOff>
    </xdr:to>
    <xdr:graphicFrame macro="">
      <xdr:nvGraphicFramePr>
        <xdr:cNvPr id="11666445" name="Chart 3">
          <a:extLst>
            <a:ext uri="{FF2B5EF4-FFF2-40B4-BE49-F238E27FC236}">
              <a16:creationId xmlns:a16="http://schemas.microsoft.com/office/drawing/2014/main" id="{B82405BB-98CE-4FEF-80BE-64E18CF290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68580</xdr:colOff>
      <xdr:row>1</xdr:row>
      <xdr:rowOff>19050</xdr:rowOff>
    </xdr:from>
    <xdr:to>
      <xdr:col>29</xdr:col>
      <xdr:colOff>60960</xdr:colOff>
      <xdr:row>20</xdr:row>
      <xdr:rowOff>0</xdr:rowOff>
    </xdr:to>
    <xdr:graphicFrame macro="">
      <xdr:nvGraphicFramePr>
        <xdr:cNvPr id="11666446" name="Chart 4">
          <a:extLst>
            <a:ext uri="{FF2B5EF4-FFF2-40B4-BE49-F238E27FC236}">
              <a16:creationId xmlns:a16="http://schemas.microsoft.com/office/drawing/2014/main" id="{2A0760AB-FFC8-4615-A9E5-5F8096AC91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20</xdr:row>
      <xdr:rowOff>114300</xdr:rowOff>
    </xdr:from>
    <xdr:to>
      <xdr:col>8</xdr:col>
      <xdr:colOff>15240</xdr:colOff>
      <xdr:row>39</xdr:row>
      <xdr:rowOff>121920</xdr:rowOff>
    </xdr:to>
    <xdr:graphicFrame macro="">
      <xdr:nvGraphicFramePr>
        <xdr:cNvPr id="11666447" name="Chart 5">
          <a:extLst>
            <a:ext uri="{FF2B5EF4-FFF2-40B4-BE49-F238E27FC236}">
              <a16:creationId xmlns:a16="http://schemas.microsoft.com/office/drawing/2014/main" id="{1AA288E0-AFC1-421F-A366-156FF71D4D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8</xdr:col>
      <xdr:colOff>30480</xdr:colOff>
      <xdr:row>20</xdr:row>
      <xdr:rowOff>125730</xdr:rowOff>
    </xdr:from>
    <xdr:to>
      <xdr:col>15</xdr:col>
      <xdr:colOff>38100</xdr:colOff>
      <xdr:row>39</xdr:row>
      <xdr:rowOff>114300</xdr:rowOff>
    </xdr:to>
    <xdr:graphicFrame macro="">
      <xdr:nvGraphicFramePr>
        <xdr:cNvPr id="11666448" name="Chart 6">
          <a:extLst>
            <a:ext uri="{FF2B5EF4-FFF2-40B4-BE49-F238E27FC236}">
              <a16:creationId xmlns:a16="http://schemas.microsoft.com/office/drawing/2014/main" id="{41CE4D76-E975-4333-B05F-96402F07A7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60960</xdr:colOff>
      <xdr:row>20</xdr:row>
      <xdr:rowOff>114300</xdr:rowOff>
    </xdr:from>
    <xdr:to>
      <xdr:col>22</xdr:col>
      <xdr:colOff>53340</xdr:colOff>
      <xdr:row>39</xdr:row>
      <xdr:rowOff>125730</xdr:rowOff>
    </xdr:to>
    <xdr:graphicFrame macro="">
      <xdr:nvGraphicFramePr>
        <xdr:cNvPr id="11666449" name="Chart 7">
          <a:extLst>
            <a:ext uri="{FF2B5EF4-FFF2-40B4-BE49-F238E27FC236}">
              <a16:creationId xmlns:a16="http://schemas.microsoft.com/office/drawing/2014/main" id="{CF190EF4-2D47-453F-A791-DD4CD50027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22</xdr:col>
      <xdr:colOff>83820</xdr:colOff>
      <xdr:row>20</xdr:row>
      <xdr:rowOff>125730</xdr:rowOff>
    </xdr:from>
    <xdr:to>
      <xdr:col>29</xdr:col>
      <xdr:colOff>68580</xdr:colOff>
      <xdr:row>39</xdr:row>
      <xdr:rowOff>125730</xdr:rowOff>
    </xdr:to>
    <xdr:graphicFrame macro="">
      <xdr:nvGraphicFramePr>
        <xdr:cNvPr id="11666450" name="Chart 8">
          <a:extLst>
            <a:ext uri="{FF2B5EF4-FFF2-40B4-BE49-F238E27FC236}">
              <a16:creationId xmlns:a16="http://schemas.microsoft.com/office/drawing/2014/main" id="{4A76B620-DB4E-43DA-87FC-23E3340FEE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22860</xdr:colOff>
      <xdr:row>40</xdr:row>
      <xdr:rowOff>91440</xdr:rowOff>
    </xdr:from>
    <xdr:to>
      <xdr:col>8</xdr:col>
      <xdr:colOff>22860</xdr:colOff>
      <xdr:row>59</xdr:row>
      <xdr:rowOff>106680</xdr:rowOff>
    </xdr:to>
    <xdr:graphicFrame macro="">
      <xdr:nvGraphicFramePr>
        <xdr:cNvPr id="11666451" name="Chart 9">
          <a:extLst>
            <a:ext uri="{FF2B5EF4-FFF2-40B4-BE49-F238E27FC236}">
              <a16:creationId xmlns:a16="http://schemas.microsoft.com/office/drawing/2014/main" id="{D34C5738-F349-4B7F-BBFC-3552F54D7E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8</xdr:col>
      <xdr:colOff>53340</xdr:colOff>
      <xdr:row>40</xdr:row>
      <xdr:rowOff>121920</xdr:rowOff>
    </xdr:from>
    <xdr:to>
      <xdr:col>15</xdr:col>
      <xdr:colOff>38100</xdr:colOff>
      <xdr:row>59</xdr:row>
      <xdr:rowOff>114300</xdr:rowOff>
    </xdr:to>
    <xdr:graphicFrame macro="">
      <xdr:nvGraphicFramePr>
        <xdr:cNvPr id="11666452" name="Chart 10">
          <a:extLst>
            <a:ext uri="{FF2B5EF4-FFF2-40B4-BE49-F238E27FC236}">
              <a16:creationId xmlns:a16="http://schemas.microsoft.com/office/drawing/2014/main" id="{58A3AD99-2E20-4A9E-938A-1354E1909E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15</xdr:col>
      <xdr:colOff>68580</xdr:colOff>
      <xdr:row>40</xdr:row>
      <xdr:rowOff>133350</xdr:rowOff>
    </xdr:from>
    <xdr:to>
      <xdr:col>22</xdr:col>
      <xdr:colOff>53340</xdr:colOff>
      <xdr:row>59</xdr:row>
      <xdr:rowOff>125730</xdr:rowOff>
    </xdr:to>
    <xdr:graphicFrame macro="">
      <xdr:nvGraphicFramePr>
        <xdr:cNvPr id="11666453" name="Chart 10">
          <a:extLst>
            <a:ext uri="{FF2B5EF4-FFF2-40B4-BE49-F238E27FC236}">
              <a16:creationId xmlns:a16="http://schemas.microsoft.com/office/drawing/2014/main" id="{754DD92B-67B3-46EF-A152-EF54B68780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UTO\report\Report02\Country%20Romania\GTS%20Romania\01Jan\Romania\12\DEC%20Report%20new-adj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hai\DOCUMENTE%20E%20MIHAI\Documente\CRAMELE%20PRAHOVA\Studiu%20fezabilitate%20varianta%20finala\venituri-cheltuieli%20plan%20afaceri%20alced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2knasdhg01\Group%20Data\Finance\FPA\Horizon2\Current\VoIP\Voice%20Consolidated%2016May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nda\firma\aaEunet\mrp97\m07\FC%20Czech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aco\groupdata\Financial\Budgeting&amp;Reporting\2004\2004%20Monthly%20reports\March\US_GAAP\Report%20for%20Budapest\CF%20Reports\TOP%2040\Billing%20revenue_templat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2knasdhg01\Group%20Data\My%20Data\Horizon\DSL%20Standalone%20V.15%20(client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2knasdhg01\Group%20Data\Finance\Team\Project%20Control\Horizon1\KPNQwest%20-%20Mgmt%20Case%20v9.8.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UTO\report\Report02\MOR_REP\KQ\TEMP\TEMP\TEMP\TEMP\TEMP\L1_Consolidate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uto\report\Report03\Country%20CE\IntercoElims\Elim_Default\01_Jan\ICO_RECO_Jan_2003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OMANA\FIRMA\pohledavky\pohl029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uto\report\ewa\april\Data\Excel\Calculate\F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"/>
      <sheetName val="SG&amp;A"/>
      <sheetName val="It"/>
      <sheetName val="interco"/>
      <sheetName val="PRODUCTS"/>
      <sheetName val="ADJUSTMENTS"/>
      <sheetName val="REVENUES"/>
      <sheetName val="Cost Accruals-a"/>
      <sheetName val="report"/>
      <sheetName val="map SORTED-rev1"/>
      <sheetName val=" Payroll Taxes"/>
      <sheetName val="Loan Sch. "/>
      <sheetName val="Cost of Reven."/>
      <sheetName val="F.A. -Dec."/>
      <sheetName val="Corporate loan schedule"/>
      <sheetName val="RA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 credite"/>
      <sheetName val="3datint"/>
      <sheetName val="venituri"/>
      <sheetName val="cost-mat-prima"/>
      <sheetName val="cost-transport"/>
      <sheetName val="energie"/>
      <sheetName val="COST-SALARII"/>
      <sheetName val="CHELTUIELI-INDIRECTE"/>
      <sheetName val="amortizare"/>
      <sheetName val="venituri -cheltuieli"/>
      <sheetName val="utilaje -siloz"/>
      <sheetName val="deviz-gen"/>
      <sheetName val="DF"/>
      <sheetName val="buget indicativ"/>
      <sheetName val="Rambursare credit"/>
      <sheetName val="grefic-esalonare"/>
      <sheetName val="cash-flow"/>
      <sheetName val="flux numerar"/>
      <sheetName val="RRF"/>
      <sheetName val="RIR&lt;VNA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Table"/>
      <sheetName val="VoIP Cons"/>
      <sheetName val="Comparison"/>
      <sheetName val="IPT Cover"/>
      <sheetName val="IPT Descr"/>
      <sheetName val="VoIPT Cons"/>
      <sheetName val="IPT inputs"/>
      <sheetName val="IPT Revenues"/>
      <sheetName val="IPT COGS SG&amp;A"/>
      <sheetName val="IPT Capex"/>
      <sheetName val="IPT techn q"/>
      <sheetName val="IPV Cover"/>
      <sheetName val="IPV Descr"/>
      <sheetName val="IPV Cons"/>
      <sheetName val="IPV inputs"/>
      <sheetName val="IPV Revenues"/>
      <sheetName val="IPV COGS SG&amp;A"/>
      <sheetName val="IPV Capex"/>
      <sheetName val="IPV techn q"/>
      <sheetName val="SG&amp;A"/>
      <sheetName val="SGA Input"/>
      <sheetName val="Back up sheets"/>
      <sheetName val="IPT Summary"/>
      <sheetName val="IPT Key Data"/>
      <sheetName val="IPT IS"/>
      <sheetName val="IPT DCF"/>
      <sheetName val="IPT Processes"/>
      <sheetName val="IPT Market Share"/>
      <sheetName val="IPT Project"/>
      <sheetName val="IPT Equipment"/>
      <sheetName val="IPV customer models"/>
      <sheetName val="IPV Key Data"/>
      <sheetName val="IPV IS"/>
      <sheetName val="IPV Summary"/>
      <sheetName val="IPV DCF"/>
      <sheetName val="IPV Project"/>
      <sheetName val="IPV Equipment"/>
      <sheetName val="IPV Total costs basic"/>
      <sheetName val="IPV Processes"/>
      <sheetName val="IPV Market Share"/>
      <sheetName val="Q&amp;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te Forecast"/>
      <sheetName val="Latest Estimate in ECU"/>
      <sheetName val="Remarks"/>
      <sheetName val="Summary in ECU"/>
      <sheetName val="Actuals"/>
      <sheetName val="Actuals in ECU"/>
      <sheetName val="ICO Reconciliation"/>
      <sheetName val="Budgets in ECU"/>
      <sheetName val="Budget Variances in ECU"/>
      <sheetName val="TB Allocation"/>
      <sheetName val="TB"/>
      <sheetName val="Master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4">
          <cell r="AH4" t="str">
            <v>X</v>
          </cell>
          <cell r="AM4" t="str">
            <v>X</v>
          </cell>
          <cell r="AR4" t="str">
            <v>X</v>
          </cell>
          <cell r="AW4" t="str">
            <v>X</v>
          </cell>
          <cell r="BB4" t="str">
            <v>X</v>
          </cell>
          <cell r="BG4" t="str">
            <v>X</v>
          </cell>
        </row>
        <row r="5">
          <cell r="AH5" t="str">
            <v>X</v>
          </cell>
          <cell r="AM5" t="str">
            <v>X</v>
          </cell>
          <cell r="AR5" t="str">
            <v>X</v>
          </cell>
          <cell r="AW5" t="str">
            <v>X</v>
          </cell>
          <cell r="BB5" t="str">
            <v>X</v>
          </cell>
          <cell r="BG5" t="str">
            <v>X</v>
          </cell>
        </row>
        <row r="6">
          <cell r="AH6" t="str">
            <v>X</v>
          </cell>
          <cell r="AM6" t="str">
            <v>X</v>
          </cell>
          <cell r="AR6" t="str">
            <v>X</v>
          </cell>
          <cell r="AW6" t="str">
            <v>X</v>
          </cell>
          <cell r="BB6" t="str">
            <v>X</v>
          </cell>
          <cell r="BG6" t="str">
            <v>X</v>
          </cell>
        </row>
        <row r="7">
          <cell r="AH7" t="str">
            <v>X</v>
          </cell>
          <cell r="AM7" t="str">
            <v>X</v>
          </cell>
          <cell r="AR7" t="str">
            <v>X</v>
          </cell>
          <cell r="AW7" t="str">
            <v>X</v>
          </cell>
          <cell r="BB7" t="str">
            <v>X</v>
          </cell>
          <cell r="BG7" t="str">
            <v>X</v>
          </cell>
        </row>
        <row r="8">
          <cell r="AH8" t="str">
            <v>X</v>
          </cell>
          <cell r="AM8" t="str">
            <v>X</v>
          </cell>
          <cell r="AR8" t="str">
            <v>X</v>
          </cell>
          <cell r="AW8" t="str">
            <v>X</v>
          </cell>
          <cell r="BB8" t="str">
            <v>X</v>
          </cell>
          <cell r="BG8" t="str">
            <v>X</v>
          </cell>
        </row>
        <row r="9">
          <cell r="AH9" t="str">
            <v>X</v>
          </cell>
          <cell r="AM9" t="str">
            <v>X</v>
          </cell>
          <cell r="AR9" t="str">
            <v>X</v>
          </cell>
          <cell r="AW9" t="str">
            <v>X</v>
          </cell>
          <cell r="BB9" t="str">
            <v>X</v>
          </cell>
          <cell r="BG9" t="str">
            <v>X</v>
          </cell>
        </row>
        <row r="10">
          <cell r="AH10" t="str">
            <v>X</v>
          </cell>
          <cell r="AM10" t="str">
            <v>X</v>
          </cell>
          <cell r="AR10" t="str">
            <v>X</v>
          </cell>
          <cell r="AW10" t="str">
            <v>X</v>
          </cell>
          <cell r="BB10" t="str">
            <v>X</v>
          </cell>
          <cell r="BG10" t="str">
            <v>X</v>
          </cell>
        </row>
        <row r="11">
          <cell r="AH11" t="str">
            <v>X</v>
          </cell>
          <cell r="AM11" t="str">
            <v>X</v>
          </cell>
          <cell r="AR11" t="str">
            <v>X</v>
          </cell>
          <cell r="AW11" t="str">
            <v>X</v>
          </cell>
          <cell r="BB11" t="str">
            <v>X</v>
          </cell>
          <cell r="BG11" t="str">
            <v>X</v>
          </cell>
        </row>
        <row r="12">
          <cell r="AH12" t="str">
            <v>X</v>
          </cell>
          <cell r="AM12" t="str">
            <v>X</v>
          </cell>
          <cell r="AR12" t="str">
            <v>X</v>
          </cell>
          <cell r="AW12" t="str">
            <v>X</v>
          </cell>
          <cell r="BB12" t="str">
            <v>X</v>
          </cell>
          <cell r="BG12" t="str">
            <v>X</v>
          </cell>
        </row>
        <row r="13">
          <cell r="AH13" t="str">
            <v>X</v>
          </cell>
          <cell r="AM13" t="str">
            <v>X</v>
          </cell>
          <cell r="AR13" t="str">
            <v>X</v>
          </cell>
          <cell r="AW13" t="str">
            <v>X</v>
          </cell>
          <cell r="BB13" t="str">
            <v>X</v>
          </cell>
          <cell r="BG13" t="str">
            <v>X</v>
          </cell>
        </row>
        <row r="14">
          <cell r="AH14" t="str">
            <v>X</v>
          </cell>
          <cell r="AM14" t="str">
            <v>X</v>
          </cell>
          <cell r="AR14" t="str">
            <v>X</v>
          </cell>
          <cell r="AW14" t="str">
            <v>X</v>
          </cell>
          <cell r="BB14" t="str">
            <v>X</v>
          </cell>
          <cell r="BG14" t="str">
            <v>X</v>
          </cell>
        </row>
        <row r="15">
          <cell r="AH15" t="str">
            <v>X</v>
          </cell>
          <cell r="AM15" t="str">
            <v>X</v>
          </cell>
          <cell r="AR15" t="str">
            <v>X</v>
          </cell>
          <cell r="AW15" t="str">
            <v>X</v>
          </cell>
          <cell r="BB15" t="str">
            <v>X</v>
          </cell>
          <cell r="BG15" t="str">
            <v>X</v>
          </cell>
        </row>
        <row r="16">
          <cell r="AH16" t="str">
            <v>X</v>
          </cell>
          <cell r="AM16" t="str">
            <v>X</v>
          </cell>
          <cell r="AR16" t="str">
            <v>X</v>
          </cell>
          <cell r="AW16" t="str">
            <v>X</v>
          </cell>
          <cell r="BB16" t="str">
            <v>X</v>
          </cell>
          <cell r="BG16" t="str">
            <v>X</v>
          </cell>
        </row>
        <row r="17">
          <cell r="AH17" t="str">
            <v>X</v>
          </cell>
          <cell r="AM17" t="str">
            <v>X</v>
          </cell>
          <cell r="AR17" t="str">
            <v>X</v>
          </cell>
          <cell r="AW17" t="str">
            <v>X</v>
          </cell>
          <cell r="BB17" t="str">
            <v>X</v>
          </cell>
          <cell r="BG17" t="str">
            <v>X</v>
          </cell>
        </row>
        <row r="18">
          <cell r="AH18" t="str">
            <v>X</v>
          </cell>
          <cell r="AM18" t="str">
            <v>X</v>
          </cell>
          <cell r="AR18" t="str">
            <v>X</v>
          </cell>
          <cell r="AW18" t="str">
            <v>X</v>
          </cell>
          <cell r="BB18" t="str">
            <v>X</v>
          </cell>
          <cell r="BG18" t="str">
            <v>X</v>
          </cell>
        </row>
        <row r="19">
          <cell r="AH19" t="str">
            <v>X</v>
          </cell>
          <cell r="AM19" t="str">
            <v>X</v>
          </cell>
          <cell r="AR19" t="str">
            <v>X</v>
          </cell>
          <cell r="AW19" t="str">
            <v>X</v>
          </cell>
          <cell r="BB19" t="str">
            <v>X</v>
          </cell>
          <cell r="BG19" t="str">
            <v>X</v>
          </cell>
        </row>
        <row r="20">
          <cell r="AH20" t="str">
            <v>X</v>
          </cell>
          <cell r="AM20" t="str">
            <v>X</v>
          </cell>
          <cell r="AR20" t="str">
            <v>X</v>
          </cell>
          <cell r="AW20" t="str">
            <v>X</v>
          </cell>
          <cell r="BB20" t="str">
            <v>X</v>
          </cell>
          <cell r="BG20" t="str">
            <v>X</v>
          </cell>
        </row>
        <row r="21">
          <cell r="AH21" t="str">
            <v>X</v>
          </cell>
          <cell r="AM21" t="str">
            <v>X</v>
          </cell>
          <cell r="AR21" t="str">
            <v>X</v>
          </cell>
          <cell r="AW21" t="str">
            <v>X</v>
          </cell>
          <cell r="BB21" t="str">
            <v>X</v>
          </cell>
          <cell r="BG21" t="str">
            <v>X</v>
          </cell>
        </row>
        <row r="22">
          <cell r="AH22" t="str">
            <v>X</v>
          </cell>
          <cell r="AM22" t="str">
            <v>X</v>
          </cell>
          <cell r="AR22" t="str">
            <v>X</v>
          </cell>
          <cell r="AW22" t="str">
            <v>X</v>
          </cell>
          <cell r="BB22" t="str">
            <v>X</v>
          </cell>
          <cell r="BG22" t="str">
            <v>X</v>
          </cell>
        </row>
        <row r="23">
          <cell r="AH23" t="str">
            <v>X</v>
          </cell>
          <cell r="AM23" t="str">
            <v>X</v>
          </cell>
          <cell r="AR23" t="str">
            <v>X</v>
          </cell>
          <cell r="AW23" t="str">
            <v>X</v>
          </cell>
          <cell r="BB23" t="str">
            <v>X</v>
          </cell>
          <cell r="BG23" t="str">
            <v>X</v>
          </cell>
        </row>
        <row r="24">
          <cell r="AH24" t="str">
            <v>X</v>
          </cell>
          <cell r="AM24" t="str">
            <v>X</v>
          </cell>
          <cell r="AR24" t="str">
            <v>X</v>
          </cell>
          <cell r="AW24" t="str">
            <v>X</v>
          </cell>
          <cell r="BB24" t="str">
            <v>X</v>
          </cell>
          <cell r="BG24" t="str">
            <v>X</v>
          </cell>
        </row>
        <row r="25">
          <cell r="AH25" t="str">
            <v>X</v>
          </cell>
          <cell r="AM25" t="str">
            <v>X</v>
          </cell>
          <cell r="AR25" t="str">
            <v>X</v>
          </cell>
          <cell r="AW25" t="str">
            <v>X</v>
          </cell>
          <cell r="BB25" t="str">
            <v>X</v>
          </cell>
          <cell r="BG25" t="str">
            <v>X</v>
          </cell>
        </row>
        <row r="26">
          <cell r="AH26" t="str">
            <v>X</v>
          </cell>
          <cell r="AM26" t="str">
            <v>X</v>
          </cell>
          <cell r="AR26" t="str">
            <v>X</v>
          </cell>
          <cell r="AW26" t="str">
            <v>X</v>
          </cell>
          <cell r="BB26" t="str">
            <v>X</v>
          </cell>
          <cell r="BG26" t="str">
            <v>X</v>
          </cell>
        </row>
        <row r="27">
          <cell r="AH27" t="str">
            <v>X</v>
          </cell>
          <cell r="AM27" t="str">
            <v>X</v>
          </cell>
          <cell r="AR27" t="str">
            <v>X</v>
          </cell>
          <cell r="AW27" t="str">
            <v>X</v>
          </cell>
          <cell r="BB27" t="str">
            <v>X</v>
          </cell>
          <cell r="BG27" t="str">
            <v>X</v>
          </cell>
        </row>
        <row r="28">
          <cell r="AH28" t="str">
            <v>X</v>
          </cell>
          <cell r="AM28" t="str">
            <v>X</v>
          </cell>
          <cell r="AR28" t="str">
            <v>X</v>
          </cell>
          <cell r="AW28" t="str">
            <v>X</v>
          </cell>
          <cell r="BB28" t="str">
            <v>X</v>
          </cell>
          <cell r="BG28" t="str">
            <v>X</v>
          </cell>
        </row>
        <row r="29">
          <cell r="AH29" t="str">
            <v>X</v>
          </cell>
          <cell r="AM29" t="str">
            <v>X</v>
          </cell>
          <cell r="AR29" t="str">
            <v>X</v>
          </cell>
          <cell r="AW29" t="str">
            <v>X</v>
          </cell>
          <cell r="BB29" t="str">
            <v>X</v>
          </cell>
          <cell r="BG29" t="str">
            <v>X</v>
          </cell>
        </row>
        <row r="30">
          <cell r="AH30" t="str">
            <v>X</v>
          </cell>
          <cell r="AM30" t="str">
            <v>X</v>
          </cell>
          <cell r="AR30" t="str">
            <v>X</v>
          </cell>
          <cell r="AW30" t="str">
            <v>X</v>
          </cell>
          <cell r="BB30" t="str">
            <v>X</v>
          </cell>
          <cell r="BG30" t="str">
            <v>X</v>
          </cell>
        </row>
        <row r="31">
          <cell r="AH31" t="str">
            <v>X</v>
          </cell>
          <cell r="AM31" t="str">
            <v>X</v>
          </cell>
          <cell r="AR31" t="str">
            <v>X</v>
          </cell>
          <cell r="AW31" t="str">
            <v>X</v>
          </cell>
          <cell r="BB31" t="str">
            <v>X</v>
          </cell>
          <cell r="BG31" t="str">
            <v>X</v>
          </cell>
        </row>
        <row r="32">
          <cell r="AH32" t="str">
            <v>X</v>
          </cell>
          <cell r="AM32" t="str">
            <v>X</v>
          </cell>
          <cell r="AR32" t="str">
            <v>X</v>
          </cell>
          <cell r="AW32" t="str">
            <v>X</v>
          </cell>
          <cell r="BB32" t="str">
            <v>X</v>
          </cell>
          <cell r="BG32" t="str">
            <v>X</v>
          </cell>
        </row>
        <row r="33">
          <cell r="AH33" t="str">
            <v>X</v>
          </cell>
          <cell r="AM33" t="str">
            <v>X</v>
          </cell>
          <cell r="AR33" t="str">
            <v>X</v>
          </cell>
          <cell r="AW33" t="str">
            <v>X</v>
          </cell>
          <cell r="BB33" t="str">
            <v>X</v>
          </cell>
          <cell r="BG33" t="str">
            <v>X</v>
          </cell>
        </row>
        <row r="34">
          <cell r="AH34" t="str">
            <v>X</v>
          </cell>
          <cell r="AM34" t="str">
            <v>X</v>
          </cell>
          <cell r="AR34" t="str">
            <v>X</v>
          </cell>
          <cell r="AW34" t="str">
            <v>X</v>
          </cell>
          <cell r="BB34" t="str">
            <v>X</v>
          </cell>
          <cell r="BG34" t="str">
            <v>X</v>
          </cell>
        </row>
        <row r="35">
          <cell r="AH35" t="str">
            <v>X</v>
          </cell>
          <cell r="AM35" t="str">
            <v>X</v>
          </cell>
          <cell r="AR35" t="str">
            <v>X</v>
          </cell>
          <cell r="AW35" t="str">
            <v>X</v>
          </cell>
          <cell r="BB35" t="str">
            <v>X</v>
          </cell>
          <cell r="BG35" t="str">
            <v>X</v>
          </cell>
        </row>
        <row r="36">
          <cell r="AH36" t="str">
            <v>X</v>
          </cell>
          <cell r="AM36" t="str">
            <v>X</v>
          </cell>
          <cell r="AR36" t="str">
            <v>X</v>
          </cell>
          <cell r="AW36" t="str">
            <v>X</v>
          </cell>
          <cell r="BB36" t="str">
            <v>X</v>
          </cell>
          <cell r="BG36" t="str">
            <v>X</v>
          </cell>
        </row>
        <row r="37">
          <cell r="AH37" t="str">
            <v>X</v>
          </cell>
          <cell r="AM37" t="str">
            <v>X</v>
          </cell>
          <cell r="AR37" t="str">
            <v>X</v>
          </cell>
          <cell r="AW37" t="str">
            <v>X</v>
          </cell>
          <cell r="BB37" t="str">
            <v>X</v>
          </cell>
          <cell r="BG37" t="str">
            <v>X</v>
          </cell>
        </row>
        <row r="38">
          <cell r="AH38" t="str">
            <v>X</v>
          </cell>
          <cell r="AM38" t="str">
            <v>X</v>
          </cell>
          <cell r="AR38" t="str">
            <v>X</v>
          </cell>
          <cell r="AW38" t="str">
            <v>X</v>
          </cell>
          <cell r="BB38" t="str">
            <v>X</v>
          </cell>
          <cell r="BG38" t="str">
            <v>X</v>
          </cell>
        </row>
        <row r="39">
          <cell r="AH39" t="str">
            <v>X</v>
          </cell>
          <cell r="AM39" t="str">
            <v>X</v>
          </cell>
          <cell r="AR39" t="str">
            <v>X</v>
          </cell>
          <cell r="AW39" t="str">
            <v>X</v>
          </cell>
          <cell r="BB39" t="str">
            <v>X</v>
          </cell>
          <cell r="BG39" t="str">
            <v>X</v>
          </cell>
        </row>
        <row r="40">
          <cell r="AH40" t="str">
            <v>X</v>
          </cell>
          <cell r="AM40" t="str">
            <v>X</v>
          </cell>
          <cell r="AR40" t="str">
            <v>X</v>
          </cell>
          <cell r="AW40" t="str">
            <v>X</v>
          </cell>
          <cell r="BB40" t="str">
            <v>X</v>
          </cell>
          <cell r="BG40" t="str">
            <v>X</v>
          </cell>
        </row>
        <row r="41">
          <cell r="AH41" t="str">
            <v>X</v>
          </cell>
          <cell r="AM41" t="str">
            <v>X</v>
          </cell>
          <cell r="AR41" t="str">
            <v>X</v>
          </cell>
          <cell r="AW41" t="str">
            <v>X</v>
          </cell>
          <cell r="BB41" t="str">
            <v>X</v>
          </cell>
          <cell r="BG41" t="str">
            <v>X</v>
          </cell>
        </row>
        <row r="42">
          <cell r="AH42" t="str">
            <v>X</v>
          </cell>
          <cell r="AM42" t="str">
            <v>X</v>
          </cell>
          <cell r="AR42" t="str">
            <v>X</v>
          </cell>
          <cell r="AW42" t="str">
            <v>X</v>
          </cell>
          <cell r="BB42" t="str">
            <v>X</v>
          </cell>
          <cell r="BG42" t="str">
            <v>X</v>
          </cell>
        </row>
        <row r="43">
          <cell r="AH43" t="str">
            <v>X</v>
          </cell>
          <cell r="AM43" t="str">
            <v>X</v>
          </cell>
          <cell r="AR43" t="str">
            <v>X</v>
          </cell>
          <cell r="AW43" t="str">
            <v>X</v>
          </cell>
          <cell r="BB43" t="str">
            <v>X</v>
          </cell>
          <cell r="BG43" t="str">
            <v>X</v>
          </cell>
        </row>
        <row r="44">
          <cell r="AH44" t="str">
            <v>X</v>
          </cell>
          <cell r="AM44" t="str">
            <v>X</v>
          </cell>
          <cell r="AR44" t="str">
            <v>X</v>
          </cell>
          <cell r="AW44" t="str">
            <v>X</v>
          </cell>
          <cell r="BB44" t="str">
            <v>X</v>
          </cell>
          <cell r="BG44" t="str">
            <v>X</v>
          </cell>
        </row>
        <row r="45">
          <cell r="AH45" t="str">
            <v>X</v>
          </cell>
          <cell r="AM45" t="str">
            <v>X</v>
          </cell>
          <cell r="AR45" t="str">
            <v>X</v>
          </cell>
          <cell r="AW45" t="str">
            <v>X</v>
          </cell>
          <cell r="BB45" t="str">
            <v>X</v>
          </cell>
          <cell r="BG45" t="str">
            <v>X</v>
          </cell>
        </row>
        <row r="46">
          <cell r="AH46" t="str">
            <v>X</v>
          </cell>
          <cell r="AM46" t="str">
            <v>X</v>
          </cell>
          <cell r="AR46" t="str">
            <v>X</v>
          </cell>
          <cell r="AW46" t="str">
            <v>X</v>
          </cell>
          <cell r="BB46" t="str">
            <v>X</v>
          </cell>
          <cell r="BG46" t="str">
            <v>X</v>
          </cell>
        </row>
        <row r="47">
          <cell r="AH47" t="str">
            <v>X</v>
          </cell>
          <cell r="AM47" t="str">
            <v>X</v>
          </cell>
          <cell r="AR47" t="str">
            <v>X</v>
          </cell>
          <cell r="AW47" t="str">
            <v>X</v>
          </cell>
          <cell r="BB47" t="str">
            <v>X</v>
          </cell>
          <cell r="BG47" t="str">
            <v>X</v>
          </cell>
        </row>
        <row r="48">
          <cell r="AH48" t="str">
            <v>X</v>
          </cell>
          <cell r="AM48" t="str">
            <v>X</v>
          </cell>
          <cell r="AR48" t="str">
            <v>X</v>
          </cell>
          <cell r="AW48" t="str">
            <v>X</v>
          </cell>
          <cell r="BB48" t="str">
            <v>X</v>
          </cell>
          <cell r="BG48" t="str">
            <v>X</v>
          </cell>
        </row>
        <row r="49">
          <cell r="AH49" t="str">
            <v>X</v>
          </cell>
          <cell r="AM49" t="str">
            <v>X</v>
          </cell>
          <cell r="AR49" t="str">
            <v>X</v>
          </cell>
          <cell r="AW49" t="str">
            <v>X</v>
          </cell>
          <cell r="BB49" t="str">
            <v>X</v>
          </cell>
          <cell r="BG49" t="str">
            <v>X</v>
          </cell>
        </row>
        <row r="50">
          <cell r="AH50" t="str">
            <v>X</v>
          </cell>
          <cell r="AM50" t="str">
            <v>X</v>
          </cell>
          <cell r="AR50" t="str">
            <v>X</v>
          </cell>
          <cell r="AW50" t="str">
            <v>X</v>
          </cell>
          <cell r="BB50" t="str">
            <v>X</v>
          </cell>
          <cell r="BG50" t="str">
            <v>X</v>
          </cell>
        </row>
        <row r="51">
          <cell r="AH51" t="str">
            <v>X</v>
          </cell>
          <cell r="AM51" t="str">
            <v>X</v>
          </cell>
          <cell r="AR51" t="str">
            <v>X</v>
          </cell>
          <cell r="AW51" t="str">
            <v>X</v>
          </cell>
          <cell r="BB51" t="str">
            <v>X</v>
          </cell>
          <cell r="BG51" t="str">
            <v>X</v>
          </cell>
        </row>
        <row r="52">
          <cell r="AH52" t="str">
            <v>X</v>
          </cell>
          <cell r="AM52" t="str">
            <v>X</v>
          </cell>
          <cell r="AR52" t="str">
            <v>X</v>
          </cell>
          <cell r="AW52" t="str">
            <v>X</v>
          </cell>
          <cell r="BB52" t="str">
            <v>X</v>
          </cell>
          <cell r="BG52" t="str">
            <v>X</v>
          </cell>
        </row>
        <row r="53">
          <cell r="AH53" t="str">
            <v>X</v>
          </cell>
          <cell r="AM53" t="str">
            <v>X</v>
          </cell>
          <cell r="AR53" t="str">
            <v>X</v>
          </cell>
          <cell r="AW53" t="str">
            <v>X</v>
          </cell>
          <cell r="BB53" t="str">
            <v>X</v>
          </cell>
          <cell r="BG53" t="str">
            <v>X</v>
          </cell>
        </row>
        <row r="54">
          <cell r="AH54" t="str">
            <v>X</v>
          </cell>
          <cell r="AM54" t="str">
            <v>X</v>
          </cell>
          <cell r="AR54" t="str">
            <v>X</v>
          </cell>
          <cell r="AW54" t="str">
            <v>X</v>
          </cell>
          <cell r="BB54" t="str">
            <v>X</v>
          </cell>
          <cell r="BG54" t="str">
            <v>X</v>
          </cell>
        </row>
        <row r="55">
          <cell r="AH55" t="str">
            <v>X</v>
          </cell>
          <cell r="AM55" t="str">
            <v>X</v>
          </cell>
          <cell r="AR55" t="str">
            <v>X</v>
          </cell>
          <cell r="AW55" t="str">
            <v>X</v>
          </cell>
          <cell r="BB55" t="str">
            <v>X</v>
          </cell>
          <cell r="BG55" t="str">
            <v>X</v>
          </cell>
        </row>
        <row r="56">
          <cell r="AH56" t="str">
            <v>X</v>
          </cell>
          <cell r="AM56" t="str">
            <v>X</v>
          </cell>
          <cell r="AR56" t="str">
            <v>X</v>
          </cell>
          <cell r="AW56" t="str">
            <v>X</v>
          </cell>
          <cell r="BB56" t="str">
            <v>X</v>
          </cell>
          <cell r="BG56" t="str">
            <v>X</v>
          </cell>
        </row>
        <row r="57">
          <cell r="AH57" t="str">
            <v>X</v>
          </cell>
          <cell r="AM57" t="str">
            <v>X</v>
          </cell>
          <cell r="AR57" t="str">
            <v>X</v>
          </cell>
          <cell r="AW57" t="str">
            <v>X</v>
          </cell>
          <cell r="BB57" t="str">
            <v>X</v>
          </cell>
          <cell r="BG57" t="str">
            <v>X</v>
          </cell>
        </row>
        <row r="58">
          <cell r="AH58" t="str">
            <v>X</v>
          </cell>
          <cell r="AM58" t="str">
            <v>X</v>
          </cell>
          <cell r="AR58" t="str">
            <v>X</v>
          </cell>
          <cell r="AW58" t="str">
            <v>X</v>
          </cell>
          <cell r="BB58" t="str">
            <v>X</v>
          </cell>
          <cell r="BG58" t="str">
            <v>X</v>
          </cell>
        </row>
        <row r="59">
          <cell r="AH59" t="str">
            <v>X</v>
          </cell>
          <cell r="AM59" t="str">
            <v>X</v>
          </cell>
          <cell r="AR59" t="str">
            <v>X</v>
          </cell>
          <cell r="AW59" t="str">
            <v>X</v>
          </cell>
          <cell r="BB59" t="str">
            <v>X</v>
          </cell>
          <cell r="BG59" t="str">
            <v>X</v>
          </cell>
        </row>
        <row r="60">
          <cell r="AH60" t="str">
            <v>X</v>
          </cell>
          <cell r="AM60" t="str">
            <v>X</v>
          </cell>
          <cell r="AR60" t="str">
            <v>X</v>
          </cell>
          <cell r="AW60" t="str">
            <v>X</v>
          </cell>
          <cell r="BB60" t="str">
            <v>X</v>
          </cell>
          <cell r="BG60" t="str">
            <v>X</v>
          </cell>
        </row>
        <row r="61">
          <cell r="AH61" t="str">
            <v>X</v>
          </cell>
          <cell r="AM61" t="str">
            <v>X</v>
          </cell>
          <cell r="AR61" t="str">
            <v>X</v>
          </cell>
          <cell r="AW61" t="str">
            <v>X</v>
          </cell>
          <cell r="BB61" t="str">
            <v>X</v>
          </cell>
          <cell r="BG61" t="str">
            <v>X</v>
          </cell>
        </row>
        <row r="62">
          <cell r="AH62" t="str">
            <v>X</v>
          </cell>
          <cell r="AM62" t="str">
            <v>X</v>
          </cell>
          <cell r="AR62" t="str">
            <v>X</v>
          </cell>
          <cell r="AW62" t="str">
            <v>X</v>
          </cell>
          <cell r="BB62" t="str">
            <v>X</v>
          </cell>
          <cell r="BG62" t="str">
            <v>X</v>
          </cell>
        </row>
        <row r="63">
          <cell r="AH63" t="str">
            <v>X</v>
          </cell>
          <cell r="AM63" t="str">
            <v>X</v>
          </cell>
          <cell r="AR63" t="str">
            <v>X</v>
          </cell>
          <cell r="AW63" t="str">
            <v>X</v>
          </cell>
          <cell r="BB63" t="str">
            <v>X</v>
          </cell>
          <cell r="BG63" t="str">
            <v>X</v>
          </cell>
        </row>
        <row r="64">
          <cell r="AH64" t="str">
            <v>X</v>
          </cell>
          <cell r="AM64" t="str">
            <v>X</v>
          </cell>
          <cell r="AR64" t="str">
            <v>X</v>
          </cell>
          <cell r="AW64" t="str">
            <v>X</v>
          </cell>
          <cell r="BB64" t="str">
            <v>X</v>
          </cell>
          <cell r="BG64" t="str">
            <v>X</v>
          </cell>
        </row>
        <row r="65">
          <cell r="AH65" t="str">
            <v>X</v>
          </cell>
          <cell r="AM65" t="str">
            <v>X</v>
          </cell>
          <cell r="AR65" t="str">
            <v>X</v>
          </cell>
          <cell r="AW65" t="str">
            <v>X</v>
          </cell>
          <cell r="BB65" t="str">
            <v>X</v>
          </cell>
          <cell r="BG65" t="str">
            <v>X</v>
          </cell>
        </row>
        <row r="66">
          <cell r="AH66" t="str">
            <v>X</v>
          </cell>
          <cell r="AM66" t="str">
            <v>X</v>
          </cell>
          <cell r="AR66" t="str">
            <v>X</v>
          </cell>
          <cell r="AW66" t="str">
            <v>X</v>
          </cell>
          <cell r="BB66" t="str">
            <v>X</v>
          </cell>
          <cell r="BG66" t="str">
            <v>X</v>
          </cell>
        </row>
        <row r="67">
          <cell r="AH67" t="str">
            <v>X</v>
          </cell>
          <cell r="AM67" t="str">
            <v>X</v>
          </cell>
          <cell r="AR67" t="str">
            <v>X</v>
          </cell>
          <cell r="AW67" t="str">
            <v>X</v>
          </cell>
          <cell r="BB67" t="str">
            <v>X</v>
          </cell>
          <cell r="BG67" t="str">
            <v>X</v>
          </cell>
        </row>
        <row r="68">
          <cell r="AH68" t="str">
            <v>X</v>
          </cell>
          <cell r="AM68" t="str">
            <v>X</v>
          </cell>
          <cell r="AR68" t="str">
            <v>X</v>
          </cell>
          <cell r="AW68" t="str">
            <v>X</v>
          </cell>
          <cell r="BB68" t="str">
            <v>X</v>
          </cell>
          <cell r="BG68" t="str">
            <v>X</v>
          </cell>
        </row>
        <row r="69">
          <cell r="AH69" t="str">
            <v>X</v>
          </cell>
          <cell r="AM69" t="str">
            <v>X</v>
          </cell>
          <cell r="AR69" t="str">
            <v>X</v>
          </cell>
          <cell r="AW69" t="str">
            <v>X</v>
          </cell>
          <cell r="BB69" t="str">
            <v>X</v>
          </cell>
          <cell r="BG69" t="str">
            <v>X</v>
          </cell>
        </row>
        <row r="70">
          <cell r="AH70" t="str">
            <v>X</v>
          </cell>
          <cell r="AM70" t="str">
            <v>X</v>
          </cell>
          <cell r="AR70" t="str">
            <v>X</v>
          </cell>
          <cell r="AW70" t="str">
            <v>X</v>
          </cell>
          <cell r="BB70" t="str">
            <v>X</v>
          </cell>
          <cell r="BG70" t="str">
            <v>X</v>
          </cell>
        </row>
        <row r="71">
          <cell r="AH71" t="str">
            <v>X</v>
          </cell>
          <cell r="AM71" t="str">
            <v>X</v>
          </cell>
          <cell r="AR71" t="str">
            <v>X</v>
          </cell>
          <cell r="AW71" t="str">
            <v>X</v>
          </cell>
          <cell r="BB71" t="str">
            <v>X</v>
          </cell>
          <cell r="BG71" t="str">
            <v>X</v>
          </cell>
        </row>
        <row r="72">
          <cell r="AH72" t="str">
            <v>X</v>
          </cell>
          <cell r="AM72" t="str">
            <v>X</v>
          </cell>
          <cell r="AR72" t="str">
            <v>X</v>
          </cell>
          <cell r="AW72" t="str">
            <v>X</v>
          </cell>
          <cell r="BB72" t="str">
            <v>X</v>
          </cell>
          <cell r="BG72" t="str">
            <v>X</v>
          </cell>
        </row>
        <row r="73">
          <cell r="AH73" t="str">
            <v>X</v>
          </cell>
          <cell r="AM73" t="str">
            <v>X</v>
          </cell>
          <cell r="AR73" t="str">
            <v>X</v>
          </cell>
          <cell r="AW73" t="str">
            <v>X</v>
          </cell>
          <cell r="BB73" t="str">
            <v>X</v>
          </cell>
          <cell r="BG73" t="str">
            <v>X</v>
          </cell>
        </row>
        <row r="74">
          <cell r="AH74" t="str">
            <v>X</v>
          </cell>
          <cell r="AM74" t="str">
            <v>X</v>
          </cell>
          <cell r="AR74" t="str">
            <v>X</v>
          </cell>
          <cell r="AW74" t="str">
            <v>X</v>
          </cell>
          <cell r="BB74" t="str">
            <v>X</v>
          </cell>
          <cell r="BG74" t="str">
            <v>X</v>
          </cell>
        </row>
        <row r="75">
          <cell r="AH75" t="str">
            <v>X</v>
          </cell>
          <cell r="AM75" t="str">
            <v>X</v>
          </cell>
          <cell r="AR75" t="str">
            <v>X</v>
          </cell>
          <cell r="AW75" t="str">
            <v>X</v>
          </cell>
          <cell r="BB75" t="str">
            <v>X</v>
          </cell>
          <cell r="BG75" t="str">
            <v>X</v>
          </cell>
        </row>
        <row r="76">
          <cell r="AH76" t="str">
            <v>X</v>
          </cell>
          <cell r="AM76" t="str">
            <v>X</v>
          </cell>
          <cell r="AR76" t="str">
            <v>X</v>
          </cell>
          <cell r="AW76" t="str">
            <v>X</v>
          </cell>
          <cell r="BB76" t="str">
            <v>X</v>
          </cell>
          <cell r="BG76" t="str">
            <v>X</v>
          </cell>
        </row>
        <row r="77">
          <cell r="AH77" t="str">
            <v>X</v>
          </cell>
          <cell r="AM77" t="str">
            <v>X</v>
          </cell>
          <cell r="AR77" t="str">
            <v>X</v>
          </cell>
          <cell r="AW77" t="str">
            <v>X</v>
          </cell>
          <cell r="BB77" t="str">
            <v>X</v>
          </cell>
          <cell r="BG77" t="str">
            <v>X</v>
          </cell>
        </row>
        <row r="78">
          <cell r="AH78" t="str">
            <v>X</v>
          </cell>
          <cell r="AM78" t="str">
            <v>X</v>
          </cell>
          <cell r="AR78" t="str">
            <v>X</v>
          </cell>
          <cell r="AW78" t="str">
            <v>X</v>
          </cell>
          <cell r="BB78" t="str">
            <v>X</v>
          </cell>
          <cell r="BG78" t="str">
            <v>X</v>
          </cell>
        </row>
        <row r="79">
          <cell r="AH79" t="str">
            <v>X</v>
          </cell>
          <cell r="AM79" t="str">
            <v>X</v>
          </cell>
          <cell r="AR79" t="str">
            <v>X</v>
          </cell>
          <cell r="AW79" t="str">
            <v>X</v>
          </cell>
          <cell r="BB79" t="str">
            <v>X</v>
          </cell>
          <cell r="BG79" t="str">
            <v>X</v>
          </cell>
        </row>
        <row r="80">
          <cell r="AH80" t="str">
            <v>X</v>
          </cell>
          <cell r="AM80" t="str">
            <v>X</v>
          </cell>
          <cell r="AR80" t="str">
            <v>X</v>
          </cell>
          <cell r="AW80" t="str">
            <v>X</v>
          </cell>
          <cell r="BB80" t="str">
            <v>X</v>
          </cell>
          <cell r="BG80" t="str">
            <v>X</v>
          </cell>
        </row>
        <row r="81">
          <cell r="AH81" t="str">
            <v>X</v>
          </cell>
          <cell r="AM81" t="str">
            <v>X</v>
          </cell>
          <cell r="AR81" t="str">
            <v>X</v>
          </cell>
          <cell r="AW81" t="str">
            <v>X</v>
          </cell>
          <cell r="BB81" t="str">
            <v>X</v>
          </cell>
          <cell r="BG81" t="str">
            <v>X</v>
          </cell>
        </row>
        <row r="82">
          <cell r="AH82" t="str">
            <v>X</v>
          </cell>
          <cell r="AM82" t="str">
            <v>X</v>
          </cell>
          <cell r="AR82" t="str">
            <v>X</v>
          </cell>
          <cell r="AW82" t="str">
            <v>X</v>
          </cell>
          <cell r="BB82" t="str">
            <v>X</v>
          </cell>
          <cell r="BG82" t="str">
            <v>X</v>
          </cell>
        </row>
        <row r="83">
          <cell r="AH83" t="str">
            <v>X</v>
          </cell>
          <cell r="AM83" t="str">
            <v>X</v>
          </cell>
          <cell r="AR83" t="str">
            <v>X</v>
          </cell>
          <cell r="AW83" t="str">
            <v>X</v>
          </cell>
          <cell r="BB83" t="str">
            <v>X</v>
          </cell>
          <cell r="BG83" t="str">
            <v>X</v>
          </cell>
        </row>
        <row r="84">
          <cell r="AH84" t="str">
            <v>X</v>
          </cell>
          <cell r="AM84" t="str">
            <v>X</v>
          </cell>
          <cell r="AR84" t="str">
            <v>X</v>
          </cell>
          <cell r="AW84" t="str">
            <v>X</v>
          </cell>
          <cell r="BB84" t="str">
            <v>X</v>
          </cell>
          <cell r="BG84" t="str">
            <v>X</v>
          </cell>
        </row>
        <row r="85">
          <cell r="AH85" t="str">
            <v>X</v>
          </cell>
          <cell r="AM85" t="str">
            <v>X</v>
          </cell>
          <cell r="AR85" t="str">
            <v>X</v>
          </cell>
          <cell r="AW85" t="str">
            <v>X</v>
          </cell>
          <cell r="BB85" t="str">
            <v>X</v>
          </cell>
          <cell r="BG85" t="str">
            <v>X</v>
          </cell>
        </row>
        <row r="86">
          <cell r="AH86" t="str">
            <v>X</v>
          </cell>
          <cell r="AM86" t="str">
            <v>X</v>
          </cell>
          <cell r="AR86" t="str">
            <v>X</v>
          </cell>
          <cell r="AW86" t="str">
            <v>X</v>
          </cell>
          <cell r="BB86" t="str">
            <v>X</v>
          </cell>
          <cell r="BG86" t="str">
            <v>X</v>
          </cell>
        </row>
        <row r="87">
          <cell r="AH87" t="str">
            <v>X</v>
          </cell>
          <cell r="AM87" t="str">
            <v>X</v>
          </cell>
          <cell r="AR87" t="str">
            <v>X</v>
          </cell>
          <cell r="AW87" t="str">
            <v>X</v>
          </cell>
          <cell r="BB87" t="str">
            <v>X</v>
          </cell>
          <cell r="BG87" t="str">
            <v>X</v>
          </cell>
        </row>
        <row r="88">
          <cell r="AH88" t="str">
            <v>X</v>
          </cell>
          <cell r="AM88" t="str">
            <v>X</v>
          </cell>
          <cell r="AR88" t="str">
            <v>X</v>
          </cell>
          <cell r="AW88" t="str">
            <v>X</v>
          </cell>
          <cell r="BB88" t="str">
            <v>X</v>
          </cell>
          <cell r="BG88" t="str">
            <v>X</v>
          </cell>
        </row>
        <row r="89">
          <cell r="AH89" t="str">
            <v>X</v>
          </cell>
          <cell r="AM89" t="str">
            <v>X</v>
          </cell>
          <cell r="AR89" t="str">
            <v>X</v>
          </cell>
          <cell r="AW89" t="str">
            <v>X</v>
          </cell>
          <cell r="BB89" t="str">
            <v>X</v>
          </cell>
          <cell r="BG89" t="str">
            <v>X</v>
          </cell>
        </row>
        <row r="90">
          <cell r="AH90" t="str">
            <v>X</v>
          </cell>
          <cell r="AM90" t="str">
            <v>X</v>
          </cell>
          <cell r="AR90" t="str">
            <v>X</v>
          </cell>
          <cell r="AW90" t="str">
            <v>X</v>
          </cell>
          <cell r="BB90" t="str">
            <v>X</v>
          </cell>
          <cell r="BG90" t="str">
            <v>X</v>
          </cell>
        </row>
        <row r="91">
          <cell r="AH91" t="str">
            <v>X</v>
          </cell>
          <cell r="AM91" t="str">
            <v>X</v>
          </cell>
          <cell r="AR91" t="str">
            <v>X</v>
          </cell>
          <cell r="AW91" t="str">
            <v>X</v>
          </cell>
          <cell r="BB91" t="str">
            <v>X</v>
          </cell>
          <cell r="BG91" t="str">
            <v>X</v>
          </cell>
        </row>
        <row r="92">
          <cell r="AH92" t="str">
            <v>X</v>
          </cell>
          <cell r="AM92" t="str">
            <v>X</v>
          </cell>
          <cell r="AR92" t="str">
            <v>X</v>
          </cell>
          <cell r="AW92" t="str">
            <v>X</v>
          </cell>
          <cell r="BB92" t="str">
            <v>X</v>
          </cell>
          <cell r="BG92" t="str">
            <v>X</v>
          </cell>
        </row>
        <row r="93">
          <cell r="AH93" t="str">
            <v>X</v>
          </cell>
          <cell r="AM93" t="str">
            <v>X</v>
          </cell>
          <cell r="AR93" t="str">
            <v>X</v>
          </cell>
          <cell r="AW93" t="str">
            <v>X</v>
          </cell>
          <cell r="BB93" t="str">
            <v>X</v>
          </cell>
          <cell r="BG93" t="str">
            <v>X</v>
          </cell>
        </row>
        <row r="94">
          <cell r="AH94" t="str">
            <v>X</v>
          </cell>
          <cell r="AM94" t="str">
            <v>X</v>
          </cell>
          <cell r="AR94" t="str">
            <v>X</v>
          </cell>
          <cell r="AW94" t="str">
            <v>X</v>
          </cell>
          <cell r="BB94" t="str">
            <v>X</v>
          </cell>
          <cell r="BG94" t="str">
            <v>X</v>
          </cell>
        </row>
        <row r="95">
          <cell r="AH95" t="str">
            <v>X</v>
          </cell>
          <cell r="AM95" t="str">
            <v>X</v>
          </cell>
          <cell r="AR95" t="str">
            <v>X</v>
          </cell>
          <cell r="AW95" t="str">
            <v>X</v>
          </cell>
          <cell r="BB95" t="str">
            <v>X</v>
          </cell>
          <cell r="BG95" t="str">
            <v>X</v>
          </cell>
        </row>
        <row r="96">
          <cell r="AH96" t="str">
            <v>X</v>
          </cell>
          <cell r="AM96" t="str">
            <v>X</v>
          </cell>
          <cell r="AR96" t="str">
            <v>X</v>
          </cell>
          <cell r="AW96" t="str">
            <v>X</v>
          </cell>
          <cell r="BB96" t="str">
            <v>X</v>
          </cell>
          <cell r="BG96" t="str">
            <v>X</v>
          </cell>
        </row>
        <row r="97">
          <cell r="AH97" t="str">
            <v>X</v>
          </cell>
          <cell r="AM97" t="str">
            <v>X</v>
          </cell>
          <cell r="AR97" t="str">
            <v>X</v>
          </cell>
          <cell r="AW97" t="str">
            <v>X</v>
          </cell>
          <cell r="BB97" t="str">
            <v>X</v>
          </cell>
          <cell r="BG97" t="str">
            <v>X</v>
          </cell>
        </row>
        <row r="98">
          <cell r="AH98" t="str">
            <v>X</v>
          </cell>
          <cell r="AM98" t="str">
            <v>X</v>
          </cell>
          <cell r="AR98" t="str">
            <v>X</v>
          </cell>
          <cell r="AW98" t="str">
            <v>X</v>
          </cell>
          <cell r="BB98" t="str">
            <v>X</v>
          </cell>
          <cell r="BG98" t="str">
            <v>X</v>
          </cell>
        </row>
        <row r="99">
          <cell r="AH99" t="str">
            <v>X</v>
          </cell>
          <cell r="AM99" t="str">
            <v>X</v>
          </cell>
          <cell r="AR99" t="str">
            <v>X</v>
          </cell>
          <cell r="AW99" t="str">
            <v>X</v>
          </cell>
          <cell r="BB99" t="str">
            <v>X</v>
          </cell>
          <cell r="BG99" t="str">
            <v>X</v>
          </cell>
        </row>
        <row r="100">
          <cell r="AH100" t="str">
            <v>X</v>
          </cell>
          <cell r="AM100" t="str">
            <v>X</v>
          </cell>
          <cell r="AR100" t="str">
            <v>X</v>
          </cell>
          <cell r="AW100" t="str">
            <v>X</v>
          </cell>
          <cell r="BB100" t="str">
            <v>X</v>
          </cell>
          <cell r="BG100" t="str">
            <v>X</v>
          </cell>
        </row>
        <row r="101">
          <cell r="AH101" t="str">
            <v>X</v>
          </cell>
          <cell r="AM101" t="str">
            <v>X</v>
          </cell>
          <cell r="AR101" t="str">
            <v>X</v>
          </cell>
          <cell r="AW101" t="str">
            <v>X</v>
          </cell>
          <cell r="BB101" t="str">
            <v>X</v>
          </cell>
          <cell r="BG101" t="str">
            <v>X</v>
          </cell>
        </row>
        <row r="102">
          <cell r="AH102" t="str">
            <v>X</v>
          </cell>
          <cell r="AM102" t="str">
            <v>X</v>
          </cell>
          <cell r="AR102" t="str">
            <v>X</v>
          </cell>
          <cell r="AW102" t="str">
            <v>X</v>
          </cell>
          <cell r="BB102" t="str">
            <v>X</v>
          </cell>
          <cell r="BG102" t="str">
            <v>X</v>
          </cell>
        </row>
        <row r="103">
          <cell r="AH103" t="str">
            <v>X</v>
          </cell>
          <cell r="AM103" t="str">
            <v>X</v>
          </cell>
          <cell r="AR103" t="str">
            <v>X</v>
          </cell>
          <cell r="AW103" t="str">
            <v>X</v>
          </cell>
          <cell r="BB103" t="str">
            <v>X</v>
          </cell>
          <cell r="BG103" t="str">
            <v>X</v>
          </cell>
        </row>
        <row r="104">
          <cell r="AH104" t="str">
            <v>X</v>
          </cell>
          <cell r="AM104" t="str">
            <v>X</v>
          </cell>
          <cell r="AR104" t="str">
            <v>X</v>
          </cell>
          <cell r="AW104" t="str">
            <v>X</v>
          </cell>
          <cell r="BB104" t="str">
            <v>X</v>
          </cell>
          <cell r="BG104" t="str">
            <v>X</v>
          </cell>
        </row>
        <row r="105">
          <cell r="AH105" t="str">
            <v>X</v>
          </cell>
          <cell r="AM105" t="str">
            <v>X</v>
          </cell>
          <cell r="AR105" t="str">
            <v>X</v>
          </cell>
          <cell r="AW105" t="str">
            <v>X</v>
          </cell>
          <cell r="BB105" t="str">
            <v>X</v>
          </cell>
          <cell r="BG105" t="str">
            <v>X</v>
          </cell>
        </row>
        <row r="106">
          <cell r="AH106" t="str">
            <v>X</v>
          </cell>
          <cell r="AM106" t="str">
            <v>X</v>
          </cell>
          <cell r="AR106" t="str">
            <v>X</v>
          </cell>
          <cell r="AW106" t="str">
            <v>X</v>
          </cell>
          <cell r="BB106" t="str">
            <v>X</v>
          </cell>
          <cell r="BG106" t="str">
            <v>X</v>
          </cell>
        </row>
        <row r="107">
          <cell r="AH107" t="str">
            <v>X</v>
          </cell>
          <cell r="AM107" t="str">
            <v>X</v>
          </cell>
          <cell r="AR107" t="str">
            <v>X</v>
          </cell>
          <cell r="AW107" t="str">
            <v>X</v>
          </cell>
          <cell r="BB107" t="str">
            <v>X</v>
          </cell>
          <cell r="BG107" t="str">
            <v>X</v>
          </cell>
        </row>
        <row r="108">
          <cell r="AH108" t="str">
            <v>X</v>
          </cell>
          <cell r="AM108" t="str">
            <v>X</v>
          </cell>
          <cell r="AR108" t="str">
            <v>X</v>
          </cell>
          <cell r="AW108" t="str">
            <v>X</v>
          </cell>
          <cell r="BB108" t="str">
            <v>X</v>
          </cell>
          <cell r="BG108" t="str">
            <v>X</v>
          </cell>
        </row>
        <row r="109">
          <cell r="AH109" t="str">
            <v>X</v>
          </cell>
          <cell r="AM109" t="str">
            <v>X</v>
          </cell>
          <cell r="AR109" t="str">
            <v>X</v>
          </cell>
          <cell r="AW109" t="str">
            <v>X</v>
          </cell>
          <cell r="BB109" t="str">
            <v>X</v>
          </cell>
          <cell r="BG109" t="str">
            <v>X</v>
          </cell>
        </row>
        <row r="110">
          <cell r="AH110" t="str">
            <v>X</v>
          </cell>
          <cell r="AM110" t="str">
            <v>X</v>
          </cell>
          <cell r="AR110" t="str">
            <v>X</v>
          </cell>
          <cell r="AW110" t="str">
            <v>X</v>
          </cell>
          <cell r="BB110" t="str">
            <v>X</v>
          </cell>
          <cell r="BG110" t="str">
            <v>X</v>
          </cell>
        </row>
        <row r="111">
          <cell r="AH111" t="str">
            <v>X</v>
          </cell>
          <cell r="AM111" t="str">
            <v>X</v>
          </cell>
          <cell r="AR111" t="str">
            <v>X</v>
          </cell>
          <cell r="AW111" t="str">
            <v>X</v>
          </cell>
          <cell r="BB111" t="str">
            <v>X</v>
          </cell>
          <cell r="BG111" t="str">
            <v>X</v>
          </cell>
        </row>
        <row r="112">
          <cell r="AH112" t="str">
            <v>X</v>
          </cell>
          <cell r="AM112" t="str">
            <v>X</v>
          </cell>
          <cell r="AR112" t="str">
            <v>X</v>
          </cell>
          <cell r="AW112" t="str">
            <v>X</v>
          </cell>
          <cell r="BB112" t="str">
            <v>X</v>
          </cell>
          <cell r="BG112" t="str">
            <v>X</v>
          </cell>
        </row>
        <row r="113">
          <cell r="AH113" t="str">
            <v>X</v>
          </cell>
          <cell r="AM113" t="str">
            <v>X</v>
          </cell>
          <cell r="AR113" t="str">
            <v>X</v>
          </cell>
          <cell r="AW113" t="str">
            <v>X</v>
          </cell>
          <cell r="BB113" t="str">
            <v>X</v>
          </cell>
          <cell r="BG113" t="str">
            <v>X</v>
          </cell>
        </row>
        <row r="114">
          <cell r="AH114" t="str">
            <v>X</v>
          </cell>
          <cell r="AM114" t="str">
            <v>X</v>
          </cell>
          <cell r="AR114" t="str">
            <v>X</v>
          </cell>
          <cell r="AW114" t="str">
            <v>X</v>
          </cell>
          <cell r="BB114" t="str">
            <v>X</v>
          </cell>
          <cell r="BG114" t="str">
            <v>X</v>
          </cell>
        </row>
        <row r="115">
          <cell r="AH115" t="str">
            <v>X</v>
          </cell>
          <cell r="AM115" t="str">
            <v>X</v>
          </cell>
          <cell r="AR115" t="str">
            <v>X</v>
          </cell>
          <cell r="AW115" t="str">
            <v>X</v>
          </cell>
          <cell r="BB115" t="str">
            <v>X</v>
          </cell>
          <cell r="BG115" t="str">
            <v>X</v>
          </cell>
        </row>
        <row r="116">
          <cell r="AH116" t="str">
            <v>X</v>
          </cell>
          <cell r="AM116" t="str">
            <v>X</v>
          </cell>
          <cell r="AR116" t="str">
            <v>X</v>
          </cell>
          <cell r="AW116" t="str">
            <v>X</v>
          </cell>
          <cell r="BB116" t="str">
            <v>X</v>
          </cell>
          <cell r="BG116" t="str">
            <v>X</v>
          </cell>
        </row>
        <row r="117">
          <cell r="AH117" t="str">
            <v>X</v>
          </cell>
          <cell r="AM117" t="str">
            <v>X</v>
          </cell>
          <cell r="AR117" t="str">
            <v>X</v>
          </cell>
          <cell r="AW117" t="str">
            <v>X</v>
          </cell>
          <cell r="BB117" t="str">
            <v>X</v>
          </cell>
          <cell r="BG117" t="str">
            <v>X</v>
          </cell>
        </row>
        <row r="118">
          <cell r="AH118" t="str">
            <v>X</v>
          </cell>
          <cell r="AM118" t="str">
            <v>X</v>
          </cell>
          <cell r="AR118" t="str">
            <v>X</v>
          </cell>
          <cell r="AW118" t="str">
            <v>X</v>
          </cell>
          <cell r="BB118" t="str">
            <v>X</v>
          </cell>
          <cell r="BG118" t="str">
            <v>X</v>
          </cell>
        </row>
        <row r="119">
          <cell r="AH119" t="str">
            <v>X</v>
          </cell>
          <cell r="AM119" t="str">
            <v>X</v>
          </cell>
          <cell r="AR119" t="str">
            <v>X</v>
          </cell>
          <cell r="AW119" t="str">
            <v>X</v>
          </cell>
          <cell r="BB119" t="str">
            <v>X</v>
          </cell>
          <cell r="BG119" t="str">
            <v>X</v>
          </cell>
        </row>
        <row r="120">
          <cell r="AH120" t="str">
            <v>X</v>
          </cell>
          <cell r="AM120" t="str">
            <v>X</v>
          </cell>
          <cell r="AR120" t="str">
            <v>X</v>
          </cell>
          <cell r="AW120" t="str">
            <v>X</v>
          </cell>
          <cell r="BB120" t="str">
            <v>X</v>
          </cell>
          <cell r="BG120" t="str">
            <v>X</v>
          </cell>
        </row>
        <row r="121">
          <cell r="AH121" t="str">
            <v>X</v>
          </cell>
          <cell r="AM121" t="str">
            <v>X</v>
          </cell>
          <cell r="AR121" t="str">
            <v>X</v>
          </cell>
          <cell r="AW121" t="str">
            <v>X</v>
          </cell>
          <cell r="BB121" t="str">
            <v>X</v>
          </cell>
          <cell r="BG121" t="str">
            <v>X</v>
          </cell>
        </row>
        <row r="122">
          <cell r="AH122" t="str">
            <v>X</v>
          </cell>
          <cell r="AM122" t="str">
            <v>X</v>
          </cell>
          <cell r="AR122" t="str">
            <v>X</v>
          </cell>
          <cell r="AW122" t="str">
            <v>X</v>
          </cell>
          <cell r="BB122" t="str">
            <v>X</v>
          </cell>
          <cell r="BG122" t="str">
            <v>X</v>
          </cell>
        </row>
        <row r="123">
          <cell r="AH123" t="str">
            <v>X</v>
          </cell>
          <cell r="AM123" t="str">
            <v>X</v>
          </cell>
          <cell r="AR123" t="str">
            <v>X</v>
          </cell>
          <cell r="AW123" t="str">
            <v>X</v>
          </cell>
          <cell r="BB123" t="str">
            <v>X</v>
          </cell>
          <cell r="BG123" t="str">
            <v>X</v>
          </cell>
        </row>
        <row r="124">
          <cell r="AH124" t="str">
            <v>X</v>
          </cell>
          <cell r="AM124" t="str">
            <v>X</v>
          </cell>
          <cell r="AR124" t="str">
            <v>X</v>
          </cell>
          <cell r="AW124" t="str">
            <v>X</v>
          </cell>
          <cell r="BB124" t="str">
            <v>X</v>
          </cell>
          <cell r="BG124" t="str">
            <v>X</v>
          </cell>
        </row>
        <row r="125">
          <cell r="AH125" t="str">
            <v>X</v>
          </cell>
          <cell r="AM125" t="str">
            <v>X</v>
          </cell>
          <cell r="AR125" t="str">
            <v>X</v>
          </cell>
          <cell r="AW125" t="str">
            <v>X</v>
          </cell>
          <cell r="BB125" t="str">
            <v>X</v>
          </cell>
          <cell r="BG125" t="str">
            <v>X</v>
          </cell>
        </row>
        <row r="126">
          <cell r="AH126" t="str">
            <v>X</v>
          </cell>
          <cell r="AM126" t="str">
            <v>X</v>
          </cell>
          <cell r="AR126" t="str">
            <v>X</v>
          </cell>
          <cell r="AW126" t="str">
            <v>X</v>
          </cell>
          <cell r="BB126" t="str">
            <v>X</v>
          </cell>
          <cell r="BG126" t="str">
            <v>X</v>
          </cell>
        </row>
        <row r="127">
          <cell r="AH127" t="str">
            <v>X</v>
          </cell>
          <cell r="AM127" t="str">
            <v>X</v>
          </cell>
          <cell r="AR127" t="str">
            <v>X</v>
          </cell>
          <cell r="AW127" t="str">
            <v>X</v>
          </cell>
          <cell r="BB127" t="str">
            <v>X</v>
          </cell>
          <cell r="BG127" t="str">
            <v>X</v>
          </cell>
        </row>
        <row r="128">
          <cell r="AH128" t="str">
            <v>X</v>
          </cell>
          <cell r="AM128" t="str">
            <v>X</v>
          </cell>
          <cell r="AR128" t="str">
            <v>X</v>
          </cell>
          <cell r="AW128" t="str">
            <v>X</v>
          </cell>
          <cell r="BB128" t="str">
            <v>X</v>
          </cell>
          <cell r="BG128" t="str">
            <v>X</v>
          </cell>
        </row>
        <row r="129">
          <cell r="AH129" t="str">
            <v>X</v>
          </cell>
          <cell r="AM129" t="str">
            <v>X</v>
          </cell>
          <cell r="AR129" t="str">
            <v>X</v>
          </cell>
          <cell r="AW129" t="str">
            <v>X</v>
          </cell>
          <cell r="BB129" t="str">
            <v>X</v>
          </cell>
          <cell r="BG129" t="str">
            <v>X</v>
          </cell>
        </row>
        <row r="130">
          <cell r="AH130" t="str">
            <v>X</v>
          </cell>
          <cell r="AM130" t="str">
            <v>X</v>
          </cell>
          <cell r="AR130" t="str">
            <v>X</v>
          </cell>
          <cell r="AW130" t="str">
            <v>X</v>
          </cell>
          <cell r="BB130" t="str">
            <v>X</v>
          </cell>
          <cell r="BG130" t="str">
            <v>X</v>
          </cell>
        </row>
        <row r="131">
          <cell r="AH131" t="str">
            <v>X</v>
          </cell>
          <cell r="AM131" t="str">
            <v>X</v>
          </cell>
          <cell r="AR131" t="str">
            <v>X</v>
          </cell>
          <cell r="AW131" t="str">
            <v>X</v>
          </cell>
          <cell r="BB131" t="str">
            <v>X</v>
          </cell>
          <cell r="BG131" t="str">
            <v>X</v>
          </cell>
        </row>
        <row r="132">
          <cell r="AH132" t="str">
            <v>X</v>
          </cell>
          <cell r="AM132" t="str">
            <v>X</v>
          </cell>
          <cell r="AR132" t="str">
            <v>X</v>
          </cell>
          <cell r="AW132" t="str">
            <v>X</v>
          </cell>
          <cell r="BB132" t="str">
            <v>X</v>
          </cell>
          <cell r="BG132" t="str">
            <v>X</v>
          </cell>
        </row>
        <row r="133">
          <cell r="AH133" t="str">
            <v>X</v>
          </cell>
          <cell r="AM133" t="str">
            <v>X</v>
          </cell>
          <cell r="AR133" t="str">
            <v>X</v>
          </cell>
          <cell r="AW133" t="str">
            <v>X</v>
          </cell>
          <cell r="BB133" t="str">
            <v>X</v>
          </cell>
          <cell r="BG133" t="str">
            <v>X</v>
          </cell>
        </row>
        <row r="134">
          <cell r="AH134" t="str">
            <v>X</v>
          </cell>
          <cell r="AM134" t="str">
            <v>X</v>
          </cell>
          <cell r="AR134" t="str">
            <v>X</v>
          </cell>
          <cell r="AW134" t="str">
            <v>X</v>
          </cell>
          <cell r="BB134" t="str">
            <v>X</v>
          </cell>
          <cell r="BG134" t="str">
            <v>X</v>
          </cell>
        </row>
        <row r="135">
          <cell r="AH135" t="str">
            <v>X</v>
          </cell>
          <cell r="AM135" t="str">
            <v>X</v>
          </cell>
          <cell r="AR135" t="str">
            <v>X</v>
          </cell>
          <cell r="AW135" t="str">
            <v>X</v>
          </cell>
          <cell r="BB135" t="str">
            <v>X</v>
          </cell>
          <cell r="BG135" t="str">
            <v>X</v>
          </cell>
        </row>
        <row r="136">
          <cell r="AH136" t="str">
            <v>X</v>
          </cell>
          <cell r="AM136" t="str">
            <v>X</v>
          </cell>
          <cell r="AR136" t="str">
            <v>X</v>
          </cell>
          <cell r="AW136" t="str">
            <v>X</v>
          </cell>
          <cell r="BB136" t="str">
            <v>X</v>
          </cell>
          <cell r="BG136" t="str">
            <v>X</v>
          </cell>
        </row>
        <row r="137">
          <cell r="AH137" t="str">
            <v>X</v>
          </cell>
          <cell r="AM137" t="str">
            <v>X</v>
          </cell>
          <cell r="AR137" t="str">
            <v>X</v>
          </cell>
          <cell r="AW137" t="str">
            <v>X</v>
          </cell>
          <cell r="BB137" t="str">
            <v>X</v>
          </cell>
          <cell r="BG137" t="str">
            <v>X</v>
          </cell>
        </row>
        <row r="138">
          <cell r="AH138" t="str">
            <v>X</v>
          </cell>
          <cell r="AM138" t="str">
            <v>X</v>
          </cell>
          <cell r="AR138" t="str">
            <v>X</v>
          </cell>
          <cell r="AW138" t="str">
            <v>X</v>
          </cell>
          <cell r="BB138" t="str">
            <v>X</v>
          </cell>
          <cell r="BG138" t="str">
            <v>X</v>
          </cell>
        </row>
        <row r="139">
          <cell r="AH139" t="str">
            <v>X</v>
          </cell>
          <cell r="AM139" t="str">
            <v>X</v>
          </cell>
          <cell r="AR139" t="str">
            <v>X</v>
          </cell>
          <cell r="AW139" t="str">
            <v>X</v>
          </cell>
          <cell r="BB139" t="str">
            <v>X</v>
          </cell>
          <cell r="BG139" t="str">
            <v>X</v>
          </cell>
        </row>
        <row r="140">
          <cell r="AH140" t="str">
            <v>X</v>
          </cell>
          <cell r="AM140" t="str">
            <v>X</v>
          </cell>
          <cell r="AR140" t="str">
            <v>X</v>
          </cell>
          <cell r="AW140" t="str">
            <v>X</v>
          </cell>
          <cell r="BB140" t="str">
            <v>X</v>
          </cell>
          <cell r="BG140" t="str">
            <v>X</v>
          </cell>
        </row>
        <row r="141">
          <cell r="AH141" t="str">
            <v>X</v>
          </cell>
          <cell r="AM141" t="str">
            <v>X</v>
          </cell>
          <cell r="AR141" t="str">
            <v>X</v>
          </cell>
          <cell r="AW141" t="str">
            <v>X</v>
          </cell>
          <cell r="BB141" t="str">
            <v>X</v>
          </cell>
          <cell r="BG141" t="str">
            <v>X</v>
          </cell>
        </row>
        <row r="142">
          <cell r="AH142" t="str">
            <v>X</v>
          </cell>
          <cell r="AM142" t="str">
            <v>X</v>
          </cell>
          <cell r="AR142" t="str">
            <v>X</v>
          </cell>
          <cell r="AW142" t="str">
            <v>X</v>
          </cell>
          <cell r="BB142" t="str">
            <v>X</v>
          </cell>
          <cell r="BG142" t="str">
            <v>X</v>
          </cell>
        </row>
        <row r="143">
          <cell r="AH143" t="str">
            <v>X</v>
          </cell>
          <cell r="AM143" t="str">
            <v>X</v>
          </cell>
          <cell r="AR143" t="str">
            <v>X</v>
          </cell>
          <cell r="AW143" t="str">
            <v>X</v>
          </cell>
          <cell r="BB143" t="str">
            <v>X</v>
          </cell>
          <cell r="BG143" t="str">
            <v>X</v>
          </cell>
        </row>
        <row r="144">
          <cell r="AH144" t="str">
            <v>X</v>
          </cell>
          <cell r="AM144" t="str">
            <v>X</v>
          </cell>
          <cell r="AR144" t="str">
            <v>X</v>
          </cell>
          <cell r="AW144" t="str">
            <v>X</v>
          </cell>
          <cell r="BB144" t="str">
            <v>X</v>
          </cell>
          <cell r="BG144" t="str">
            <v>X</v>
          </cell>
        </row>
        <row r="145">
          <cell r="AH145" t="str">
            <v>X</v>
          </cell>
          <cell r="AM145" t="str">
            <v>X</v>
          </cell>
          <cell r="AR145" t="str">
            <v>X</v>
          </cell>
          <cell r="AW145" t="str">
            <v>X</v>
          </cell>
          <cell r="BB145" t="str">
            <v>X</v>
          </cell>
          <cell r="BG145" t="str">
            <v>X</v>
          </cell>
        </row>
        <row r="146">
          <cell r="AH146" t="str">
            <v>X</v>
          </cell>
          <cell r="AM146" t="str">
            <v>X</v>
          </cell>
          <cell r="AR146" t="str">
            <v>X</v>
          </cell>
          <cell r="AW146" t="str">
            <v>X</v>
          </cell>
          <cell r="BB146" t="str">
            <v>X</v>
          </cell>
          <cell r="BG146" t="str">
            <v>X</v>
          </cell>
        </row>
        <row r="147">
          <cell r="AH147" t="str">
            <v>X</v>
          </cell>
          <cell r="AM147" t="str">
            <v>X</v>
          </cell>
          <cell r="AR147" t="str">
            <v>X</v>
          </cell>
          <cell r="AW147" t="str">
            <v>X</v>
          </cell>
          <cell r="BB147" t="str">
            <v>X</v>
          </cell>
          <cell r="BG147" t="str">
            <v>X</v>
          </cell>
        </row>
        <row r="148">
          <cell r="AH148" t="str">
            <v>X</v>
          </cell>
          <cell r="AM148" t="str">
            <v>X</v>
          </cell>
          <cell r="AR148" t="str">
            <v>X</v>
          </cell>
          <cell r="AW148" t="str">
            <v>X</v>
          </cell>
          <cell r="BB148" t="str">
            <v>X</v>
          </cell>
          <cell r="BG148" t="str">
            <v>X</v>
          </cell>
        </row>
        <row r="149">
          <cell r="AH149" t="str">
            <v>X</v>
          </cell>
          <cell r="AM149" t="str">
            <v>X</v>
          </cell>
          <cell r="AR149" t="str">
            <v>X</v>
          </cell>
          <cell r="AW149" t="str">
            <v>X</v>
          </cell>
          <cell r="BB149" t="str">
            <v>X</v>
          </cell>
          <cell r="BG149" t="str">
            <v>X</v>
          </cell>
        </row>
        <row r="150">
          <cell r="AH150" t="str">
            <v>X</v>
          </cell>
          <cell r="AM150" t="str">
            <v>X</v>
          </cell>
          <cell r="AR150" t="str">
            <v>X</v>
          </cell>
          <cell r="AW150" t="str">
            <v>X</v>
          </cell>
          <cell r="BB150" t="str">
            <v>X</v>
          </cell>
          <cell r="BG150" t="str">
            <v>X</v>
          </cell>
        </row>
        <row r="151">
          <cell r="AH151" t="str">
            <v>X</v>
          </cell>
          <cell r="AM151" t="str">
            <v>X</v>
          </cell>
          <cell r="AR151" t="str">
            <v>X</v>
          </cell>
          <cell r="AW151" t="str">
            <v>X</v>
          </cell>
          <cell r="BB151" t="str">
            <v>X</v>
          </cell>
          <cell r="BG151" t="str">
            <v>X</v>
          </cell>
        </row>
        <row r="152">
          <cell r="AH152" t="str">
            <v>X</v>
          </cell>
          <cell r="AM152" t="str">
            <v>X</v>
          </cell>
          <cell r="AR152" t="str">
            <v>X</v>
          </cell>
          <cell r="AW152" t="str">
            <v>X</v>
          </cell>
          <cell r="BB152" t="str">
            <v>X</v>
          </cell>
          <cell r="BG152" t="str">
            <v>X</v>
          </cell>
        </row>
        <row r="153">
          <cell r="AH153" t="str">
            <v>X</v>
          </cell>
          <cell r="AM153" t="str">
            <v>X</v>
          </cell>
          <cell r="AR153" t="str">
            <v>X</v>
          </cell>
          <cell r="AW153" t="str">
            <v>X</v>
          </cell>
          <cell r="BB153" t="str">
            <v>X</v>
          </cell>
          <cell r="BG153" t="str">
            <v>X</v>
          </cell>
        </row>
        <row r="154">
          <cell r="AH154" t="str">
            <v>X</v>
          </cell>
          <cell r="AM154" t="str">
            <v>X</v>
          </cell>
          <cell r="AR154" t="str">
            <v>X</v>
          </cell>
          <cell r="AW154" t="str">
            <v>X</v>
          </cell>
          <cell r="BB154" t="str">
            <v>X</v>
          </cell>
          <cell r="BG154" t="str">
            <v>X</v>
          </cell>
        </row>
        <row r="155">
          <cell r="AH155" t="str">
            <v>X</v>
          </cell>
          <cell r="AM155" t="str">
            <v>X</v>
          </cell>
          <cell r="AR155" t="str">
            <v>X</v>
          </cell>
          <cell r="AW155" t="str">
            <v>X</v>
          </cell>
          <cell r="BB155" t="str">
            <v>X</v>
          </cell>
          <cell r="BG155" t="str">
            <v>X</v>
          </cell>
        </row>
        <row r="156">
          <cell r="AH156" t="str">
            <v>X</v>
          </cell>
          <cell r="AM156" t="str">
            <v>X</v>
          </cell>
          <cell r="AR156" t="str">
            <v>X</v>
          </cell>
          <cell r="AW156" t="str">
            <v>X</v>
          </cell>
          <cell r="BB156" t="str">
            <v>X</v>
          </cell>
          <cell r="BG156" t="str">
            <v>X</v>
          </cell>
        </row>
        <row r="157">
          <cell r="AH157" t="str">
            <v>X</v>
          </cell>
          <cell r="AM157" t="str">
            <v>X</v>
          </cell>
          <cell r="AR157" t="str">
            <v>X</v>
          </cell>
          <cell r="AW157" t="str">
            <v>X</v>
          </cell>
          <cell r="BB157" t="str">
            <v>X</v>
          </cell>
          <cell r="BG157" t="str">
            <v>X</v>
          </cell>
        </row>
        <row r="158">
          <cell r="AH158" t="str">
            <v>X</v>
          </cell>
          <cell r="AM158" t="str">
            <v>X</v>
          </cell>
          <cell r="AR158" t="str">
            <v>X</v>
          </cell>
          <cell r="AW158" t="str">
            <v>X</v>
          </cell>
          <cell r="BB158" t="str">
            <v>X</v>
          </cell>
          <cell r="BG158" t="str">
            <v>X</v>
          </cell>
        </row>
        <row r="159">
          <cell r="AH159" t="str">
            <v>X</v>
          </cell>
          <cell r="AM159" t="str">
            <v>X</v>
          </cell>
          <cell r="AR159" t="str">
            <v>X</v>
          </cell>
          <cell r="AW159" t="str">
            <v>X</v>
          </cell>
          <cell r="BB159" t="str">
            <v>X</v>
          </cell>
          <cell r="BG159" t="str">
            <v>X</v>
          </cell>
        </row>
        <row r="160">
          <cell r="AH160" t="str">
            <v>X</v>
          </cell>
          <cell r="AM160" t="str">
            <v>X</v>
          </cell>
          <cell r="AR160" t="str">
            <v>X</v>
          </cell>
          <cell r="AW160" t="str">
            <v>X</v>
          </cell>
          <cell r="BB160" t="str">
            <v>X</v>
          </cell>
          <cell r="BG160" t="str">
            <v>X</v>
          </cell>
        </row>
        <row r="161">
          <cell r="AH161" t="str">
            <v>X</v>
          </cell>
          <cell r="AM161" t="str">
            <v>X</v>
          </cell>
          <cell r="AR161" t="str">
            <v>X</v>
          </cell>
          <cell r="AW161" t="str">
            <v>X</v>
          </cell>
          <cell r="BB161" t="str">
            <v>X</v>
          </cell>
          <cell r="BG161" t="str">
            <v>X</v>
          </cell>
        </row>
        <row r="162">
          <cell r="AH162" t="str">
            <v>X</v>
          </cell>
          <cell r="AM162" t="str">
            <v>X</v>
          </cell>
          <cell r="AR162" t="str">
            <v>X</v>
          </cell>
          <cell r="AW162" t="str">
            <v>X</v>
          </cell>
          <cell r="BB162" t="str">
            <v>X</v>
          </cell>
          <cell r="BG162" t="str">
            <v>X</v>
          </cell>
        </row>
        <row r="163">
          <cell r="AH163" t="str">
            <v>X</v>
          </cell>
          <cell r="AM163" t="str">
            <v>X</v>
          </cell>
          <cell r="AR163" t="str">
            <v>X</v>
          </cell>
          <cell r="AW163" t="str">
            <v>X</v>
          </cell>
          <cell r="BB163" t="str">
            <v>X</v>
          </cell>
          <cell r="BG163" t="str">
            <v>X</v>
          </cell>
        </row>
        <row r="164">
          <cell r="AH164" t="str">
            <v>X</v>
          </cell>
          <cell r="AM164" t="str">
            <v>X</v>
          </cell>
          <cell r="AR164" t="str">
            <v>X</v>
          </cell>
          <cell r="AW164" t="str">
            <v>X</v>
          </cell>
          <cell r="BB164" t="str">
            <v>X</v>
          </cell>
          <cell r="BG164" t="str">
            <v>X</v>
          </cell>
        </row>
        <row r="165">
          <cell r="AH165" t="str">
            <v>X</v>
          </cell>
          <cell r="AM165" t="str">
            <v>X</v>
          </cell>
          <cell r="AR165" t="str">
            <v>X</v>
          </cell>
          <cell r="AW165" t="str">
            <v>X</v>
          </cell>
          <cell r="BB165" t="str">
            <v>X</v>
          </cell>
          <cell r="BG165" t="str">
            <v>X</v>
          </cell>
        </row>
        <row r="166">
          <cell r="AH166" t="str">
            <v>X</v>
          </cell>
          <cell r="AM166" t="str">
            <v>X</v>
          </cell>
          <cell r="AR166" t="str">
            <v>X</v>
          </cell>
          <cell r="AW166" t="str">
            <v>X</v>
          </cell>
          <cell r="BB166" t="str">
            <v>X</v>
          </cell>
          <cell r="BG166" t="str">
            <v>X</v>
          </cell>
        </row>
        <row r="167">
          <cell r="AH167" t="str">
            <v>X</v>
          </cell>
          <cell r="AM167" t="str">
            <v>X</v>
          </cell>
          <cell r="AR167" t="str">
            <v>X</v>
          </cell>
          <cell r="AW167" t="str">
            <v>X</v>
          </cell>
          <cell r="BB167" t="str">
            <v>X</v>
          </cell>
          <cell r="BG167" t="str">
            <v>X</v>
          </cell>
        </row>
        <row r="168">
          <cell r="AH168" t="str">
            <v>X</v>
          </cell>
          <cell r="AM168" t="str">
            <v>X</v>
          </cell>
          <cell r="AR168" t="str">
            <v>X</v>
          </cell>
          <cell r="AW168" t="str">
            <v>X</v>
          </cell>
          <cell r="BB168" t="str">
            <v>X</v>
          </cell>
          <cell r="BG168" t="str">
            <v>X</v>
          </cell>
        </row>
        <row r="169">
          <cell r="AH169" t="str">
            <v>X</v>
          </cell>
          <cell r="AM169" t="str">
            <v>X</v>
          </cell>
          <cell r="AR169" t="str">
            <v>X</v>
          </cell>
          <cell r="AW169" t="str">
            <v>X</v>
          </cell>
          <cell r="BB169" t="str">
            <v>X</v>
          </cell>
          <cell r="BG169" t="str">
            <v>X</v>
          </cell>
        </row>
        <row r="170">
          <cell r="AH170" t="str">
            <v>X</v>
          </cell>
          <cell r="AM170" t="str">
            <v>X</v>
          </cell>
          <cell r="AR170" t="str">
            <v>X</v>
          </cell>
          <cell r="AW170" t="str">
            <v>X</v>
          </cell>
          <cell r="BB170" t="str">
            <v>X</v>
          </cell>
          <cell r="BG170" t="str">
            <v>X</v>
          </cell>
        </row>
        <row r="171">
          <cell r="AH171" t="str">
            <v>X</v>
          </cell>
          <cell r="AM171" t="str">
            <v>X</v>
          </cell>
          <cell r="AR171" t="str">
            <v>X</v>
          </cell>
          <cell r="AW171" t="str">
            <v>X</v>
          </cell>
          <cell r="BB171" t="str">
            <v>X</v>
          </cell>
          <cell r="BG171" t="str">
            <v>X</v>
          </cell>
        </row>
        <row r="172">
          <cell r="AH172" t="str">
            <v>X</v>
          </cell>
          <cell r="AM172" t="str">
            <v>X</v>
          </cell>
          <cell r="AR172" t="str">
            <v>X</v>
          </cell>
          <cell r="AW172" t="str">
            <v>X</v>
          </cell>
          <cell r="BB172" t="str">
            <v>X</v>
          </cell>
          <cell r="BG172" t="str">
            <v>X</v>
          </cell>
        </row>
        <row r="173">
          <cell r="AH173" t="str">
            <v>X</v>
          </cell>
          <cell r="AM173" t="str">
            <v>X</v>
          </cell>
          <cell r="AR173" t="str">
            <v>X</v>
          </cell>
          <cell r="AW173" t="str">
            <v>X</v>
          </cell>
          <cell r="BB173" t="str">
            <v>X</v>
          </cell>
          <cell r="BG173" t="str">
            <v>X</v>
          </cell>
        </row>
        <row r="174">
          <cell r="AH174" t="str">
            <v>X</v>
          </cell>
          <cell r="AM174" t="str">
            <v>X</v>
          </cell>
          <cell r="AR174" t="str">
            <v>X</v>
          </cell>
          <cell r="AW174" t="str">
            <v>X</v>
          </cell>
          <cell r="BB174" t="str">
            <v>X</v>
          </cell>
          <cell r="BG174" t="str">
            <v>X</v>
          </cell>
        </row>
        <row r="175">
          <cell r="AH175" t="str">
            <v>X</v>
          </cell>
          <cell r="AM175" t="str">
            <v>X</v>
          </cell>
          <cell r="AR175" t="str">
            <v>X</v>
          </cell>
          <cell r="AW175" t="str">
            <v>X</v>
          </cell>
          <cell r="BB175" t="str">
            <v>X</v>
          </cell>
          <cell r="BG175" t="str">
            <v>X</v>
          </cell>
        </row>
        <row r="176">
          <cell r="AH176" t="str">
            <v>X</v>
          </cell>
          <cell r="AM176" t="str">
            <v>X</v>
          </cell>
          <cell r="AR176" t="str">
            <v>X</v>
          </cell>
          <cell r="AW176" t="str">
            <v>X</v>
          </cell>
          <cell r="BB176" t="str">
            <v>X</v>
          </cell>
          <cell r="BG176" t="str">
            <v>X</v>
          </cell>
        </row>
        <row r="177">
          <cell r="AH177" t="str">
            <v>X</v>
          </cell>
          <cell r="AM177" t="str">
            <v>X</v>
          </cell>
          <cell r="AR177" t="str">
            <v>X</v>
          </cell>
          <cell r="AW177" t="str">
            <v>X</v>
          </cell>
          <cell r="BB177" t="str">
            <v>X</v>
          </cell>
          <cell r="BG177" t="str">
            <v>X</v>
          </cell>
        </row>
        <row r="178">
          <cell r="AH178" t="str">
            <v>X</v>
          </cell>
          <cell r="AM178" t="str">
            <v>X</v>
          </cell>
          <cell r="AR178" t="str">
            <v>X</v>
          </cell>
          <cell r="AW178" t="str">
            <v>X</v>
          </cell>
          <cell r="BB178" t="str">
            <v>X</v>
          </cell>
          <cell r="BG178" t="str">
            <v>X</v>
          </cell>
        </row>
        <row r="179">
          <cell r="AH179" t="str">
            <v>X</v>
          </cell>
          <cell r="AM179" t="str">
            <v>X</v>
          </cell>
          <cell r="AR179" t="str">
            <v>X</v>
          </cell>
          <cell r="AW179" t="str">
            <v>X</v>
          </cell>
          <cell r="BB179" t="str">
            <v>X</v>
          </cell>
          <cell r="BG179" t="str">
            <v>X</v>
          </cell>
        </row>
        <row r="180">
          <cell r="AH180" t="str">
            <v>X</v>
          </cell>
          <cell r="AM180" t="str">
            <v>X</v>
          </cell>
          <cell r="AR180" t="str">
            <v>X</v>
          </cell>
          <cell r="AW180" t="str">
            <v>X</v>
          </cell>
          <cell r="BB180" t="str">
            <v>X</v>
          </cell>
          <cell r="BG180" t="str">
            <v>X</v>
          </cell>
        </row>
        <row r="181">
          <cell r="AH181" t="str">
            <v>X</v>
          </cell>
          <cell r="AM181" t="str">
            <v>X</v>
          </cell>
          <cell r="AR181" t="str">
            <v>X</v>
          </cell>
          <cell r="AW181" t="str">
            <v>X</v>
          </cell>
          <cell r="BB181" t="str">
            <v>X</v>
          </cell>
          <cell r="BG181" t="str">
            <v>X</v>
          </cell>
        </row>
        <row r="182">
          <cell r="AH182" t="str">
            <v>X</v>
          </cell>
          <cell r="AM182" t="str">
            <v>X</v>
          </cell>
          <cell r="AR182" t="str">
            <v>X</v>
          </cell>
          <cell r="AW182" t="str">
            <v>X</v>
          </cell>
          <cell r="BB182" t="str">
            <v>X</v>
          </cell>
          <cell r="BG182" t="str">
            <v>X</v>
          </cell>
        </row>
        <row r="183">
          <cell r="AH183" t="str">
            <v>X</v>
          </cell>
          <cell r="AM183" t="str">
            <v>X</v>
          </cell>
          <cell r="AR183" t="str">
            <v>X</v>
          </cell>
          <cell r="AW183" t="str">
            <v>X</v>
          </cell>
          <cell r="BB183" t="str">
            <v>X</v>
          </cell>
          <cell r="BG183" t="str">
            <v>X</v>
          </cell>
        </row>
        <row r="184">
          <cell r="AH184" t="str">
            <v>X</v>
          </cell>
          <cell r="AM184" t="str">
            <v>X</v>
          </cell>
          <cell r="AR184" t="str">
            <v>X</v>
          </cell>
          <cell r="AW184" t="str">
            <v>X</v>
          </cell>
          <cell r="BB184" t="str">
            <v>X</v>
          </cell>
          <cell r="BG184" t="str">
            <v>X</v>
          </cell>
        </row>
        <row r="185">
          <cell r="AH185" t="str">
            <v>X</v>
          </cell>
          <cell r="AM185" t="str">
            <v>X</v>
          </cell>
          <cell r="AR185" t="str">
            <v>X</v>
          </cell>
          <cell r="AW185" t="str">
            <v>X</v>
          </cell>
          <cell r="BB185" t="str">
            <v>X</v>
          </cell>
          <cell r="BG185" t="str">
            <v>X</v>
          </cell>
        </row>
        <row r="186">
          <cell r="AH186" t="str">
            <v>X</v>
          </cell>
          <cell r="AM186" t="str">
            <v>X</v>
          </cell>
          <cell r="AR186" t="str">
            <v>X</v>
          </cell>
          <cell r="AW186" t="str">
            <v>X</v>
          </cell>
          <cell r="BB186" t="str">
            <v>X</v>
          </cell>
          <cell r="BG186" t="str">
            <v>X</v>
          </cell>
        </row>
        <row r="187">
          <cell r="AH187" t="str">
            <v>X</v>
          </cell>
          <cell r="AM187" t="str">
            <v>X</v>
          </cell>
          <cell r="AR187" t="str">
            <v>X</v>
          </cell>
          <cell r="AW187" t="str">
            <v>X</v>
          </cell>
          <cell r="BB187" t="str">
            <v>X</v>
          </cell>
          <cell r="BG187" t="str">
            <v>X</v>
          </cell>
        </row>
        <row r="188">
          <cell r="AH188" t="str">
            <v>X</v>
          </cell>
          <cell r="AM188" t="str">
            <v>X</v>
          </cell>
          <cell r="AR188" t="str">
            <v>X</v>
          </cell>
          <cell r="AW188" t="str">
            <v>X</v>
          </cell>
          <cell r="BB188" t="str">
            <v>X</v>
          </cell>
          <cell r="BG188" t="str">
            <v>X</v>
          </cell>
        </row>
        <row r="189">
          <cell r="AH189" t="str">
            <v>X</v>
          </cell>
          <cell r="AM189" t="str">
            <v>X</v>
          </cell>
          <cell r="AR189" t="str">
            <v>X</v>
          </cell>
          <cell r="AW189" t="str">
            <v>X</v>
          </cell>
          <cell r="BB189" t="str">
            <v>X</v>
          </cell>
          <cell r="BG189" t="str">
            <v>X</v>
          </cell>
        </row>
        <row r="190">
          <cell r="AH190" t="str">
            <v>X</v>
          </cell>
          <cell r="AM190" t="str">
            <v>X</v>
          </cell>
          <cell r="AR190" t="str">
            <v>X</v>
          </cell>
          <cell r="AW190" t="str">
            <v>X</v>
          </cell>
          <cell r="BB190" t="str">
            <v>X</v>
          </cell>
          <cell r="BG190" t="str">
            <v>X</v>
          </cell>
        </row>
        <row r="191">
          <cell r="AH191" t="str">
            <v>X</v>
          </cell>
          <cell r="AM191" t="str">
            <v>X</v>
          </cell>
          <cell r="AR191" t="str">
            <v>X</v>
          </cell>
          <cell r="AW191" t="str">
            <v>X</v>
          </cell>
          <cell r="BB191" t="str">
            <v>X</v>
          </cell>
          <cell r="BG191" t="str">
            <v>X</v>
          </cell>
        </row>
        <row r="192">
          <cell r="AH192" t="str">
            <v>X</v>
          </cell>
          <cell r="AM192" t="str">
            <v>X</v>
          </cell>
          <cell r="AR192" t="str">
            <v>X</v>
          </cell>
          <cell r="AW192" t="str">
            <v>X</v>
          </cell>
          <cell r="BB192" t="str">
            <v>X</v>
          </cell>
          <cell r="BG192" t="str">
            <v>X</v>
          </cell>
        </row>
        <row r="193">
          <cell r="AH193" t="str">
            <v>X</v>
          </cell>
          <cell r="AM193" t="str">
            <v>X</v>
          </cell>
          <cell r="AR193" t="str">
            <v>X</v>
          </cell>
          <cell r="AW193" t="str">
            <v>X</v>
          </cell>
          <cell r="BB193" t="str">
            <v>X</v>
          </cell>
          <cell r="BG193" t="str">
            <v>X</v>
          </cell>
        </row>
        <row r="194">
          <cell r="AH194" t="str">
            <v>X</v>
          </cell>
          <cell r="AM194" t="str">
            <v>X</v>
          </cell>
          <cell r="AR194" t="str">
            <v>X</v>
          </cell>
          <cell r="AW194" t="str">
            <v>X</v>
          </cell>
          <cell r="BB194" t="str">
            <v>X</v>
          </cell>
          <cell r="BG194" t="str">
            <v>X</v>
          </cell>
        </row>
        <row r="195">
          <cell r="AH195" t="str">
            <v>X</v>
          </cell>
          <cell r="AM195" t="str">
            <v>X</v>
          </cell>
          <cell r="AR195" t="str">
            <v>X</v>
          </cell>
          <cell r="AW195" t="str">
            <v>X</v>
          </cell>
          <cell r="BB195" t="str">
            <v>X</v>
          </cell>
          <cell r="BG195" t="str">
            <v>X</v>
          </cell>
        </row>
        <row r="196">
          <cell r="AH196" t="str">
            <v>X</v>
          </cell>
          <cell r="AM196" t="str">
            <v>X</v>
          </cell>
          <cell r="AR196" t="str">
            <v>X</v>
          </cell>
          <cell r="AW196" t="str">
            <v>X</v>
          </cell>
          <cell r="BB196" t="str">
            <v>X</v>
          </cell>
          <cell r="BG196" t="str">
            <v>X</v>
          </cell>
        </row>
        <row r="197">
          <cell r="AH197" t="str">
            <v>X</v>
          </cell>
          <cell r="AM197" t="str">
            <v>X</v>
          </cell>
          <cell r="AR197" t="str">
            <v>X</v>
          </cell>
          <cell r="AW197" t="str">
            <v>X</v>
          </cell>
          <cell r="BB197" t="str">
            <v>X</v>
          </cell>
          <cell r="BG197" t="str">
            <v>X</v>
          </cell>
        </row>
        <row r="198">
          <cell r="AH198" t="str">
            <v>X</v>
          </cell>
          <cell r="AM198" t="str">
            <v>X</v>
          </cell>
          <cell r="AR198" t="str">
            <v>X</v>
          </cell>
          <cell r="AW198" t="str">
            <v>X</v>
          </cell>
          <cell r="BB198" t="str">
            <v>X</v>
          </cell>
          <cell r="BG198" t="str">
            <v>X</v>
          </cell>
        </row>
        <row r="199">
          <cell r="AH199" t="str">
            <v>X</v>
          </cell>
          <cell r="AM199" t="str">
            <v>X</v>
          </cell>
          <cell r="AR199" t="str">
            <v>X</v>
          </cell>
          <cell r="AW199" t="str">
            <v>X</v>
          </cell>
          <cell r="BB199" t="str">
            <v>X</v>
          </cell>
          <cell r="BG199" t="str">
            <v>X</v>
          </cell>
        </row>
        <row r="200">
          <cell r="AH200" t="str">
            <v>X</v>
          </cell>
          <cell r="AM200" t="str">
            <v>X</v>
          </cell>
          <cell r="AR200" t="str">
            <v>X</v>
          </cell>
          <cell r="AW200" t="str">
            <v>X</v>
          </cell>
          <cell r="BB200" t="str">
            <v>X</v>
          </cell>
          <cell r="BG200" t="str">
            <v>X</v>
          </cell>
        </row>
        <row r="201">
          <cell r="AH201" t="str">
            <v>X</v>
          </cell>
          <cell r="AM201" t="str">
            <v>X</v>
          </cell>
          <cell r="AR201" t="str">
            <v>X</v>
          </cell>
          <cell r="AW201" t="str">
            <v>X</v>
          </cell>
          <cell r="BB201" t="str">
            <v>X</v>
          </cell>
          <cell r="BG201" t="str">
            <v>X</v>
          </cell>
        </row>
        <row r="202">
          <cell r="AH202" t="str">
            <v>X</v>
          </cell>
          <cell r="AM202" t="str">
            <v>X</v>
          </cell>
          <cell r="AR202" t="str">
            <v>X</v>
          </cell>
          <cell r="AW202" t="str">
            <v>X</v>
          </cell>
          <cell r="BB202" t="str">
            <v>X</v>
          </cell>
          <cell r="BG202" t="str">
            <v>X</v>
          </cell>
        </row>
        <row r="203">
          <cell r="AH203" t="str">
            <v>X</v>
          </cell>
          <cell r="AM203" t="str">
            <v>X</v>
          </cell>
          <cell r="AR203" t="str">
            <v>X</v>
          </cell>
          <cell r="AW203" t="str">
            <v>X</v>
          </cell>
          <cell r="BB203" t="str">
            <v>X</v>
          </cell>
          <cell r="BG203" t="str">
            <v>X</v>
          </cell>
        </row>
        <row r="204">
          <cell r="AH204" t="str">
            <v>X</v>
          </cell>
          <cell r="AM204" t="str">
            <v>X</v>
          </cell>
          <cell r="AR204" t="str">
            <v>X</v>
          </cell>
          <cell r="AW204" t="str">
            <v>X</v>
          </cell>
          <cell r="BB204" t="str">
            <v>X</v>
          </cell>
          <cell r="BG204" t="str">
            <v>X</v>
          </cell>
        </row>
        <row r="205">
          <cell r="AH205" t="str">
            <v>X</v>
          </cell>
          <cell r="AM205" t="str">
            <v>X</v>
          </cell>
          <cell r="AR205" t="str">
            <v>X</v>
          </cell>
          <cell r="AW205" t="str">
            <v>X</v>
          </cell>
          <cell r="BB205" t="str">
            <v>X</v>
          </cell>
          <cell r="BG205" t="str">
            <v>X</v>
          </cell>
        </row>
        <row r="206">
          <cell r="AH206" t="str">
            <v>X</v>
          </cell>
          <cell r="AM206" t="str">
            <v>X</v>
          </cell>
          <cell r="AR206" t="str">
            <v>X</v>
          </cell>
          <cell r="AW206" t="str">
            <v>X</v>
          </cell>
          <cell r="BB206" t="str">
            <v>X</v>
          </cell>
          <cell r="BG206" t="str">
            <v>X</v>
          </cell>
        </row>
        <row r="207">
          <cell r="AH207" t="str">
            <v>X</v>
          </cell>
          <cell r="AM207" t="str">
            <v>X</v>
          </cell>
          <cell r="AR207" t="str">
            <v>X</v>
          </cell>
          <cell r="AW207" t="str">
            <v>X</v>
          </cell>
          <cell r="BB207" t="str">
            <v>X</v>
          </cell>
          <cell r="BG207" t="str">
            <v>X</v>
          </cell>
        </row>
        <row r="208">
          <cell r="AH208" t="str">
            <v>X</v>
          </cell>
          <cell r="AM208" t="str">
            <v>X</v>
          </cell>
          <cell r="AR208" t="str">
            <v>X</v>
          </cell>
          <cell r="AW208" t="str">
            <v>X</v>
          </cell>
          <cell r="BB208" t="str">
            <v>X</v>
          </cell>
          <cell r="BG208" t="str">
            <v>X</v>
          </cell>
        </row>
        <row r="209">
          <cell r="AH209" t="str">
            <v>X</v>
          </cell>
          <cell r="AM209" t="str">
            <v>X</v>
          </cell>
          <cell r="AR209" t="str">
            <v>X</v>
          </cell>
          <cell r="AW209" t="str">
            <v>X</v>
          </cell>
          <cell r="BB209" t="str">
            <v>X</v>
          </cell>
          <cell r="BG209" t="str">
            <v>X</v>
          </cell>
        </row>
        <row r="210">
          <cell r="AH210" t="str">
            <v>X</v>
          </cell>
          <cell r="AM210" t="str">
            <v>X</v>
          </cell>
          <cell r="AR210" t="str">
            <v>X</v>
          </cell>
          <cell r="AW210" t="str">
            <v>X</v>
          </cell>
          <cell r="BB210" t="str">
            <v>X</v>
          </cell>
          <cell r="BG210" t="str">
            <v>X</v>
          </cell>
        </row>
        <row r="211">
          <cell r="AH211" t="str">
            <v>X</v>
          </cell>
          <cell r="AM211" t="str">
            <v>X</v>
          </cell>
          <cell r="AR211" t="str">
            <v>X</v>
          </cell>
          <cell r="AW211" t="str">
            <v>X</v>
          </cell>
          <cell r="BB211" t="str">
            <v>X</v>
          </cell>
          <cell r="BG211" t="str">
            <v>X</v>
          </cell>
        </row>
        <row r="212">
          <cell r="AH212" t="str">
            <v>X</v>
          </cell>
          <cell r="AM212" t="str">
            <v>X</v>
          </cell>
          <cell r="AR212" t="str">
            <v>X</v>
          </cell>
          <cell r="AW212" t="str">
            <v>X</v>
          </cell>
          <cell r="BB212" t="str">
            <v>X</v>
          </cell>
          <cell r="BG212" t="str">
            <v>X</v>
          </cell>
        </row>
        <row r="213">
          <cell r="AH213" t="str">
            <v>X</v>
          </cell>
          <cell r="AM213" t="str">
            <v>X</v>
          </cell>
          <cell r="AR213" t="str">
            <v>X</v>
          </cell>
          <cell r="AW213" t="str">
            <v>X</v>
          </cell>
          <cell r="BB213" t="str">
            <v>X</v>
          </cell>
          <cell r="BG213" t="str">
            <v>X</v>
          </cell>
        </row>
        <row r="214">
          <cell r="AH214" t="str">
            <v>X</v>
          </cell>
          <cell r="AM214" t="str">
            <v>X</v>
          </cell>
          <cell r="AR214" t="str">
            <v>X</v>
          </cell>
          <cell r="AW214" t="str">
            <v>X</v>
          </cell>
          <cell r="BB214" t="str">
            <v>X</v>
          </cell>
          <cell r="BG214" t="str">
            <v>X</v>
          </cell>
        </row>
        <row r="215">
          <cell r="AH215" t="str">
            <v>X</v>
          </cell>
          <cell r="AM215" t="str">
            <v>X</v>
          </cell>
          <cell r="AR215" t="str">
            <v>X</v>
          </cell>
          <cell r="AW215" t="str">
            <v>X</v>
          </cell>
          <cell r="BB215" t="str">
            <v>X</v>
          </cell>
          <cell r="BG215" t="str">
            <v>X</v>
          </cell>
        </row>
        <row r="216">
          <cell r="AH216" t="str">
            <v>X</v>
          </cell>
          <cell r="AM216" t="str">
            <v>X</v>
          </cell>
          <cell r="AR216" t="str">
            <v>X</v>
          </cell>
          <cell r="AW216" t="str">
            <v>X</v>
          </cell>
          <cell r="BB216" t="str">
            <v>X</v>
          </cell>
          <cell r="BG216" t="str">
            <v>X</v>
          </cell>
        </row>
        <row r="217">
          <cell r="AH217" t="str">
            <v>X</v>
          </cell>
          <cell r="AM217" t="str">
            <v>X</v>
          </cell>
          <cell r="AR217" t="str">
            <v>X</v>
          </cell>
          <cell r="AW217" t="str">
            <v>X</v>
          </cell>
          <cell r="BB217" t="str">
            <v>X</v>
          </cell>
          <cell r="BG217" t="str">
            <v>X</v>
          </cell>
        </row>
        <row r="218">
          <cell r="AH218" t="str">
            <v>X</v>
          </cell>
          <cell r="AM218" t="str">
            <v>X</v>
          </cell>
          <cell r="AR218" t="str">
            <v>X</v>
          </cell>
          <cell r="AW218" t="str">
            <v>X</v>
          </cell>
          <cell r="BB218" t="str">
            <v>X</v>
          </cell>
          <cell r="BG218" t="str">
            <v>X</v>
          </cell>
        </row>
        <row r="219">
          <cell r="AH219" t="str">
            <v>X</v>
          </cell>
          <cell r="AM219" t="str">
            <v>X</v>
          </cell>
          <cell r="AR219" t="str">
            <v>X</v>
          </cell>
          <cell r="AW219" t="str">
            <v>X</v>
          </cell>
          <cell r="BB219" t="str">
            <v>X</v>
          </cell>
          <cell r="BG219" t="str">
            <v>X</v>
          </cell>
        </row>
        <row r="220">
          <cell r="AH220" t="str">
            <v>X</v>
          </cell>
          <cell r="AM220" t="str">
            <v>X</v>
          </cell>
          <cell r="AR220" t="str">
            <v>X</v>
          </cell>
          <cell r="AW220" t="str">
            <v>X</v>
          </cell>
          <cell r="BB220" t="str">
            <v>X</v>
          </cell>
          <cell r="BG220" t="str">
            <v>X</v>
          </cell>
        </row>
        <row r="221">
          <cell r="AH221" t="str">
            <v>X</v>
          </cell>
          <cell r="AM221" t="str">
            <v>X</v>
          </cell>
          <cell r="AR221" t="str">
            <v>X</v>
          </cell>
          <cell r="AW221" t="str">
            <v>X</v>
          </cell>
          <cell r="BB221" t="str">
            <v>X</v>
          </cell>
          <cell r="BG221" t="str">
            <v>X</v>
          </cell>
        </row>
        <row r="222">
          <cell r="AH222" t="str">
            <v>X</v>
          </cell>
          <cell r="AM222" t="str">
            <v>X</v>
          </cell>
          <cell r="AR222" t="str">
            <v>X</v>
          </cell>
          <cell r="AW222" t="str">
            <v>X</v>
          </cell>
          <cell r="BB222" t="str">
            <v>X</v>
          </cell>
          <cell r="BG222" t="str">
            <v>X</v>
          </cell>
        </row>
        <row r="223">
          <cell r="AH223" t="str">
            <v>X</v>
          </cell>
          <cell r="AM223" t="str">
            <v>X</v>
          </cell>
          <cell r="AR223" t="str">
            <v>X</v>
          </cell>
          <cell r="AW223" t="str">
            <v>X</v>
          </cell>
          <cell r="BB223" t="str">
            <v>X</v>
          </cell>
          <cell r="BG223" t="str">
            <v>X</v>
          </cell>
        </row>
        <row r="224">
          <cell r="AH224" t="str">
            <v>X</v>
          </cell>
          <cell r="AM224" t="str">
            <v>X</v>
          </cell>
          <cell r="AR224" t="str">
            <v>X</v>
          </cell>
          <cell r="AW224" t="str">
            <v>X</v>
          </cell>
          <cell r="BB224" t="str">
            <v>X</v>
          </cell>
          <cell r="BG224" t="str">
            <v>X</v>
          </cell>
        </row>
        <row r="225">
          <cell r="AH225" t="str">
            <v>X</v>
          </cell>
          <cell r="AM225" t="str">
            <v>X</v>
          </cell>
          <cell r="AR225" t="str">
            <v>X</v>
          </cell>
          <cell r="AW225" t="str">
            <v>X</v>
          </cell>
          <cell r="BB225" t="str">
            <v>X</v>
          </cell>
          <cell r="BG225" t="str">
            <v>X</v>
          </cell>
        </row>
        <row r="226">
          <cell r="AH226" t="str">
            <v>X</v>
          </cell>
          <cell r="AM226" t="str">
            <v>X</v>
          </cell>
          <cell r="AR226" t="str">
            <v>X</v>
          </cell>
          <cell r="AW226" t="str">
            <v>X</v>
          </cell>
          <cell r="BB226" t="str">
            <v>X</v>
          </cell>
          <cell r="BG226" t="str">
            <v>X</v>
          </cell>
        </row>
        <row r="227">
          <cell r="AH227" t="str">
            <v>X</v>
          </cell>
          <cell r="AM227" t="str">
            <v>X</v>
          </cell>
          <cell r="AR227" t="str">
            <v>X</v>
          </cell>
          <cell r="AW227" t="str">
            <v>X</v>
          </cell>
          <cell r="BB227" t="str">
            <v>X</v>
          </cell>
          <cell r="BG227" t="str">
            <v>X</v>
          </cell>
        </row>
        <row r="228">
          <cell r="AH228" t="str">
            <v>X</v>
          </cell>
          <cell r="AM228" t="str">
            <v>X</v>
          </cell>
          <cell r="AR228" t="str">
            <v>X</v>
          </cell>
          <cell r="AW228" t="str">
            <v>X</v>
          </cell>
          <cell r="BB228" t="str">
            <v>X</v>
          </cell>
          <cell r="BG228" t="str">
            <v>X</v>
          </cell>
        </row>
        <row r="229">
          <cell r="AH229" t="str">
            <v>X</v>
          </cell>
          <cell r="AM229" t="str">
            <v>X</v>
          </cell>
          <cell r="AR229" t="str">
            <v>X</v>
          </cell>
          <cell r="AW229" t="str">
            <v>X</v>
          </cell>
          <cell r="BB229" t="str">
            <v>X</v>
          </cell>
          <cell r="BG229" t="str">
            <v>X</v>
          </cell>
        </row>
        <row r="230">
          <cell r="AH230" t="str">
            <v>X</v>
          </cell>
          <cell r="AM230" t="str">
            <v>X</v>
          </cell>
          <cell r="AR230" t="str">
            <v>X</v>
          </cell>
          <cell r="AW230" t="str">
            <v>X</v>
          </cell>
          <cell r="BB230" t="str">
            <v>X</v>
          </cell>
          <cell r="BG230" t="str">
            <v>X</v>
          </cell>
        </row>
        <row r="231">
          <cell r="AH231" t="str">
            <v>X</v>
          </cell>
          <cell r="AM231" t="str">
            <v>X</v>
          </cell>
          <cell r="AR231" t="str">
            <v>X</v>
          </cell>
          <cell r="AW231" t="str">
            <v>X</v>
          </cell>
          <cell r="BB231" t="str">
            <v>X</v>
          </cell>
          <cell r="BG231" t="str">
            <v>X</v>
          </cell>
        </row>
        <row r="232">
          <cell r="AH232" t="str">
            <v>X</v>
          </cell>
          <cell r="AM232" t="str">
            <v>X</v>
          </cell>
          <cell r="AR232" t="str">
            <v>X</v>
          </cell>
          <cell r="AW232" t="str">
            <v>X</v>
          </cell>
          <cell r="BB232" t="str">
            <v>X</v>
          </cell>
          <cell r="BG232" t="str">
            <v>X</v>
          </cell>
        </row>
        <row r="233">
          <cell r="AH233" t="str">
            <v>X</v>
          </cell>
          <cell r="AM233" t="str">
            <v>X</v>
          </cell>
          <cell r="AR233" t="str">
            <v>X</v>
          </cell>
          <cell r="AW233" t="str">
            <v>X</v>
          </cell>
          <cell r="BB233" t="str">
            <v>X</v>
          </cell>
          <cell r="BG233" t="str">
            <v>X</v>
          </cell>
        </row>
        <row r="234">
          <cell r="AH234" t="str">
            <v>X</v>
          </cell>
          <cell r="AM234" t="str">
            <v>X</v>
          </cell>
          <cell r="AR234" t="str">
            <v>X</v>
          </cell>
          <cell r="AW234" t="str">
            <v>X</v>
          </cell>
          <cell r="BB234" t="str">
            <v>X</v>
          </cell>
          <cell r="BG234" t="str">
            <v>X</v>
          </cell>
        </row>
        <row r="235">
          <cell r="AH235" t="str">
            <v>X</v>
          </cell>
          <cell r="AM235" t="str">
            <v>X</v>
          </cell>
          <cell r="AR235" t="str">
            <v>X</v>
          </cell>
          <cell r="AW235" t="str">
            <v>X</v>
          </cell>
          <cell r="BB235" t="str">
            <v>X</v>
          </cell>
          <cell r="BG235" t="str">
            <v>X</v>
          </cell>
        </row>
        <row r="236">
          <cell r="AH236" t="str">
            <v>X</v>
          </cell>
          <cell r="AM236" t="str">
            <v>X</v>
          </cell>
          <cell r="AR236" t="str">
            <v>X</v>
          </cell>
          <cell r="AW236" t="str">
            <v>X</v>
          </cell>
          <cell r="BB236" t="str">
            <v>X</v>
          </cell>
          <cell r="BG236" t="str">
            <v>X</v>
          </cell>
        </row>
        <row r="237">
          <cell r="AH237" t="str">
            <v>X</v>
          </cell>
          <cell r="AM237" t="str">
            <v>X</v>
          </cell>
          <cell r="AR237" t="str">
            <v>X</v>
          </cell>
          <cell r="AW237" t="str">
            <v>X</v>
          </cell>
          <cell r="BB237" t="str">
            <v>X</v>
          </cell>
          <cell r="BG237" t="str">
            <v>X</v>
          </cell>
        </row>
        <row r="238">
          <cell r="AH238" t="str">
            <v>X</v>
          </cell>
          <cell r="AM238" t="str">
            <v>X</v>
          </cell>
          <cell r="AR238" t="str">
            <v>X</v>
          </cell>
          <cell r="AW238" t="str">
            <v>X</v>
          </cell>
          <cell r="BB238" t="str">
            <v>X</v>
          </cell>
          <cell r="BG238" t="str">
            <v>X</v>
          </cell>
        </row>
        <row r="239">
          <cell r="AH239" t="str">
            <v>X</v>
          </cell>
          <cell r="AM239" t="str">
            <v>X</v>
          </cell>
          <cell r="AR239" t="str">
            <v>X</v>
          </cell>
          <cell r="AW239" t="str">
            <v>X</v>
          </cell>
          <cell r="BB239" t="str">
            <v>X</v>
          </cell>
          <cell r="BG239" t="str">
            <v>X</v>
          </cell>
        </row>
        <row r="240">
          <cell r="AH240" t="str">
            <v>X</v>
          </cell>
          <cell r="AM240" t="str">
            <v>X</v>
          </cell>
          <cell r="AR240" t="str">
            <v>X</v>
          </cell>
          <cell r="AW240" t="str">
            <v>X</v>
          </cell>
          <cell r="BB240" t="str">
            <v>X</v>
          </cell>
          <cell r="BG240" t="str">
            <v>X</v>
          </cell>
        </row>
        <row r="241">
          <cell r="AH241" t="str">
            <v>X</v>
          </cell>
          <cell r="AM241" t="str">
            <v>X</v>
          </cell>
          <cell r="AR241" t="str">
            <v>X</v>
          </cell>
          <cell r="AW241" t="str">
            <v>X</v>
          </cell>
          <cell r="BB241" t="str">
            <v>X</v>
          </cell>
          <cell r="BG241" t="str">
            <v>X</v>
          </cell>
        </row>
        <row r="242">
          <cell r="AH242" t="str">
            <v>X</v>
          </cell>
          <cell r="AM242" t="str">
            <v>X</v>
          </cell>
          <cell r="AR242" t="str">
            <v>X</v>
          </cell>
          <cell r="AW242" t="str">
            <v>X</v>
          </cell>
          <cell r="BB242" t="str">
            <v>X</v>
          </cell>
          <cell r="BG242" t="str">
            <v>X</v>
          </cell>
        </row>
        <row r="243">
          <cell r="AH243" t="str">
            <v>X</v>
          </cell>
          <cell r="AM243" t="str">
            <v>X</v>
          </cell>
          <cell r="AR243" t="str">
            <v>X</v>
          </cell>
          <cell r="AW243" t="str">
            <v>X</v>
          </cell>
          <cell r="BB243" t="str">
            <v>X</v>
          </cell>
          <cell r="BG243" t="str">
            <v>X</v>
          </cell>
        </row>
        <row r="244">
          <cell r="AH244" t="str">
            <v>X</v>
          </cell>
          <cell r="AM244" t="str">
            <v>X</v>
          </cell>
          <cell r="AR244" t="str">
            <v>X</v>
          </cell>
          <cell r="AW244" t="str">
            <v>X</v>
          </cell>
          <cell r="BB244" t="str">
            <v>X</v>
          </cell>
          <cell r="BG244" t="str">
            <v>X</v>
          </cell>
        </row>
        <row r="245">
          <cell r="AH245" t="str">
            <v>X</v>
          </cell>
          <cell r="AM245" t="str">
            <v>X</v>
          </cell>
          <cell r="AR245" t="str">
            <v>X</v>
          </cell>
          <cell r="AW245" t="str">
            <v>X</v>
          </cell>
          <cell r="BB245" t="str">
            <v>X</v>
          </cell>
          <cell r="BG245" t="str">
            <v>X</v>
          </cell>
        </row>
        <row r="246">
          <cell r="AH246" t="str">
            <v>X</v>
          </cell>
          <cell r="AM246" t="str">
            <v>X</v>
          </cell>
          <cell r="AR246" t="str">
            <v>X</v>
          </cell>
          <cell r="AW246" t="str">
            <v>X</v>
          </cell>
          <cell r="BB246" t="str">
            <v>X</v>
          </cell>
          <cell r="BG246" t="str">
            <v>X</v>
          </cell>
        </row>
        <row r="247">
          <cell r="AH247" t="str">
            <v>X</v>
          </cell>
          <cell r="AM247" t="str">
            <v>X</v>
          </cell>
          <cell r="AR247" t="str">
            <v>X</v>
          </cell>
          <cell r="AW247" t="str">
            <v>X</v>
          </cell>
          <cell r="BB247" t="str">
            <v>X</v>
          </cell>
          <cell r="BG247" t="str">
            <v>X</v>
          </cell>
        </row>
        <row r="248">
          <cell r="AH248" t="str">
            <v>X</v>
          </cell>
          <cell r="AM248" t="str">
            <v>X</v>
          </cell>
          <cell r="AR248" t="str">
            <v>X</v>
          </cell>
          <cell r="AW248" t="str">
            <v>X</v>
          </cell>
          <cell r="BB248" t="str">
            <v>X</v>
          </cell>
          <cell r="BG248" t="str">
            <v>X</v>
          </cell>
        </row>
        <row r="249">
          <cell r="AH249" t="str">
            <v>X</v>
          </cell>
          <cell r="AM249" t="str">
            <v>X</v>
          </cell>
          <cell r="AR249" t="str">
            <v>X</v>
          </cell>
          <cell r="AW249" t="str">
            <v>X</v>
          </cell>
          <cell r="BB249" t="str">
            <v>X</v>
          </cell>
          <cell r="BG249" t="str">
            <v>X</v>
          </cell>
        </row>
        <row r="250">
          <cell r="AH250" t="str">
            <v>X</v>
          </cell>
          <cell r="AM250" t="str">
            <v>X</v>
          </cell>
          <cell r="AR250" t="str">
            <v>X</v>
          </cell>
          <cell r="AW250" t="str">
            <v>X</v>
          </cell>
          <cell r="BB250" t="str">
            <v>X</v>
          </cell>
          <cell r="BG250" t="str">
            <v>X</v>
          </cell>
        </row>
        <row r="251">
          <cell r="AH251" t="str">
            <v>X</v>
          </cell>
          <cell r="AM251" t="str">
            <v>X</v>
          </cell>
          <cell r="AR251" t="str">
            <v>X</v>
          </cell>
          <cell r="AW251" t="str">
            <v>X</v>
          </cell>
          <cell r="BB251" t="str">
            <v>X</v>
          </cell>
          <cell r="BG251" t="str">
            <v>X</v>
          </cell>
        </row>
        <row r="252">
          <cell r="AH252" t="str">
            <v>X</v>
          </cell>
          <cell r="AM252" t="str">
            <v>X</v>
          </cell>
          <cell r="AR252" t="str">
            <v>X</v>
          </cell>
          <cell r="AW252" t="str">
            <v>X</v>
          </cell>
          <cell r="BB252" t="str">
            <v>X</v>
          </cell>
          <cell r="BG252" t="str">
            <v>X</v>
          </cell>
        </row>
        <row r="253">
          <cell r="AH253" t="str">
            <v>X</v>
          </cell>
          <cell r="AM253" t="str">
            <v>X</v>
          </cell>
          <cell r="AR253" t="str">
            <v>X</v>
          </cell>
          <cell r="AW253" t="str">
            <v>X</v>
          </cell>
          <cell r="BB253" t="str">
            <v>X</v>
          </cell>
          <cell r="BG253" t="str">
            <v>X</v>
          </cell>
        </row>
        <row r="254">
          <cell r="AH254" t="str">
            <v>X</v>
          </cell>
          <cell r="AM254" t="str">
            <v>X</v>
          </cell>
          <cell r="AR254" t="str">
            <v>X</v>
          </cell>
          <cell r="AW254" t="str">
            <v>X</v>
          </cell>
          <cell r="BB254" t="str">
            <v>X</v>
          </cell>
          <cell r="BG254" t="str">
            <v>X</v>
          </cell>
        </row>
        <row r="255">
          <cell r="AH255" t="str">
            <v>X</v>
          </cell>
          <cell r="AM255" t="str">
            <v>X</v>
          </cell>
          <cell r="AR255" t="str">
            <v>X</v>
          </cell>
          <cell r="AW255" t="str">
            <v>X</v>
          </cell>
          <cell r="BB255" t="str">
            <v>X</v>
          </cell>
          <cell r="BG255" t="str">
            <v>X</v>
          </cell>
        </row>
        <row r="256">
          <cell r="AH256" t="str">
            <v>X</v>
          </cell>
          <cell r="AM256" t="str">
            <v>X</v>
          </cell>
          <cell r="AR256" t="str">
            <v>X</v>
          </cell>
          <cell r="AW256" t="str">
            <v>X</v>
          </cell>
          <cell r="BB256" t="str">
            <v>X</v>
          </cell>
          <cell r="BG256" t="str">
            <v>X</v>
          </cell>
        </row>
        <row r="257">
          <cell r="AH257" t="str">
            <v>X</v>
          </cell>
          <cell r="AM257" t="str">
            <v>X</v>
          </cell>
          <cell r="AR257" t="str">
            <v>X</v>
          </cell>
          <cell r="AW257" t="str">
            <v>X</v>
          </cell>
          <cell r="BB257" t="str">
            <v>X</v>
          </cell>
          <cell r="BG257" t="str">
            <v>X</v>
          </cell>
        </row>
        <row r="258">
          <cell r="AH258" t="str">
            <v>X</v>
          </cell>
          <cell r="AM258" t="str">
            <v>X</v>
          </cell>
          <cell r="AR258" t="str">
            <v>X</v>
          </cell>
          <cell r="AW258" t="str">
            <v>X</v>
          </cell>
          <cell r="BB258" t="str">
            <v>X</v>
          </cell>
          <cell r="BG258" t="str">
            <v>X</v>
          </cell>
        </row>
        <row r="259">
          <cell r="AH259" t="str">
            <v>X</v>
          </cell>
          <cell r="AM259" t="str">
            <v>X</v>
          </cell>
          <cell r="AR259" t="str">
            <v>X</v>
          </cell>
          <cell r="AW259" t="str">
            <v>X</v>
          </cell>
          <cell r="BB259" t="str">
            <v>X</v>
          </cell>
          <cell r="BG259" t="str">
            <v>X</v>
          </cell>
        </row>
        <row r="260">
          <cell r="AH260" t="str">
            <v>X</v>
          </cell>
          <cell r="AM260" t="str">
            <v>X</v>
          </cell>
          <cell r="AR260" t="str">
            <v>X</v>
          </cell>
          <cell r="AW260" t="str">
            <v>X</v>
          </cell>
          <cell r="BB260" t="str">
            <v>X</v>
          </cell>
          <cell r="BG260" t="str">
            <v>X</v>
          </cell>
        </row>
        <row r="261">
          <cell r="AH261" t="str">
            <v>X</v>
          </cell>
          <cell r="AM261" t="str">
            <v>X</v>
          </cell>
          <cell r="AR261" t="str">
            <v>X</v>
          </cell>
          <cell r="AW261" t="str">
            <v>X</v>
          </cell>
          <cell r="BB261" t="str">
            <v>X</v>
          </cell>
          <cell r="BG261" t="str">
            <v>X</v>
          </cell>
        </row>
        <row r="262">
          <cell r="AH262" t="str">
            <v>X</v>
          </cell>
          <cell r="AM262" t="str">
            <v>X</v>
          </cell>
          <cell r="AR262" t="str">
            <v>X</v>
          </cell>
          <cell r="AW262" t="str">
            <v>X</v>
          </cell>
          <cell r="BB262" t="str">
            <v>X</v>
          </cell>
          <cell r="BG262" t="str">
            <v>X</v>
          </cell>
        </row>
        <row r="263">
          <cell r="AH263" t="str">
            <v>X</v>
          </cell>
          <cell r="AM263" t="str">
            <v>X</v>
          </cell>
          <cell r="AR263" t="str">
            <v>X</v>
          </cell>
          <cell r="AW263" t="str">
            <v>X</v>
          </cell>
          <cell r="BB263" t="str">
            <v>X</v>
          </cell>
          <cell r="BG263" t="str">
            <v>X</v>
          </cell>
        </row>
        <row r="264">
          <cell r="AH264" t="str">
            <v>X</v>
          </cell>
          <cell r="AM264" t="str">
            <v>X</v>
          </cell>
          <cell r="AR264" t="str">
            <v>X</v>
          </cell>
          <cell r="AW264" t="str">
            <v>X</v>
          </cell>
          <cell r="BB264" t="str">
            <v>X</v>
          </cell>
          <cell r="BG264" t="str">
            <v>X</v>
          </cell>
        </row>
        <row r="265">
          <cell r="AH265" t="str">
            <v>X</v>
          </cell>
          <cell r="AM265" t="str">
            <v>X</v>
          </cell>
          <cell r="AR265" t="str">
            <v>X</v>
          </cell>
          <cell r="AW265" t="str">
            <v>X</v>
          </cell>
          <cell r="BB265" t="str">
            <v>X</v>
          </cell>
          <cell r="BG265" t="str">
            <v>X</v>
          </cell>
        </row>
        <row r="266">
          <cell r="AH266" t="str">
            <v>X</v>
          </cell>
          <cell r="AM266" t="str">
            <v>X</v>
          </cell>
          <cell r="AR266" t="str">
            <v>X</v>
          </cell>
          <cell r="AW266" t="str">
            <v>X</v>
          </cell>
          <cell r="BB266" t="str">
            <v>X</v>
          </cell>
          <cell r="BG266" t="str">
            <v>X</v>
          </cell>
        </row>
        <row r="267">
          <cell r="AH267" t="str">
            <v>X</v>
          </cell>
          <cell r="AM267" t="str">
            <v>X</v>
          </cell>
          <cell r="AR267" t="str">
            <v>X</v>
          </cell>
          <cell r="AW267" t="str">
            <v>X</v>
          </cell>
          <cell r="BB267" t="str">
            <v>X</v>
          </cell>
          <cell r="BG267" t="str">
            <v>X</v>
          </cell>
        </row>
        <row r="268">
          <cell r="AH268" t="str">
            <v>X</v>
          </cell>
          <cell r="AM268" t="str">
            <v>X</v>
          </cell>
          <cell r="AR268" t="str">
            <v>X</v>
          </cell>
          <cell r="AW268" t="str">
            <v>X</v>
          </cell>
          <cell r="BB268" t="str">
            <v>X</v>
          </cell>
          <cell r="BG268" t="str">
            <v>X</v>
          </cell>
        </row>
        <row r="269">
          <cell r="AH269" t="str">
            <v>X</v>
          </cell>
          <cell r="AM269" t="str">
            <v>X</v>
          </cell>
          <cell r="AR269" t="str">
            <v>X</v>
          </cell>
          <cell r="AW269" t="str">
            <v>X</v>
          </cell>
          <cell r="BB269" t="str">
            <v>X</v>
          </cell>
          <cell r="BG269" t="str">
            <v>X</v>
          </cell>
        </row>
        <row r="270">
          <cell r="AH270" t="str">
            <v>X</v>
          </cell>
          <cell r="AM270" t="str">
            <v>X</v>
          </cell>
          <cell r="AR270" t="str">
            <v>X</v>
          </cell>
          <cell r="AW270" t="str">
            <v>X</v>
          </cell>
          <cell r="BB270" t="str">
            <v>X</v>
          </cell>
          <cell r="BG270" t="str">
            <v>X</v>
          </cell>
        </row>
        <row r="271">
          <cell r="AH271" t="str">
            <v>X</v>
          </cell>
          <cell r="AM271" t="str">
            <v>X</v>
          </cell>
          <cell r="AR271" t="str">
            <v>X</v>
          </cell>
          <cell r="AW271" t="str">
            <v>X</v>
          </cell>
          <cell r="BB271" t="str">
            <v>X</v>
          </cell>
          <cell r="BG271" t="str">
            <v>X</v>
          </cell>
        </row>
        <row r="272">
          <cell r="AH272" t="str">
            <v>X</v>
          </cell>
          <cell r="AM272" t="str">
            <v>X</v>
          </cell>
          <cell r="AR272" t="str">
            <v>X</v>
          </cell>
          <cell r="AW272" t="str">
            <v>X</v>
          </cell>
          <cell r="BB272" t="str">
            <v>X</v>
          </cell>
          <cell r="BG272" t="str">
            <v>X</v>
          </cell>
        </row>
        <row r="273">
          <cell r="AH273" t="str">
            <v>X</v>
          </cell>
          <cell r="AM273" t="str">
            <v>X</v>
          </cell>
          <cell r="AR273" t="str">
            <v>X</v>
          </cell>
          <cell r="AW273" t="str">
            <v>X</v>
          </cell>
          <cell r="BB273" t="str">
            <v>X</v>
          </cell>
          <cell r="BG273" t="str">
            <v>X</v>
          </cell>
        </row>
        <row r="274">
          <cell r="AH274" t="str">
            <v>X</v>
          </cell>
          <cell r="AM274" t="str">
            <v>X</v>
          </cell>
          <cell r="AR274" t="str">
            <v>X</v>
          </cell>
          <cell r="AW274" t="str">
            <v>X</v>
          </cell>
          <cell r="BB274" t="str">
            <v>X</v>
          </cell>
          <cell r="BG274" t="str">
            <v>X</v>
          </cell>
        </row>
        <row r="275">
          <cell r="AH275" t="str">
            <v>X</v>
          </cell>
          <cell r="AM275" t="str">
            <v>X</v>
          </cell>
          <cell r="AR275" t="str">
            <v>X</v>
          </cell>
          <cell r="AW275" t="str">
            <v>X</v>
          </cell>
          <cell r="BB275" t="str">
            <v>X</v>
          </cell>
          <cell r="BG275" t="str">
            <v>X</v>
          </cell>
        </row>
        <row r="276">
          <cell r="AH276" t="str">
            <v>X</v>
          </cell>
          <cell r="AM276" t="str">
            <v>X</v>
          </cell>
          <cell r="AR276" t="str">
            <v>X</v>
          </cell>
          <cell r="AW276" t="str">
            <v>X</v>
          </cell>
          <cell r="BB276" t="str">
            <v>X</v>
          </cell>
          <cell r="BG276" t="str">
            <v>X</v>
          </cell>
        </row>
        <row r="277">
          <cell r="AH277" t="str">
            <v>X</v>
          </cell>
          <cell r="AM277" t="str">
            <v>X</v>
          </cell>
          <cell r="AR277" t="str">
            <v>X</v>
          </cell>
          <cell r="AW277" t="str">
            <v>X</v>
          </cell>
          <cell r="BB277" t="str">
            <v>X</v>
          </cell>
          <cell r="BG277" t="str">
            <v>X</v>
          </cell>
        </row>
        <row r="278">
          <cell r="AH278" t="str">
            <v>X</v>
          </cell>
          <cell r="AM278" t="str">
            <v>X</v>
          </cell>
          <cell r="AR278" t="str">
            <v>X</v>
          </cell>
          <cell r="AW278" t="str">
            <v>X</v>
          </cell>
          <cell r="BB278" t="str">
            <v>X</v>
          </cell>
          <cell r="BG278" t="str">
            <v>X</v>
          </cell>
        </row>
        <row r="279">
          <cell r="AH279" t="str">
            <v>X</v>
          </cell>
          <cell r="AM279" t="str">
            <v>X</v>
          </cell>
          <cell r="AR279" t="str">
            <v>X</v>
          </cell>
          <cell r="AW279" t="str">
            <v>X</v>
          </cell>
          <cell r="BB279" t="str">
            <v>X</v>
          </cell>
          <cell r="BG279" t="str">
            <v>X</v>
          </cell>
        </row>
        <row r="280">
          <cell r="AH280" t="str">
            <v>X</v>
          </cell>
          <cell r="AM280" t="str">
            <v>X</v>
          </cell>
          <cell r="AR280" t="str">
            <v>X</v>
          </cell>
          <cell r="AW280" t="str">
            <v>X</v>
          </cell>
          <cell r="BB280" t="str">
            <v>X</v>
          </cell>
          <cell r="BG280" t="str">
            <v>X</v>
          </cell>
        </row>
        <row r="281">
          <cell r="AH281" t="str">
            <v>X</v>
          </cell>
          <cell r="AM281" t="str">
            <v>X</v>
          </cell>
          <cell r="AR281" t="str">
            <v>X</v>
          </cell>
          <cell r="AW281" t="str">
            <v>X</v>
          </cell>
          <cell r="BB281" t="str">
            <v>X</v>
          </cell>
          <cell r="BG281" t="str">
            <v>X</v>
          </cell>
        </row>
        <row r="282">
          <cell r="AH282" t="str">
            <v>X</v>
          </cell>
          <cell r="AM282" t="str">
            <v>X</v>
          </cell>
          <cell r="AR282" t="str">
            <v>X</v>
          </cell>
          <cell r="AW282" t="str">
            <v>X</v>
          </cell>
          <cell r="BB282" t="str">
            <v>X</v>
          </cell>
          <cell r="BG282" t="str">
            <v>X</v>
          </cell>
        </row>
        <row r="283">
          <cell r="AH283" t="str">
            <v>X</v>
          </cell>
          <cell r="AM283" t="str">
            <v>X</v>
          </cell>
          <cell r="AR283" t="str">
            <v>X</v>
          </cell>
          <cell r="AW283" t="str">
            <v>X</v>
          </cell>
          <cell r="BB283" t="str">
            <v>X</v>
          </cell>
          <cell r="BG283" t="str">
            <v>X</v>
          </cell>
        </row>
        <row r="284">
          <cell r="AH284" t="str">
            <v>X</v>
          </cell>
          <cell r="AM284" t="str">
            <v>X</v>
          </cell>
          <cell r="AR284" t="str">
            <v>X</v>
          </cell>
          <cell r="AW284" t="str">
            <v>X</v>
          </cell>
          <cell r="BB284" t="str">
            <v>X</v>
          </cell>
          <cell r="BG284" t="str">
            <v>X</v>
          </cell>
        </row>
        <row r="285">
          <cell r="AH285" t="str">
            <v>X</v>
          </cell>
          <cell r="AM285" t="str">
            <v>X</v>
          </cell>
          <cell r="AR285" t="str">
            <v>X</v>
          </cell>
          <cell r="AW285" t="str">
            <v>X</v>
          </cell>
          <cell r="BB285" t="str">
            <v>X</v>
          </cell>
          <cell r="BG285" t="str">
            <v>X</v>
          </cell>
        </row>
        <row r="286">
          <cell r="AH286" t="str">
            <v>X</v>
          </cell>
          <cell r="AM286" t="str">
            <v>X</v>
          </cell>
          <cell r="AR286" t="str">
            <v>X</v>
          </cell>
          <cell r="AW286" t="str">
            <v>X</v>
          </cell>
          <cell r="BB286" t="str">
            <v>X</v>
          </cell>
          <cell r="BG286" t="str">
            <v>X</v>
          </cell>
        </row>
        <row r="287">
          <cell r="AH287" t="str">
            <v>X</v>
          </cell>
          <cell r="AM287" t="str">
            <v>X</v>
          </cell>
          <cell r="AR287" t="str">
            <v>X</v>
          </cell>
          <cell r="AW287" t="str">
            <v>X</v>
          </cell>
          <cell r="BB287" t="str">
            <v>X</v>
          </cell>
          <cell r="BG287" t="str">
            <v>X</v>
          </cell>
        </row>
        <row r="288">
          <cell r="AH288" t="str">
            <v>X</v>
          </cell>
          <cell r="AM288" t="str">
            <v>X</v>
          </cell>
          <cell r="AR288" t="str">
            <v>X</v>
          </cell>
          <cell r="AW288" t="str">
            <v>X</v>
          </cell>
          <cell r="BB288" t="str">
            <v>X</v>
          </cell>
          <cell r="BG288" t="str">
            <v>X</v>
          </cell>
        </row>
        <row r="289">
          <cell r="AH289" t="str">
            <v>X</v>
          </cell>
          <cell r="AM289" t="str">
            <v>X</v>
          </cell>
          <cell r="AR289" t="str">
            <v>X</v>
          </cell>
          <cell r="AW289" t="str">
            <v>X</v>
          </cell>
          <cell r="BB289" t="str">
            <v>X</v>
          </cell>
          <cell r="BG289" t="str">
            <v>X</v>
          </cell>
        </row>
        <row r="290">
          <cell r="AH290" t="str">
            <v>X</v>
          </cell>
          <cell r="AM290" t="str">
            <v>X</v>
          </cell>
          <cell r="AR290" t="str">
            <v>X</v>
          </cell>
          <cell r="AW290" t="str">
            <v>X</v>
          </cell>
          <cell r="BB290" t="str">
            <v>X</v>
          </cell>
          <cell r="BG290" t="str">
            <v>X</v>
          </cell>
        </row>
        <row r="291">
          <cell r="AH291" t="str">
            <v>X</v>
          </cell>
          <cell r="AM291" t="str">
            <v>X</v>
          </cell>
          <cell r="AR291" t="str">
            <v>X</v>
          </cell>
          <cell r="AW291" t="str">
            <v>X</v>
          </cell>
          <cell r="BB291" t="str">
            <v>X</v>
          </cell>
          <cell r="BG291" t="str">
            <v>X</v>
          </cell>
        </row>
        <row r="292">
          <cell r="AH292" t="str">
            <v>X</v>
          </cell>
          <cell r="AM292" t="str">
            <v>X</v>
          </cell>
          <cell r="AR292" t="str">
            <v>X</v>
          </cell>
          <cell r="AW292" t="str">
            <v>X</v>
          </cell>
          <cell r="BB292" t="str">
            <v>X</v>
          </cell>
          <cell r="BG292" t="str">
            <v>X</v>
          </cell>
        </row>
        <row r="293">
          <cell r="AH293" t="str">
            <v>X</v>
          </cell>
          <cell r="AM293" t="str">
            <v>X</v>
          </cell>
          <cell r="AR293" t="str">
            <v>X</v>
          </cell>
          <cell r="AW293" t="str">
            <v>X</v>
          </cell>
          <cell r="BB293" t="str">
            <v>X</v>
          </cell>
          <cell r="BG293" t="str">
            <v>X</v>
          </cell>
        </row>
        <row r="294">
          <cell r="AH294" t="str">
            <v>X</v>
          </cell>
          <cell r="AM294" t="str">
            <v>X</v>
          </cell>
          <cell r="AR294" t="str">
            <v>X</v>
          </cell>
          <cell r="AW294" t="str">
            <v>X</v>
          </cell>
          <cell r="BB294" t="str">
            <v>X</v>
          </cell>
          <cell r="BG294" t="str">
            <v>X</v>
          </cell>
        </row>
        <row r="295">
          <cell r="AH295" t="str">
            <v>X</v>
          </cell>
          <cell r="AM295" t="str">
            <v>X</v>
          </cell>
          <cell r="AR295" t="str">
            <v>X</v>
          </cell>
          <cell r="AW295" t="str">
            <v>X</v>
          </cell>
          <cell r="BB295" t="str">
            <v>X</v>
          </cell>
          <cell r="BG295" t="str">
            <v>X</v>
          </cell>
        </row>
        <row r="296">
          <cell r="AH296" t="str">
            <v>X</v>
          </cell>
          <cell r="AM296" t="str">
            <v>X</v>
          </cell>
          <cell r="AR296" t="str">
            <v>X</v>
          </cell>
          <cell r="AW296" t="str">
            <v>X</v>
          </cell>
          <cell r="BB296" t="str">
            <v>X</v>
          </cell>
          <cell r="BG296" t="str">
            <v>X</v>
          </cell>
        </row>
        <row r="297">
          <cell r="AH297" t="str">
            <v>X</v>
          </cell>
          <cell r="AM297" t="str">
            <v>X</v>
          </cell>
          <cell r="AR297" t="str">
            <v>X</v>
          </cell>
          <cell r="AW297" t="str">
            <v>X</v>
          </cell>
          <cell r="BB297" t="str">
            <v>X</v>
          </cell>
          <cell r="BG297" t="str">
            <v>X</v>
          </cell>
        </row>
        <row r="298">
          <cell r="AH298" t="str">
            <v>X</v>
          </cell>
          <cell r="AM298" t="str">
            <v>X</v>
          </cell>
          <cell r="AR298" t="str">
            <v>X</v>
          </cell>
          <cell r="AW298" t="str">
            <v>X</v>
          </cell>
          <cell r="BB298" t="str">
            <v>X</v>
          </cell>
          <cell r="BG298" t="str">
            <v>X</v>
          </cell>
        </row>
        <row r="299">
          <cell r="AH299" t="str">
            <v>X</v>
          </cell>
          <cell r="AM299" t="str">
            <v>X</v>
          </cell>
          <cell r="AR299" t="str">
            <v>X</v>
          </cell>
          <cell r="AW299" t="str">
            <v>X</v>
          </cell>
          <cell r="BB299" t="str">
            <v>X</v>
          </cell>
          <cell r="BG299" t="str">
            <v>X</v>
          </cell>
        </row>
        <row r="300">
          <cell r="AH300" t="str">
            <v>X</v>
          </cell>
          <cell r="AM300" t="str">
            <v>X</v>
          </cell>
          <cell r="AR300" t="str">
            <v>X</v>
          </cell>
          <cell r="AW300" t="str">
            <v>X</v>
          </cell>
          <cell r="BB300" t="str">
            <v>X</v>
          </cell>
          <cell r="BG300" t="str">
            <v>X</v>
          </cell>
        </row>
        <row r="301">
          <cell r="AH301" t="str">
            <v>X</v>
          </cell>
          <cell r="AM301" t="str">
            <v>X</v>
          </cell>
          <cell r="AR301" t="str">
            <v>X</v>
          </cell>
          <cell r="AW301" t="str">
            <v>X</v>
          </cell>
          <cell r="BB301" t="str">
            <v>X</v>
          </cell>
          <cell r="BG301" t="str">
            <v>X</v>
          </cell>
        </row>
        <row r="302">
          <cell r="AH302" t="str">
            <v>X</v>
          </cell>
          <cell r="AM302" t="str">
            <v>X</v>
          </cell>
          <cell r="AR302" t="str">
            <v>X</v>
          </cell>
          <cell r="AW302" t="str">
            <v>X</v>
          </cell>
          <cell r="BB302" t="str">
            <v>X</v>
          </cell>
          <cell r="BG302" t="str">
            <v>X</v>
          </cell>
        </row>
        <row r="303">
          <cell r="AH303" t="str">
            <v>X</v>
          </cell>
          <cell r="AM303" t="str">
            <v>X</v>
          </cell>
          <cell r="AR303" t="str">
            <v>X</v>
          </cell>
          <cell r="AW303" t="str">
            <v>X</v>
          </cell>
          <cell r="BB303" t="str">
            <v>X</v>
          </cell>
          <cell r="BG303" t="str">
            <v>X</v>
          </cell>
        </row>
        <row r="304">
          <cell r="AH304" t="str">
            <v>X</v>
          </cell>
          <cell r="AM304" t="str">
            <v>X</v>
          </cell>
          <cell r="AR304" t="str">
            <v>X</v>
          </cell>
          <cell r="AW304" t="str">
            <v>X</v>
          </cell>
          <cell r="BB304" t="str">
            <v>X</v>
          </cell>
          <cell r="BG304" t="str">
            <v>X</v>
          </cell>
        </row>
        <row r="305">
          <cell r="AH305" t="str">
            <v>X</v>
          </cell>
          <cell r="AM305" t="str">
            <v>X</v>
          </cell>
          <cell r="AR305" t="str">
            <v>X</v>
          </cell>
          <cell r="AW305" t="str">
            <v>X</v>
          </cell>
          <cell r="BB305" t="str">
            <v>X</v>
          </cell>
          <cell r="BG305" t="str">
            <v>X</v>
          </cell>
        </row>
        <row r="306">
          <cell r="AH306" t="str">
            <v>X</v>
          </cell>
          <cell r="AM306" t="str">
            <v>X</v>
          </cell>
          <cell r="AR306" t="str">
            <v>X</v>
          </cell>
          <cell r="AW306" t="str">
            <v>X</v>
          </cell>
          <cell r="BB306" t="str">
            <v>X</v>
          </cell>
          <cell r="BG306" t="str">
            <v>X</v>
          </cell>
        </row>
        <row r="307">
          <cell r="AH307" t="str">
            <v>X</v>
          </cell>
          <cell r="AM307" t="str">
            <v>X</v>
          </cell>
          <cell r="AR307" t="str">
            <v>X</v>
          </cell>
          <cell r="AW307" t="str">
            <v>X</v>
          </cell>
          <cell r="BB307" t="str">
            <v>X</v>
          </cell>
          <cell r="BG307" t="str">
            <v>X</v>
          </cell>
        </row>
        <row r="308">
          <cell r="AH308" t="str">
            <v>X</v>
          </cell>
          <cell r="AM308" t="str">
            <v>X</v>
          </cell>
          <cell r="AR308" t="str">
            <v>X</v>
          </cell>
          <cell r="AW308" t="str">
            <v>X</v>
          </cell>
          <cell r="BB308" t="str">
            <v>X</v>
          </cell>
          <cell r="BG308" t="str">
            <v>X</v>
          </cell>
        </row>
        <row r="309">
          <cell r="AH309" t="str">
            <v>X</v>
          </cell>
          <cell r="AM309" t="str">
            <v>X</v>
          </cell>
          <cell r="AR309" t="str">
            <v>X</v>
          </cell>
          <cell r="AW309" t="str">
            <v>X</v>
          </cell>
          <cell r="BB309" t="str">
            <v>X</v>
          </cell>
          <cell r="BG309" t="str">
            <v>X</v>
          </cell>
        </row>
        <row r="310">
          <cell r="AH310" t="str">
            <v>X</v>
          </cell>
          <cell r="AM310" t="str">
            <v>X</v>
          </cell>
          <cell r="AR310" t="str">
            <v>X</v>
          </cell>
          <cell r="AW310" t="str">
            <v>X</v>
          </cell>
          <cell r="BB310" t="str">
            <v>X</v>
          </cell>
          <cell r="BG310" t="str">
            <v>X</v>
          </cell>
        </row>
        <row r="311">
          <cell r="AH311" t="str">
            <v>X</v>
          </cell>
          <cell r="AM311" t="str">
            <v>X</v>
          </cell>
          <cell r="AR311" t="str">
            <v>X</v>
          </cell>
          <cell r="AW311" t="str">
            <v>X</v>
          </cell>
          <cell r="BB311" t="str">
            <v>X</v>
          </cell>
          <cell r="BG311" t="str">
            <v>X</v>
          </cell>
        </row>
        <row r="312">
          <cell r="AH312" t="str">
            <v>X</v>
          </cell>
          <cell r="AM312" t="str">
            <v>X</v>
          </cell>
          <cell r="AR312" t="str">
            <v>X</v>
          </cell>
          <cell r="AW312" t="str">
            <v>X</v>
          </cell>
          <cell r="BB312" t="str">
            <v>X</v>
          </cell>
          <cell r="BG312" t="str">
            <v>X</v>
          </cell>
        </row>
        <row r="313">
          <cell r="AH313" t="str">
            <v>X</v>
          </cell>
          <cell r="AM313" t="str">
            <v>X</v>
          </cell>
          <cell r="AR313" t="str">
            <v>X</v>
          </cell>
          <cell r="AW313" t="str">
            <v>X</v>
          </cell>
          <cell r="BB313" t="str">
            <v>X</v>
          </cell>
          <cell r="BG313" t="str">
            <v>X</v>
          </cell>
        </row>
        <row r="314">
          <cell r="AH314" t="str">
            <v>X</v>
          </cell>
          <cell r="AM314" t="str">
            <v>X</v>
          </cell>
          <cell r="AR314" t="str">
            <v>X</v>
          </cell>
          <cell r="AW314" t="str">
            <v>X</v>
          </cell>
          <cell r="BB314" t="str">
            <v>X</v>
          </cell>
          <cell r="BG314" t="str">
            <v>X</v>
          </cell>
        </row>
        <row r="315">
          <cell r="AH315" t="str">
            <v>X</v>
          </cell>
          <cell r="AM315" t="str">
            <v>X</v>
          </cell>
          <cell r="AR315" t="str">
            <v>X</v>
          </cell>
          <cell r="AW315" t="str">
            <v>X</v>
          </cell>
          <cell r="BB315" t="str">
            <v>X</v>
          </cell>
          <cell r="BG315" t="str">
            <v>X</v>
          </cell>
        </row>
        <row r="316">
          <cell r="AH316" t="str">
            <v>X</v>
          </cell>
          <cell r="AM316" t="str">
            <v>X</v>
          </cell>
          <cell r="AR316" t="str">
            <v>X</v>
          </cell>
          <cell r="AW316" t="str">
            <v>X</v>
          </cell>
          <cell r="BB316" t="str">
            <v>X</v>
          </cell>
          <cell r="BG316" t="str">
            <v>X</v>
          </cell>
        </row>
        <row r="317">
          <cell r="AH317" t="str">
            <v>X</v>
          </cell>
          <cell r="AM317" t="str">
            <v>X</v>
          </cell>
          <cell r="AR317" t="str">
            <v>X</v>
          </cell>
          <cell r="AW317" t="str">
            <v>X</v>
          </cell>
          <cell r="BB317" t="str">
            <v>X</v>
          </cell>
          <cell r="BG317" t="str">
            <v>X</v>
          </cell>
        </row>
        <row r="318">
          <cell r="AH318" t="str">
            <v>X</v>
          </cell>
          <cell r="AM318" t="str">
            <v>X</v>
          </cell>
          <cell r="AR318" t="str">
            <v>X</v>
          </cell>
          <cell r="AW318" t="str">
            <v>X</v>
          </cell>
          <cell r="BB318" t="str">
            <v>X</v>
          </cell>
          <cell r="BG318" t="str">
            <v>X</v>
          </cell>
        </row>
        <row r="319">
          <cell r="AH319" t="str">
            <v>X</v>
          </cell>
          <cell r="AM319" t="str">
            <v>X</v>
          </cell>
          <cell r="AR319" t="str">
            <v>X</v>
          </cell>
          <cell r="AW319" t="str">
            <v>X</v>
          </cell>
          <cell r="BB319" t="str">
            <v>X</v>
          </cell>
          <cell r="BG319" t="str">
            <v>X</v>
          </cell>
        </row>
        <row r="320">
          <cell r="AH320" t="str">
            <v>X</v>
          </cell>
          <cell r="AM320" t="str">
            <v>X</v>
          </cell>
          <cell r="AR320" t="str">
            <v>X</v>
          </cell>
          <cell r="AW320" t="str">
            <v>X</v>
          </cell>
          <cell r="BB320" t="str">
            <v>X</v>
          </cell>
          <cell r="BG320" t="str">
            <v>X</v>
          </cell>
        </row>
        <row r="321">
          <cell r="AH321" t="str">
            <v>X</v>
          </cell>
          <cell r="AM321" t="str">
            <v>X</v>
          </cell>
          <cell r="AR321" t="str">
            <v>X</v>
          </cell>
          <cell r="AW321" t="str">
            <v>X</v>
          </cell>
          <cell r="BB321" t="str">
            <v>X</v>
          </cell>
          <cell r="BG321" t="str">
            <v>X</v>
          </cell>
        </row>
        <row r="322">
          <cell r="AH322" t="str">
            <v>X</v>
          </cell>
          <cell r="AM322" t="str">
            <v>X</v>
          </cell>
          <cell r="AR322" t="str">
            <v>X</v>
          </cell>
          <cell r="AW322" t="str">
            <v>X</v>
          </cell>
          <cell r="BB322" t="str">
            <v>X</v>
          </cell>
          <cell r="BG322" t="str">
            <v>X</v>
          </cell>
        </row>
        <row r="323">
          <cell r="AH323" t="str">
            <v>X</v>
          </cell>
          <cell r="AM323" t="str">
            <v>X</v>
          </cell>
          <cell r="AR323" t="str">
            <v>X</v>
          </cell>
          <cell r="AW323" t="str">
            <v>X</v>
          </cell>
          <cell r="BB323" t="str">
            <v>X</v>
          </cell>
          <cell r="BG323" t="str">
            <v>X</v>
          </cell>
        </row>
        <row r="324">
          <cell r="AH324" t="str">
            <v>X</v>
          </cell>
          <cell r="AM324" t="str">
            <v>X</v>
          </cell>
          <cell r="AR324" t="str">
            <v>X</v>
          </cell>
          <cell r="AW324" t="str">
            <v>X</v>
          </cell>
          <cell r="BB324" t="str">
            <v>X</v>
          </cell>
          <cell r="BG324" t="str">
            <v>X</v>
          </cell>
        </row>
        <row r="325">
          <cell r="AH325" t="str">
            <v>X</v>
          </cell>
          <cell r="AM325" t="str">
            <v>X</v>
          </cell>
          <cell r="AR325" t="str">
            <v>X</v>
          </cell>
          <cell r="AW325" t="str">
            <v>X</v>
          </cell>
          <cell r="BB325" t="str">
            <v>X</v>
          </cell>
          <cell r="BG325" t="str">
            <v>X</v>
          </cell>
        </row>
        <row r="326">
          <cell r="AH326" t="str">
            <v>X</v>
          </cell>
          <cell r="AM326" t="str">
            <v>X</v>
          </cell>
          <cell r="AR326" t="str">
            <v>X</v>
          </cell>
          <cell r="AW326" t="str">
            <v>X</v>
          </cell>
          <cell r="BB326" t="str">
            <v>X</v>
          </cell>
          <cell r="BG326" t="str">
            <v>X</v>
          </cell>
        </row>
        <row r="327">
          <cell r="AH327" t="str">
            <v>X</v>
          </cell>
          <cell r="AM327" t="str">
            <v>X</v>
          </cell>
          <cell r="AR327" t="str">
            <v>X</v>
          </cell>
          <cell r="AW327" t="str">
            <v>X</v>
          </cell>
          <cell r="BB327" t="str">
            <v>X</v>
          </cell>
          <cell r="BG327" t="str">
            <v>X</v>
          </cell>
        </row>
        <row r="328">
          <cell r="AH328" t="str">
            <v>X</v>
          </cell>
          <cell r="AM328" t="str">
            <v>X</v>
          </cell>
          <cell r="AR328" t="str">
            <v>X</v>
          </cell>
          <cell r="AW328" t="str">
            <v>X</v>
          </cell>
          <cell r="BB328" t="str">
            <v>X</v>
          </cell>
          <cell r="BG328" t="str">
            <v>X</v>
          </cell>
        </row>
        <row r="329">
          <cell r="AH329" t="str">
            <v>X</v>
          </cell>
          <cell r="AM329" t="str">
            <v>X</v>
          </cell>
          <cell r="AR329" t="str">
            <v>X</v>
          </cell>
          <cell r="AW329" t="str">
            <v>X</v>
          </cell>
          <cell r="BB329" t="str">
            <v>X</v>
          </cell>
          <cell r="BG329" t="str">
            <v>X</v>
          </cell>
        </row>
        <row r="330">
          <cell r="AH330" t="str">
            <v>X</v>
          </cell>
          <cell r="AM330" t="str">
            <v>X</v>
          </cell>
          <cell r="AR330" t="str">
            <v>X</v>
          </cell>
          <cell r="AW330" t="str">
            <v>X</v>
          </cell>
          <cell r="BB330" t="str">
            <v>X</v>
          </cell>
          <cell r="BG330" t="str">
            <v>X</v>
          </cell>
        </row>
        <row r="331">
          <cell r="AH331" t="str">
            <v>X</v>
          </cell>
          <cell r="AM331" t="str">
            <v>X</v>
          </cell>
          <cell r="AR331" t="str">
            <v>X</v>
          </cell>
          <cell r="AW331" t="str">
            <v>X</v>
          </cell>
          <cell r="BB331" t="str">
            <v>X</v>
          </cell>
          <cell r="BG331" t="str">
            <v>X</v>
          </cell>
        </row>
        <row r="332">
          <cell r="AH332" t="str">
            <v>X</v>
          </cell>
          <cell r="AM332" t="str">
            <v>X</v>
          </cell>
          <cell r="AR332" t="str">
            <v>X</v>
          </cell>
          <cell r="AW332" t="str">
            <v>X</v>
          </cell>
          <cell r="BB332" t="str">
            <v>X</v>
          </cell>
          <cell r="BG332" t="str">
            <v>X</v>
          </cell>
        </row>
        <row r="333">
          <cell r="AH333" t="str">
            <v>X</v>
          </cell>
          <cell r="AM333" t="str">
            <v>X</v>
          </cell>
          <cell r="AR333" t="str">
            <v>X</v>
          </cell>
          <cell r="AW333" t="str">
            <v>X</v>
          </cell>
          <cell r="BB333" t="str">
            <v>X</v>
          </cell>
          <cell r="BG333" t="str">
            <v>X</v>
          </cell>
        </row>
        <row r="334">
          <cell r="AH334" t="str">
            <v>X</v>
          </cell>
          <cell r="AM334" t="str">
            <v>X</v>
          </cell>
          <cell r="AR334" t="str">
            <v>X</v>
          </cell>
          <cell r="AW334" t="str">
            <v>X</v>
          </cell>
          <cell r="BB334" t="str">
            <v>X</v>
          </cell>
          <cell r="BG334" t="str">
            <v>X</v>
          </cell>
        </row>
        <row r="335">
          <cell r="AH335" t="str">
            <v>X</v>
          </cell>
          <cell r="AM335" t="str">
            <v>X</v>
          </cell>
          <cell r="AR335" t="str">
            <v>X</v>
          </cell>
          <cell r="AW335" t="str">
            <v>X</v>
          </cell>
          <cell r="BB335" t="str">
            <v>X</v>
          </cell>
          <cell r="BG335" t="str">
            <v>X</v>
          </cell>
        </row>
        <row r="336">
          <cell r="AH336" t="str">
            <v>X</v>
          </cell>
          <cell r="AM336" t="str">
            <v>X</v>
          </cell>
          <cell r="AR336" t="str">
            <v>X</v>
          </cell>
          <cell r="AW336" t="str">
            <v>X</v>
          </cell>
          <cell r="BB336" t="str">
            <v>X</v>
          </cell>
          <cell r="BG336" t="str">
            <v>X</v>
          </cell>
        </row>
        <row r="337">
          <cell r="AH337" t="str">
            <v>X</v>
          </cell>
          <cell r="AM337" t="str">
            <v>X</v>
          </cell>
          <cell r="AR337" t="str">
            <v>X</v>
          </cell>
          <cell r="AW337" t="str">
            <v>X</v>
          </cell>
          <cell r="BB337" t="str">
            <v>X</v>
          </cell>
          <cell r="BG337" t="str">
            <v>X</v>
          </cell>
        </row>
        <row r="338">
          <cell r="AH338" t="str">
            <v>X</v>
          </cell>
          <cell r="AM338" t="str">
            <v>X</v>
          </cell>
          <cell r="AR338" t="str">
            <v>X</v>
          </cell>
          <cell r="AW338" t="str">
            <v>X</v>
          </cell>
          <cell r="BB338" t="str">
            <v>X</v>
          </cell>
          <cell r="BG338" t="str">
            <v>X</v>
          </cell>
        </row>
        <row r="339">
          <cell r="AH339" t="str">
            <v>X</v>
          </cell>
          <cell r="AM339" t="str">
            <v>X</v>
          </cell>
          <cell r="AR339" t="str">
            <v>X</v>
          </cell>
          <cell r="AW339" t="str">
            <v>X</v>
          </cell>
          <cell r="BB339" t="str">
            <v>X</v>
          </cell>
          <cell r="BG339" t="str">
            <v>X</v>
          </cell>
        </row>
        <row r="340">
          <cell r="AH340" t="str">
            <v>X</v>
          </cell>
          <cell r="AM340" t="str">
            <v>X</v>
          </cell>
          <cell r="AR340" t="str">
            <v>X</v>
          </cell>
          <cell r="AW340" t="str">
            <v>X</v>
          </cell>
          <cell r="BB340" t="str">
            <v>X</v>
          </cell>
          <cell r="BG340" t="str">
            <v>X</v>
          </cell>
        </row>
        <row r="341">
          <cell r="AH341" t="str">
            <v>X</v>
          </cell>
          <cell r="AM341" t="str">
            <v>X</v>
          </cell>
          <cell r="AR341" t="str">
            <v>X</v>
          </cell>
          <cell r="AW341" t="str">
            <v>X</v>
          </cell>
          <cell r="BB341" t="str">
            <v>X</v>
          </cell>
          <cell r="BG341" t="str">
            <v>X</v>
          </cell>
        </row>
        <row r="342">
          <cell r="AH342" t="str">
            <v>X</v>
          </cell>
          <cell r="AM342" t="str">
            <v>X</v>
          </cell>
          <cell r="AR342" t="str">
            <v>X</v>
          </cell>
          <cell r="AW342" t="str">
            <v>X</v>
          </cell>
          <cell r="BB342" t="str">
            <v>X</v>
          </cell>
          <cell r="BG342" t="str">
            <v>X</v>
          </cell>
        </row>
        <row r="343">
          <cell r="AH343" t="str">
            <v>X</v>
          </cell>
          <cell r="AM343" t="str">
            <v>X</v>
          </cell>
          <cell r="AR343" t="str">
            <v>X</v>
          </cell>
          <cell r="AW343" t="str">
            <v>X</v>
          </cell>
          <cell r="BB343" t="str">
            <v>X</v>
          </cell>
          <cell r="BG343" t="str">
            <v>X</v>
          </cell>
        </row>
        <row r="344">
          <cell r="AH344" t="str">
            <v>X</v>
          </cell>
          <cell r="AM344" t="str">
            <v>X</v>
          </cell>
          <cell r="AR344" t="str">
            <v>X</v>
          </cell>
          <cell r="AW344" t="str">
            <v>X</v>
          </cell>
          <cell r="BB344" t="str">
            <v>X</v>
          </cell>
          <cell r="BG344" t="str">
            <v>X</v>
          </cell>
        </row>
        <row r="345">
          <cell r="AH345" t="str">
            <v>X</v>
          </cell>
          <cell r="AM345" t="str">
            <v>X</v>
          </cell>
          <cell r="AR345" t="str">
            <v>X</v>
          </cell>
          <cell r="AW345" t="str">
            <v>X</v>
          </cell>
          <cell r="BB345" t="str">
            <v>X</v>
          </cell>
          <cell r="BG345" t="str">
            <v>X</v>
          </cell>
        </row>
        <row r="346">
          <cell r="AH346" t="str">
            <v>X</v>
          </cell>
          <cell r="AM346" t="str">
            <v>X</v>
          </cell>
          <cell r="AR346" t="str">
            <v>X</v>
          </cell>
          <cell r="AW346" t="str">
            <v>X</v>
          </cell>
          <cell r="BB346" t="str">
            <v>X</v>
          </cell>
          <cell r="BG346" t="str">
            <v>X</v>
          </cell>
        </row>
        <row r="347">
          <cell r="AH347" t="str">
            <v>X</v>
          </cell>
          <cell r="AM347" t="str">
            <v>X</v>
          </cell>
          <cell r="AR347" t="str">
            <v>X</v>
          </cell>
          <cell r="AW347" t="str">
            <v>X</v>
          </cell>
          <cell r="BB347" t="str">
            <v>X</v>
          </cell>
          <cell r="BG347" t="str">
            <v>X</v>
          </cell>
        </row>
        <row r="348">
          <cell r="AH348" t="str">
            <v>X</v>
          </cell>
          <cell r="AM348" t="str">
            <v>X</v>
          </cell>
          <cell r="AR348" t="str">
            <v>X</v>
          </cell>
          <cell r="AW348" t="str">
            <v>X</v>
          </cell>
          <cell r="BB348" t="str">
            <v>X</v>
          </cell>
          <cell r="BG348" t="str">
            <v>X</v>
          </cell>
        </row>
        <row r="349">
          <cell r="AH349" t="str">
            <v>X</v>
          </cell>
          <cell r="AM349" t="str">
            <v>X</v>
          </cell>
          <cell r="AR349" t="str">
            <v>X</v>
          </cell>
          <cell r="AW349" t="str">
            <v>X</v>
          </cell>
          <cell r="BB349" t="str">
            <v>X</v>
          </cell>
          <cell r="BG349" t="str">
            <v>X</v>
          </cell>
        </row>
        <row r="350">
          <cell r="AH350" t="str">
            <v>X</v>
          </cell>
          <cell r="AM350" t="str">
            <v>X</v>
          </cell>
          <cell r="AR350" t="str">
            <v>X</v>
          </cell>
          <cell r="AW350" t="str">
            <v>X</v>
          </cell>
          <cell r="BB350" t="str">
            <v>X</v>
          </cell>
          <cell r="BG350" t="str">
            <v>X</v>
          </cell>
        </row>
        <row r="351">
          <cell r="AH351" t="str">
            <v>X</v>
          </cell>
          <cell r="AM351" t="str">
            <v>X</v>
          </cell>
          <cell r="AR351" t="str">
            <v>X</v>
          </cell>
          <cell r="AW351" t="str">
            <v>X</v>
          </cell>
          <cell r="BB351" t="str">
            <v>X</v>
          </cell>
          <cell r="BG351" t="str">
            <v>X</v>
          </cell>
        </row>
        <row r="352">
          <cell r="AH352" t="str">
            <v>X</v>
          </cell>
          <cell r="AM352" t="str">
            <v>X</v>
          </cell>
          <cell r="AR352" t="str">
            <v>X</v>
          </cell>
          <cell r="AW352" t="str">
            <v>X</v>
          </cell>
          <cell r="BB352" t="str">
            <v>X</v>
          </cell>
          <cell r="BG352" t="str">
            <v>X</v>
          </cell>
        </row>
        <row r="353">
          <cell r="AH353" t="str">
            <v>X</v>
          </cell>
          <cell r="AM353" t="str">
            <v>X</v>
          </cell>
          <cell r="AR353" t="str">
            <v>X</v>
          </cell>
          <cell r="AW353" t="str">
            <v>X</v>
          </cell>
          <cell r="BB353" t="str">
            <v>X</v>
          </cell>
          <cell r="BG353" t="str">
            <v>X</v>
          </cell>
        </row>
        <row r="354">
          <cell r="AH354" t="str">
            <v>X</v>
          </cell>
          <cell r="AM354" t="str">
            <v>X</v>
          </cell>
          <cell r="AR354" t="str">
            <v>X</v>
          </cell>
          <cell r="AW354" t="str">
            <v>X</v>
          </cell>
          <cell r="BB354" t="str">
            <v>X</v>
          </cell>
          <cell r="BG354" t="str">
            <v>X</v>
          </cell>
        </row>
        <row r="355">
          <cell r="AH355" t="str">
            <v>X</v>
          </cell>
          <cell r="AM355" t="str">
            <v>X</v>
          </cell>
          <cell r="AR355" t="str">
            <v>X</v>
          </cell>
          <cell r="AW355" t="str">
            <v>X</v>
          </cell>
          <cell r="BB355" t="str">
            <v>X</v>
          </cell>
          <cell r="BG355" t="str">
            <v>X</v>
          </cell>
        </row>
        <row r="356">
          <cell r="AH356" t="str">
            <v>X</v>
          </cell>
          <cell r="AM356" t="str">
            <v>X</v>
          </cell>
          <cell r="AR356" t="str">
            <v>X</v>
          </cell>
          <cell r="AW356" t="str">
            <v>X</v>
          </cell>
          <cell r="BB356" t="str">
            <v>X</v>
          </cell>
          <cell r="BG356" t="str">
            <v>X</v>
          </cell>
        </row>
        <row r="357">
          <cell r="AH357" t="str">
            <v>X</v>
          </cell>
          <cell r="AM357" t="str">
            <v>X</v>
          </cell>
          <cell r="AR357" t="str">
            <v>X</v>
          </cell>
          <cell r="AW357" t="str">
            <v>X</v>
          </cell>
          <cell r="BB357" t="str">
            <v>X</v>
          </cell>
          <cell r="BG357" t="str">
            <v>X</v>
          </cell>
        </row>
        <row r="358">
          <cell r="AH358" t="str">
            <v>X</v>
          </cell>
          <cell r="AM358" t="str">
            <v>X</v>
          </cell>
          <cell r="AR358" t="str">
            <v>X</v>
          </cell>
          <cell r="AW358" t="str">
            <v>X</v>
          </cell>
          <cell r="BB358" t="str">
            <v>X</v>
          </cell>
          <cell r="BG358" t="str">
            <v>X</v>
          </cell>
        </row>
        <row r="359">
          <cell r="AH359" t="str">
            <v>X</v>
          </cell>
          <cell r="AM359" t="str">
            <v>X</v>
          </cell>
          <cell r="AR359" t="str">
            <v>X</v>
          </cell>
          <cell r="AW359" t="str">
            <v>X</v>
          </cell>
          <cell r="BB359" t="str">
            <v>X</v>
          </cell>
          <cell r="BG359" t="str">
            <v>X</v>
          </cell>
        </row>
        <row r="360">
          <cell r="AH360" t="str">
            <v>X</v>
          </cell>
          <cell r="AM360" t="str">
            <v>X</v>
          </cell>
          <cell r="AR360" t="str">
            <v>X</v>
          </cell>
          <cell r="AW360" t="str">
            <v>X</v>
          </cell>
          <cell r="BB360" t="str">
            <v>X</v>
          </cell>
          <cell r="BG360" t="str">
            <v>X</v>
          </cell>
        </row>
        <row r="361">
          <cell r="AH361" t="str">
            <v>X</v>
          </cell>
          <cell r="AM361" t="str">
            <v>X</v>
          </cell>
          <cell r="AR361" t="str">
            <v>X</v>
          </cell>
          <cell r="AW361" t="str">
            <v>X</v>
          </cell>
          <cell r="BB361" t="str">
            <v>X</v>
          </cell>
          <cell r="BG361" t="str">
            <v>X</v>
          </cell>
        </row>
        <row r="362">
          <cell r="AH362" t="str">
            <v>X</v>
          </cell>
          <cell r="AM362" t="str">
            <v>X</v>
          </cell>
          <cell r="AR362" t="str">
            <v>X</v>
          </cell>
          <cell r="AW362" t="str">
            <v>X</v>
          </cell>
          <cell r="BB362" t="str">
            <v>X</v>
          </cell>
          <cell r="BG362" t="str">
            <v>X</v>
          </cell>
        </row>
        <row r="363">
          <cell r="AH363" t="str">
            <v>X</v>
          </cell>
          <cell r="AM363" t="str">
            <v>X</v>
          </cell>
          <cell r="AR363" t="str">
            <v>X</v>
          </cell>
          <cell r="AW363" t="str">
            <v>X</v>
          </cell>
          <cell r="BB363" t="str">
            <v>X</v>
          </cell>
          <cell r="BG363" t="str">
            <v>X</v>
          </cell>
        </row>
        <row r="364">
          <cell r="AH364" t="str">
            <v>X</v>
          </cell>
          <cell r="AM364" t="str">
            <v>X</v>
          </cell>
          <cell r="AR364" t="str">
            <v>X</v>
          </cell>
          <cell r="AW364" t="str">
            <v>X</v>
          </cell>
          <cell r="BB364" t="str">
            <v>X</v>
          </cell>
          <cell r="BG364" t="str">
            <v>X</v>
          </cell>
        </row>
        <row r="365">
          <cell r="AH365" t="str">
            <v>X</v>
          </cell>
          <cell r="AM365" t="str">
            <v>X</v>
          </cell>
          <cell r="AR365" t="str">
            <v>X</v>
          </cell>
          <cell r="AW365" t="str">
            <v>X</v>
          </cell>
          <cell r="BB365" t="str">
            <v>X</v>
          </cell>
          <cell r="BG365" t="str">
            <v>X</v>
          </cell>
        </row>
        <row r="366">
          <cell r="AH366" t="str">
            <v>X</v>
          </cell>
          <cell r="AM366" t="str">
            <v>X</v>
          </cell>
          <cell r="AR366" t="str">
            <v>X</v>
          </cell>
          <cell r="AW366" t="str">
            <v>X</v>
          </cell>
          <cell r="BB366" t="str">
            <v>X</v>
          </cell>
          <cell r="BG366" t="str">
            <v>X</v>
          </cell>
        </row>
        <row r="367">
          <cell r="AH367" t="str">
            <v>X</v>
          </cell>
          <cell r="AM367" t="str">
            <v>X</v>
          </cell>
          <cell r="AR367" t="str">
            <v>X</v>
          </cell>
          <cell r="AW367" t="str">
            <v>X</v>
          </cell>
          <cell r="BB367" t="str">
            <v>X</v>
          </cell>
          <cell r="BG367" t="str">
            <v>X</v>
          </cell>
        </row>
        <row r="368">
          <cell r="AH368" t="str">
            <v>X</v>
          </cell>
          <cell r="AM368" t="str">
            <v>X</v>
          </cell>
          <cell r="AR368" t="str">
            <v>X</v>
          </cell>
          <cell r="AW368" t="str">
            <v>X</v>
          </cell>
          <cell r="BB368" t="str">
            <v>X</v>
          </cell>
          <cell r="BG368" t="str">
            <v>X</v>
          </cell>
        </row>
        <row r="369">
          <cell r="AH369" t="str">
            <v>X</v>
          </cell>
          <cell r="AM369" t="str">
            <v>X</v>
          </cell>
          <cell r="AR369" t="str">
            <v>X</v>
          </cell>
          <cell r="AW369" t="str">
            <v>X</v>
          </cell>
          <cell r="BB369" t="str">
            <v>X</v>
          </cell>
          <cell r="BG369" t="str">
            <v>X</v>
          </cell>
        </row>
        <row r="370">
          <cell r="AH370" t="str">
            <v>X</v>
          </cell>
          <cell r="AM370" t="str">
            <v>X</v>
          </cell>
          <cell r="AR370" t="str">
            <v>X</v>
          </cell>
          <cell r="AW370" t="str">
            <v>X</v>
          </cell>
          <cell r="BB370" t="str">
            <v>X</v>
          </cell>
          <cell r="BG370" t="str">
            <v>X</v>
          </cell>
        </row>
        <row r="371">
          <cell r="AH371" t="str">
            <v>X</v>
          </cell>
          <cell r="AM371" t="str">
            <v>X</v>
          </cell>
          <cell r="AR371" t="str">
            <v>X</v>
          </cell>
          <cell r="AW371" t="str">
            <v>X</v>
          </cell>
          <cell r="BB371" t="str">
            <v>X</v>
          </cell>
          <cell r="BG371" t="str">
            <v>X</v>
          </cell>
        </row>
        <row r="372">
          <cell r="AH372" t="str">
            <v>X</v>
          </cell>
          <cell r="AM372" t="str">
            <v>X</v>
          </cell>
          <cell r="AR372" t="str">
            <v>X</v>
          </cell>
          <cell r="AW372" t="str">
            <v>X</v>
          </cell>
          <cell r="BB372" t="str">
            <v>X</v>
          </cell>
          <cell r="BG372" t="str">
            <v>X</v>
          </cell>
        </row>
        <row r="373">
          <cell r="AH373" t="str">
            <v>X</v>
          </cell>
          <cell r="AM373" t="str">
            <v>X</v>
          </cell>
          <cell r="AR373" t="str">
            <v>X</v>
          </cell>
          <cell r="AW373" t="str">
            <v>X</v>
          </cell>
          <cell r="BB373" t="str">
            <v>X</v>
          </cell>
          <cell r="BG373" t="str">
            <v>X</v>
          </cell>
        </row>
        <row r="374">
          <cell r="AH374" t="str">
            <v>X</v>
          </cell>
          <cell r="AM374" t="str">
            <v>X</v>
          </cell>
          <cell r="AR374" t="str">
            <v>X</v>
          </cell>
          <cell r="AW374" t="str">
            <v>X</v>
          </cell>
          <cell r="BB374" t="str">
            <v>X</v>
          </cell>
          <cell r="BG374" t="str">
            <v>X</v>
          </cell>
        </row>
        <row r="375">
          <cell r="AH375" t="str">
            <v>X</v>
          </cell>
          <cell r="AM375" t="str">
            <v>X</v>
          </cell>
          <cell r="AR375" t="str">
            <v>X</v>
          </cell>
          <cell r="AW375" t="str">
            <v>X</v>
          </cell>
          <cell r="BB375" t="str">
            <v>X</v>
          </cell>
          <cell r="BG375" t="str">
            <v>X</v>
          </cell>
        </row>
        <row r="376">
          <cell r="AH376" t="str">
            <v>X</v>
          </cell>
          <cell r="AM376" t="str">
            <v>X</v>
          </cell>
          <cell r="AR376" t="str">
            <v>X</v>
          </cell>
          <cell r="AW376" t="str">
            <v>X</v>
          </cell>
          <cell r="BB376" t="str">
            <v>X</v>
          </cell>
          <cell r="BG376" t="str">
            <v>X</v>
          </cell>
        </row>
        <row r="377">
          <cell r="AH377" t="str">
            <v>X</v>
          </cell>
          <cell r="AM377" t="str">
            <v>X</v>
          </cell>
          <cell r="AR377" t="str">
            <v>X</v>
          </cell>
          <cell r="AW377" t="str">
            <v>X</v>
          </cell>
          <cell r="BB377" t="str">
            <v>X</v>
          </cell>
          <cell r="BG377" t="str">
            <v>X</v>
          </cell>
        </row>
        <row r="378">
          <cell r="AH378" t="str">
            <v>X</v>
          </cell>
          <cell r="AM378" t="str">
            <v>X</v>
          </cell>
          <cell r="AR378" t="str">
            <v>X</v>
          </cell>
          <cell r="AW378" t="str">
            <v>X</v>
          </cell>
          <cell r="BB378" t="str">
            <v>X</v>
          </cell>
          <cell r="BG378" t="str">
            <v>X</v>
          </cell>
        </row>
        <row r="379">
          <cell r="AH379" t="str">
            <v>X</v>
          </cell>
          <cell r="AM379" t="str">
            <v>X</v>
          </cell>
          <cell r="AR379" t="str">
            <v>X</v>
          </cell>
          <cell r="AW379" t="str">
            <v>X</v>
          </cell>
          <cell r="BB379" t="str">
            <v>X</v>
          </cell>
          <cell r="BG379" t="str">
            <v>X</v>
          </cell>
        </row>
        <row r="380">
          <cell r="AH380" t="str">
            <v>X</v>
          </cell>
          <cell r="AM380" t="str">
            <v>X</v>
          </cell>
          <cell r="AR380" t="str">
            <v>X</v>
          </cell>
          <cell r="AW380" t="str">
            <v>X</v>
          </cell>
          <cell r="BB380" t="str">
            <v>X</v>
          </cell>
          <cell r="BG380" t="str">
            <v>X</v>
          </cell>
        </row>
        <row r="381">
          <cell r="AH381" t="str">
            <v>X</v>
          </cell>
          <cell r="AM381" t="str">
            <v>X</v>
          </cell>
          <cell r="AR381" t="str">
            <v>X</v>
          </cell>
          <cell r="AW381" t="str">
            <v>X</v>
          </cell>
          <cell r="BB381" t="str">
            <v>X</v>
          </cell>
          <cell r="BG381" t="str">
            <v>X</v>
          </cell>
        </row>
        <row r="382">
          <cell r="AH382" t="str">
            <v>X</v>
          </cell>
          <cell r="AM382" t="str">
            <v>X</v>
          </cell>
          <cell r="AR382" t="str">
            <v>X</v>
          </cell>
          <cell r="AW382" t="str">
            <v>X</v>
          </cell>
          <cell r="BB382" t="str">
            <v>X</v>
          </cell>
          <cell r="BG382" t="str">
            <v>X</v>
          </cell>
        </row>
        <row r="383">
          <cell r="AH383" t="str">
            <v>X</v>
          </cell>
          <cell r="AM383" t="str">
            <v>X</v>
          </cell>
          <cell r="AR383" t="str">
            <v>X</v>
          </cell>
          <cell r="AW383" t="str">
            <v>X</v>
          </cell>
          <cell r="BB383" t="str">
            <v>X</v>
          </cell>
          <cell r="BG383" t="str">
            <v>X</v>
          </cell>
        </row>
        <row r="384">
          <cell r="AH384" t="str">
            <v>X</v>
          </cell>
          <cell r="AM384" t="str">
            <v>X</v>
          </cell>
          <cell r="AR384" t="str">
            <v>X</v>
          </cell>
          <cell r="AW384" t="str">
            <v>X</v>
          </cell>
          <cell r="BB384" t="str">
            <v>X</v>
          </cell>
          <cell r="BG384" t="str">
            <v>X</v>
          </cell>
        </row>
        <row r="385">
          <cell r="AH385" t="str">
            <v>X</v>
          </cell>
          <cell r="AM385" t="str">
            <v>X</v>
          </cell>
          <cell r="AR385" t="str">
            <v>X</v>
          </cell>
          <cell r="AW385" t="str">
            <v>X</v>
          </cell>
          <cell r="BB385" t="str">
            <v>X</v>
          </cell>
          <cell r="BG385" t="str">
            <v>X</v>
          </cell>
        </row>
        <row r="386">
          <cell r="AH386" t="str">
            <v>X</v>
          </cell>
          <cell r="AM386" t="str">
            <v>X</v>
          </cell>
          <cell r="AR386" t="str">
            <v>X</v>
          </cell>
          <cell r="AW386" t="str">
            <v>X</v>
          </cell>
          <cell r="BB386" t="str">
            <v>X</v>
          </cell>
          <cell r="BG386" t="str">
            <v>X</v>
          </cell>
        </row>
        <row r="387">
          <cell r="AH387" t="str">
            <v>X</v>
          </cell>
          <cell r="AM387" t="str">
            <v>X</v>
          </cell>
          <cell r="AR387" t="str">
            <v>X</v>
          </cell>
          <cell r="AW387" t="str">
            <v>X</v>
          </cell>
          <cell r="BB387" t="str">
            <v>X</v>
          </cell>
          <cell r="BG387" t="str">
            <v>X</v>
          </cell>
        </row>
        <row r="388">
          <cell r="AH388" t="str">
            <v>X</v>
          </cell>
          <cell r="AM388" t="str">
            <v>X</v>
          </cell>
          <cell r="AR388" t="str">
            <v>X</v>
          </cell>
          <cell r="AW388" t="str">
            <v>X</v>
          </cell>
          <cell r="BB388" t="str">
            <v>X</v>
          </cell>
          <cell r="BG388" t="str">
            <v>X</v>
          </cell>
        </row>
        <row r="389">
          <cell r="AH389" t="str">
            <v>X</v>
          </cell>
          <cell r="AM389" t="str">
            <v>X</v>
          </cell>
          <cell r="AR389" t="str">
            <v>X</v>
          </cell>
          <cell r="AW389" t="str">
            <v>X</v>
          </cell>
          <cell r="BB389" t="str">
            <v>X</v>
          </cell>
          <cell r="BG389" t="str">
            <v>X</v>
          </cell>
        </row>
        <row r="390">
          <cell r="AH390" t="str">
            <v>X</v>
          </cell>
          <cell r="AM390" t="str">
            <v>X</v>
          </cell>
          <cell r="AR390" t="str">
            <v>X</v>
          </cell>
          <cell r="AW390" t="str">
            <v>X</v>
          </cell>
          <cell r="BB390" t="str">
            <v>X</v>
          </cell>
          <cell r="BG390" t="str">
            <v>X</v>
          </cell>
        </row>
        <row r="391">
          <cell r="AH391" t="str">
            <v>X</v>
          </cell>
          <cell r="AM391" t="str">
            <v>X</v>
          </cell>
          <cell r="AR391" t="str">
            <v>X</v>
          </cell>
          <cell r="AW391" t="str">
            <v>X</v>
          </cell>
          <cell r="BB391" t="str">
            <v>X</v>
          </cell>
          <cell r="BG391" t="str">
            <v>X</v>
          </cell>
        </row>
        <row r="392">
          <cell r="AH392" t="str">
            <v>X</v>
          </cell>
          <cell r="AM392" t="str">
            <v>X</v>
          </cell>
          <cell r="AR392" t="str">
            <v>X</v>
          </cell>
          <cell r="AW392" t="str">
            <v>X</v>
          </cell>
          <cell r="BB392" t="str">
            <v>X</v>
          </cell>
          <cell r="BG392" t="str">
            <v>X</v>
          </cell>
        </row>
        <row r="393">
          <cell r="AH393" t="str">
            <v>X</v>
          </cell>
          <cell r="AM393" t="str">
            <v>X</v>
          </cell>
          <cell r="AR393" t="str">
            <v>X</v>
          </cell>
          <cell r="AW393" t="str">
            <v>X</v>
          </cell>
          <cell r="BB393" t="str">
            <v>X</v>
          </cell>
          <cell r="BG393" t="str">
            <v>X</v>
          </cell>
        </row>
        <row r="394">
          <cell r="AH394" t="str">
            <v>X</v>
          </cell>
          <cell r="AM394" t="str">
            <v>X</v>
          </cell>
          <cell r="AR394" t="str">
            <v>X</v>
          </cell>
          <cell r="AW394" t="str">
            <v>X</v>
          </cell>
          <cell r="BB394" t="str">
            <v>X</v>
          </cell>
          <cell r="BG394" t="str">
            <v>X</v>
          </cell>
        </row>
        <row r="395">
          <cell r="AH395" t="str">
            <v>X</v>
          </cell>
          <cell r="AM395" t="str">
            <v>X</v>
          </cell>
          <cell r="AR395" t="str">
            <v>X</v>
          </cell>
          <cell r="AW395" t="str">
            <v>X</v>
          </cell>
          <cell r="BB395" t="str">
            <v>X</v>
          </cell>
          <cell r="BG395" t="str">
            <v>X</v>
          </cell>
        </row>
        <row r="396">
          <cell r="AH396" t="str">
            <v>X</v>
          </cell>
          <cell r="AM396" t="str">
            <v>X</v>
          </cell>
          <cell r="AR396" t="str">
            <v>X</v>
          </cell>
          <cell r="AW396" t="str">
            <v>X</v>
          </cell>
          <cell r="BB396" t="str">
            <v>X</v>
          </cell>
          <cell r="BG396" t="str">
            <v>X</v>
          </cell>
        </row>
        <row r="397">
          <cell r="AH397" t="str">
            <v>X</v>
          </cell>
          <cell r="AM397" t="str">
            <v>X</v>
          </cell>
          <cell r="AR397" t="str">
            <v>X</v>
          </cell>
          <cell r="AW397" t="str">
            <v>X</v>
          </cell>
          <cell r="BB397" t="str">
            <v>X</v>
          </cell>
          <cell r="BG397" t="str">
            <v>X</v>
          </cell>
        </row>
        <row r="398">
          <cell r="AH398" t="str">
            <v>X</v>
          </cell>
          <cell r="AM398" t="str">
            <v>X</v>
          </cell>
          <cell r="AR398" t="str">
            <v>X</v>
          </cell>
          <cell r="AW398" t="str">
            <v>X</v>
          </cell>
          <cell r="BB398" t="str">
            <v>X</v>
          </cell>
          <cell r="BG398" t="str">
            <v>X</v>
          </cell>
        </row>
        <row r="399">
          <cell r="AH399" t="str">
            <v>X</v>
          </cell>
          <cell r="AM399" t="str">
            <v>X</v>
          </cell>
          <cell r="AR399" t="str">
            <v>X</v>
          </cell>
          <cell r="AW399" t="str">
            <v>X</v>
          </cell>
          <cell r="BB399" t="str">
            <v>X</v>
          </cell>
          <cell r="BG399" t="str">
            <v>X</v>
          </cell>
        </row>
        <row r="400">
          <cell r="AH400" t="str">
            <v>X</v>
          </cell>
          <cell r="AM400" t="str">
            <v>X</v>
          </cell>
          <cell r="AR400" t="str">
            <v>X</v>
          </cell>
          <cell r="AW400" t="str">
            <v>X</v>
          </cell>
          <cell r="BB400" t="str">
            <v>X</v>
          </cell>
          <cell r="BG400" t="str">
            <v>X</v>
          </cell>
        </row>
        <row r="401">
          <cell r="AH401" t="str">
            <v>X</v>
          </cell>
          <cell r="AM401" t="str">
            <v>X</v>
          </cell>
          <cell r="AR401" t="str">
            <v>X</v>
          </cell>
          <cell r="AW401" t="str">
            <v>X</v>
          </cell>
          <cell r="BB401" t="str">
            <v>X</v>
          </cell>
          <cell r="BG401" t="str">
            <v>X</v>
          </cell>
        </row>
        <row r="402">
          <cell r="AH402" t="str">
            <v>X</v>
          </cell>
          <cell r="AM402" t="str">
            <v>X</v>
          </cell>
          <cell r="AR402" t="str">
            <v>X</v>
          </cell>
          <cell r="AW402" t="str">
            <v>X</v>
          </cell>
          <cell r="BB402" t="str">
            <v>X</v>
          </cell>
          <cell r="BG402" t="str">
            <v>X</v>
          </cell>
        </row>
        <row r="403">
          <cell r="AH403" t="str">
            <v>X</v>
          </cell>
          <cell r="AM403" t="str">
            <v>X</v>
          </cell>
          <cell r="AR403" t="str">
            <v>X</v>
          </cell>
          <cell r="AW403" t="str">
            <v>X</v>
          </cell>
          <cell r="BB403" t="str">
            <v>X</v>
          </cell>
          <cell r="BG403" t="str">
            <v>X</v>
          </cell>
        </row>
        <row r="404">
          <cell r="AH404" t="str">
            <v>X</v>
          </cell>
          <cell r="AM404" t="str">
            <v>X</v>
          </cell>
          <cell r="AR404" t="str">
            <v>X</v>
          </cell>
          <cell r="AW404" t="str">
            <v>X</v>
          </cell>
          <cell r="BB404" t="str">
            <v>X</v>
          </cell>
          <cell r="BG404" t="str">
            <v>X</v>
          </cell>
        </row>
        <row r="405">
          <cell r="AH405" t="str">
            <v>X</v>
          </cell>
          <cell r="AM405" t="str">
            <v>X</v>
          </cell>
          <cell r="AR405" t="str">
            <v>X</v>
          </cell>
          <cell r="AW405" t="str">
            <v>X</v>
          </cell>
          <cell r="BB405" t="str">
            <v>X</v>
          </cell>
          <cell r="BG405" t="str">
            <v>X</v>
          </cell>
        </row>
        <row r="406">
          <cell r="AH406" t="str">
            <v>X</v>
          </cell>
          <cell r="AM406" t="str">
            <v>X</v>
          </cell>
          <cell r="AR406" t="str">
            <v>X</v>
          </cell>
          <cell r="AW406" t="str">
            <v>X</v>
          </cell>
          <cell r="BB406" t="str">
            <v>X</v>
          </cell>
          <cell r="BG406" t="str">
            <v>X</v>
          </cell>
        </row>
        <row r="407">
          <cell r="AH407" t="str">
            <v>X</v>
          </cell>
          <cell r="AM407" t="str">
            <v>X</v>
          </cell>
          <cell r="AR407" t="str">
            <v>X</v>
          </cell>
          <cell r="AW407" t="str">
            <v>X</v>
          </cell>
          <cell r="BB407" t="str">
            <v>X</v>
          </cell>
          <cell r="BG407" t="str">
            <v>X</v>
          </cell>
        </row>
        <row r="408">
          <cell r="AH408" t="str">
            <v>X</v>
          </cell>
          <cell r="AM408" t="str">
            <v>X</v>
          </cell>
          <cell r="AR408" t="str">
            <v>X</v>
          </cell>
          <cell r="AW408" t="str">
            <v>X</v>
          </cell>
          <cell r="BB408" t="str">
            <v>X</v>
          </cell>
          <cell r="BG408" t="str">
            <v>X</v>
          </cell>
        </row>
        <row r="409">
          <cell r="AH409" t="str">
            <v>X</v>
          </cell>
          <cell r="AM409" t="str">
            <v>X</v>
          </cell>
          <cell r="AR409" t="str">
            <v>X</v>
          </cell>
          <cell r="AW409" t="str">
            <v>X</v>
          </cell>
          <cell r="BB409" t="str">
            <v>X</v>
          </cell>
          <cell r="BG409" t="str">
            <v>X</v>
          </cell>
        </row>
        <row r="410">
          <cell r="AH410" t="str">
            <v>X</v>
          </cell>
          <cell r="AM410" t="str">
            <v>X</v>
          </cell>
          <cell r="AR410" t="str">
            <v>X</v>
          </cell>
          <cell r="AW410" t="str">
            <v>X</v>
          </cell>
          <cell r="BB410" t="str">
            <v>X</v>
          </cell>
          <cell r="BG410" t="str">
            <v>X</v>
          </cell>
        </row>
        <row r="411">
          <cell r="AH411" t="str">
            <v>X</v>
          </cell>
          <cell r="AM411" t="str">
            <v>X</v>
          </cell>
          <cell r="AR411" t="str">
            <v>X</v>
          </cell>
          <cell r="AW411" t="str">
            <v>X</v>
          </cell>
          <cell r="BB411" t="str">
            <v>X</v>
          </cell>
          <cell r="BG411" t="str">
            <v>X</v>
          </cell>
        </row>
        <row r="412">
          <cell r="AH412" t="str">
            <v>X</v>
          </cell>
          <cell r="AM412" t="str">
            <v>X</v>
          </cell>
          <cell r="AR412" t="str">
            <v>X</v>
          </cell>
          <cell r="AW412" t="str">
            <v>X</v>
          </cell>
          <cell r="BB412" t="str">
            <v>X</v>
          </cell>
          <cell r="BG412" t="str">
            <v>X</v>
          </cell>
        </row>
        <row r="413">
          <cell r="AH413" t="str">
            <v>X</v>
          </cell>
          <cell r="AM413" t="str">
            <v>X</v>
          </cell>
          <cell r="AR413" t="str">
            <v>X</v>
          </cell>
          <cell r="AW413" t="str">
            <v>X</v>
          </cell>
          <cell r="BB413" t="str">
            <v>X</v>
          </cell>
          <cell r="BG413" t="str">
            <v>X</v>
          </cell>
        </row>
        <row r="414">
          <cell r="AH414" t="str">
            <v>X</v>
          </cell>
          <cell r="AM414" t="str">
            <v>X</v>
          </cell>
          <cell r="AR414" t="str">
            <v>X</v>
          </cell>
          <cell r="AW414" t="str">
            <v>X</v>
          </cell>
          <cell r="BB414" t="str">
            <v>X</v>
          </cell>
          <cell r="BG414" t="str">
            <v>X</v>
          </cell>
        </row>
        <row r="415">
          <cell r="AH415" t="str">
            <v>X</v>
          </cell>
          <cell r="AM415" t="str">
            <v>X</v>
          </cell>
          <cell r="AR415" t="str">
            <v>X</v>
          </cell>
          <cell r="AW415" t="str">
            <v>X</v>
          </cell>
          <cell r="BB415" t="str">
            <v>X</v>
          </cell>
          <cell r="BG415" t="str">
            <v>X</v>
          </cell>
        </row>
        <row r="416">
          <cell r="AH416" t="str">
            <v>X</v>
          </cell>
          <cell r="AM416" t="str">
            <v>X</v>
          </cell>
          <cell r="AR416" t="str">
            <v>X</v>
          </cell>
          <cell r="AW416" t="str">
            <v>X</v>
          </cell>
          <cell r="BB416" t="str">
            <v>X</v>
          </cell>
          <cell r="BG416" t="str">
            <v>X</v>
          </cell>
        </row>
        <row r="417">
          <cell r="AH417" t="str">
            <v>X</v>
          </cell>
          <cell r="AM417" t="str">
            <v>X</v>
          </cell>
          <cell r="AR417" t="str">
            <v>X</v>
          </cell>
          <cell r="AW417" t="str">
            <v>X</v>
          </cell>
          <cell r="BB417" t="str">
            <v>X</v>
          </cell>
          <cell r="BG417" t="str">
            <v>X</v>
          </cell>
        </row>
        <row r="418">
          <cell r="AH418" t="str">
            <v>X</v>
          </cell>
          <cell r="AM418" t="str">
            <v>X</v>
          </cell>
          <cell r="AR418" t="str">
            <v>X</v>
          </cell>
          <cell r="AW418" t="str">
            <v>X</v>
          </cell>
          <cell r="BB418" t="str">
            <v>X</v>
          </cell>
          <cell r="BG418" t="str">
            <v>X</v>
          </cell>
        </row>
        <row r="419">
          <cell r="AH419" t="str">
            <v>X</v>
          </cell>
          <cell r="AM419" t="str">
            <v>X</v>
          </cell>
          <cell r="AR419" t="str">
            <v>X</v>
          </cell>
          <cell r="AW419" t="str">
            <v>X</v>
          </cell>
          <cell r="BB419" t="str">
            <v>X</v>
          </cell>
          <cell r="BG419" t="str">
            <v>X</v>
          </cell>
        </row>
        <row r="420">
          <cell r="AH420" t="str">
            <v>X</v>
          </cell>
          <cell r="AM420" t="str">
            <v>X</v>
          </cell>
          <cell r="AR420" t="str">
            <v>X</v>
          </cell>
          <cell r="AW420" t="str">
            <v>X</v>
          </cell>
          <cell r="BB420" t="str">
            <v>X</v>
          </cell>
          <cell r="BG420" t="str">
            <v>X</v>
          </cell>
        </row>
        <row r="421">
          <cell r="AH421" t="str">
            <v>X</v>
          </cell>
          <cell r="AM421" t="str">
            <v>X</v>
          </cell>
          <cell r="AR421" t="str">
            <v>X</v>
          </cell>
          <cell r="AW421" t="str">
            <v>X</v>
          </cell>
          <cell r="BB421" t="str">
            <v>X</v>
          </cell>
          <cell r="BG421" t="str">
            <v>X</v>
          </cell>
        </row>
        <row r="422">
          <cell r="AH422" t="str">
            <v>X</v>
          </cell>
          <cell r="AM422" t="str">
            <v>X</v>
          </cell>
          <cell r="AR422" t="str">
            <v>X</v>
          </cell>
          <cell r="AW422" t="str">
            <v>X</v>
          </cell>
          <cell r="BB422" t="str">
            <v>X</v>
          </cell>
          <cell r="BG422" t="str">
            <v>X</v>
          </cell>
        </row>
        <row r="423">
          <cell r="AH423" t="str">
            <v>X</v>
          </cell>
          <cell r="AM423" t="str">
            <v>X</v>
          </cell>
          <cell r="AR423" t="str">
            <v>X</v>
          </cell>
          <cell r="AW423" t="str">
            <v>X</v>
          </cell>
          <cell r="BB423" t="str">
            <v>X</v>
          </cell>
          <cell r="BG423" t="str">
            <v>X</v>
          </cell>
        </row>
        <row r="424">
          <cell r="AH424" t="str">
            <v>X</v>
          </cell>
          <cell r="AM424" t="str">
            <v>X</v>
          </cell>
          <cell r="AR424" t="str">
            <v>X</v>
          </cell>
          <cell r="AW424" t="str">
            <v>X</v>
          </cell>
          <cell r="BB424" t="str">
            <v>X</v>
          </cell>
          <cell r="BG424" t="str">
            <v>X</v>
          </cell>
        </row>
        <row r="425">
          <cell r="AH425" t="str">
            <v>X</v>
          </cell>
          <cell r="AM425" t="str">
            <v>X</v>
          </cell>
          <cell r="AR425" t="str">
            <v>X</v>
          </cell>
          <cell r="AW425" t="str">
            <v>X</v>
          </cell>
          <cell r="BB425" t="str">
            <v>X</v>
          </cell>
          <cell r="BG425" t="str">
            <v>X</v>
          </cell>
        </row>
        <row r="426">
          <cell r="AH426" t="str">
            <v>X</v>
          </cell>
          <cell r="AM426" t="str">
            <v>X</v>
          </cell>
          <cell r="AR426" t="str">
            <v>X</v>
          </cell>
          <cell r="AW426" t="str">
            <v>X</v>
          </cell>
          <cell r="BB426" t="str">
            <v>X</v>
          </cell>
          <cell r="BG426" t="str">
            <v>X</v>
          </cell>
        </row>
        <row r="427">
          <cell r="AH427" t="str">
            <v>X</v>
          </cell>
          <cell r="AM427" t="str">
            <v>X</v>
          </cell>
          <cell r="AR427" t="str">
            <v>X</v>
          </cell>
          <cell r="AW427" t="str">
            <v>X</v>
          </cell>
          <cell r="BB427" t="str">
            <v>X</v>
          </cell>
          <cell r="BG427" t="str">
            <v>X</v>
          </cell>
        </row>
        <row r="428">
          <cell r="AH428" t="str">
            <v>X</v>
          </cell>
          <cell r="AM428" t="str">
            <v>X</v>
          </cell>
          <cell r="AR428" t="str">
            <v>X</v>
          </cell>
          <cell r="AW428" t="str">
            <v>X</v>
          </cell>
          <cell r="BB428" t="str">
            <v>X</v>
          </cell>
          <cell r="BG428" t="str">
            <v>X</v>
          </cell>
        </row>
        <row r="429">
          <cell r="AH429" t="str">
            <v>X</v>
          </cell>
          <cell r="AM429" t="str">
            <v>X</v>
          </cell>
          <cell r="AR429" t="str">
            <v>X</v>
          </cell>
          <cell r="AW429" t="str">
            <v>X</v>
          </cell>
          <cell r="BB429" t="str">
            <v>X</v>
          </cell>
          <cell r="BG429" t="str">
            <v>X</v>
          </cell>
        </row>
        <row r="430">
          <cell r="AH430" t="str">
            <v>X</v>
          </cell>
          <cell r="AM430" t="str">
            <v>X</v>
          </cell>
          <cell r="AR430" t="str">
            <v>X</v>
          </cell>
          <cell r="AW430" t="str">
            <v>X</v>
          </cell>
          <cell r="BB430" t="str">
            <v>X</v>
          </cell>
          <cell r="BG430" t="str">
            <v>X</v>
          </cell>
        </row>
        <row r="431">
          <cell r="AH431" t="str">
            <v>X</v>
          </cell>
          <cell r="AM431" t="str">
            <v>X</v>
          </cell>
          <cell r="AR431" t="str">
            <v>X</v>
          </cell>
          <cell r="AW431" t="str">
            <v>X</v>
          </cell>
          <cell r="BB431" t="str">
            <v>X</v>
          </cell>
          <cell r="BG431" t="str">
            <v>X</v>
          </cell>
        </row>
        <row r="432">
          <cell r="AH432" t="str">
            <v>X</v>
          </cell>
          <cell r="AM432" t="str">
            <v>X</v>
          </cell>
          <cell r="AR432" t="str">
            <v>X</v>
          </cell>
          <cell r="AW432" t="str">
            <v>X</v>
          </cell>
          <cell r="BB432" t="str">
            <v>X</v>
          </cell>
          <cell r="BG432" t="str">
            <v>X</v>
          </cell>
        </row>
        <row r="433">
          <cell r="AH433" t="str">
            <v>X</v>
          </cell>
          <cell r="AM433" t="str">
            <v>X</v>
          </cell>
          <cell r="AR433" t="str">
            <v>X</v>
          </cell>
          <cell r="AW433" t="str">
            <v>X</v>
          </cell>
          <cell r="BB433" t="str">
            <v>X</v>
          </cell>
          <cell r="BG433" t="str">
            <v>X</v>
          </cell>
        </row>
        <row r="434">
          <cell r="AH434" t="str">
            <v>X</v>
          </cell>
          <cell r="AM434" t="str">
            <v>X</v>
          </cell>
          <cell r="AR434" t="str">
            <v>X</v>
          </cell>
          <cell r="AW434" t="str">
            <v>X</v>
          </cell>
          <cell r="BB434" t="str">
            <v>X</v>
          </cell>
          <cell r="BG434" t="str">
            <v>X</v>
          </cell>
        </row>
        <row r="435">
          <cell r="AH435" t="str">
            <v>X</v>
          </cell>
          <cell r="AM435" t="str">
            <v>X</v>
          </cell>
          <cell r="AR435" t="str">
            <v>X</v>
          </cell>
          <cell r="AW435" t="str">
            <v>X</v>
          </cell>
          <cell r="BB435" t="str">
            <v>X</v>
          </cell>
          <cell r="BG435" t="str">
            <v>X</v>
          </cell>
        </row>
        <row r="436">
          <cell r="AH436" t="str">
            <v>X</v>
          </cell>
          <cell r="AM436" t="str">
            <v>X</v>
          </cell>
          <cell r="AR436" t="str">
            <v>X</v>
          </cell>
          <cell r="AW436" t="str">
            <v>X</v>
          </cell>
          <cell r="BB436" t="str">
            <v>X</v>
          </cell>
          <cell r="BG436" t="str">
            <v>X</v>
          </cell>
        </row>
        <row r="437">
          <cell r="AH437" t="str">
            <v>X</v>
          </cell>
          <cell r="AM437" t="str">
            <v>X</v>
          </cell>
          <cell r="AR437" t="str">
            <v>X</v>
          </cell>
          <cell r="AW437" t="str">
            <v>X</v>
          </cell>
          <cell r="BB437" t="str">
            <v>X</v>
          </cell>
          <cell r="BG437" t="str">
            <v>X</v>
          </cell>
        </row>
        <row r="438">
          <cell r="AH438" t="str">
            <v>X</v>
          </cell>
          <cell r="AM438" t="str">
            <v>X</v>
          </cell>
          <cell r="AR438" t="str">
            <v>X</v>
          </cell>
          <cell r="AW438" t="str">
            <v>X</v>
          </cell>
          <cell r="BB438" t="str">
            <v>X</v>
          </cell>
          <cell r="BG438" t="str">
            <v>X</v>
          </cell>
        </row>
        <row r="439">
          <cell r="AH439" t="str">
            <v>X</v>
          </cell>
          <cell r="AM439" t="str">
            <v>X</v>
          </cell>
          <cell r="AR439" t="str">
            <v>X</v>
          </cell>
          <cell r="AW439" t="str">
            <v>X</v>
          </cell>
          <cell r="BB439" t="str">
            <v>X</v>
          </cell>
          <cell r="BG439" t="str">
            <v>X</v>
          </cell>
        </row>
        <row r="440">
          <cell r="AH440" t="str">
            <v>X</v>
          </cell>
          <cell r="AM440" t="str">
            <v>X</v>
          </cell>
          <cell r="AR440" t="str">
            <v>X</v>
          </cell>
          <cell r="AW440" t="str">
            <v>X</v>
          </cell>
          <cell r="BB440" t="str">
            <v>X</v>
          </cell>
          <cell r="BG440" t="str">
            <v>X</v>
          </cell>
        </row>
        <row r="441">
          <cell r="AH441" t="str">
            <v>X</v>
          </cell>
          <cell r="AM441" t="str">
            <v>X</v>
          </cell>
          <cell r="AR441" t="str">
            <v>X</v>
          </cell>
          <cell r="AW441" t="str">
            <v>X</v>
          </cell>
          <cell r="BB441" t="str">
            <v>X</v>
          </cell>
          <cell r="BG441" t="str">
            <v>X</v>
          </cell>
        </row>
        <row r="442">
          <cell r="AH442" t="str">
            <v>X</v>
          </cell>
          <cell r="AM442" t="str">
            <v>X</v>
          </cell>
          <cell r="AR442" t="str">
            <v>X</v>
          </cell>
          <cell r="AW442" t="str">
            <v>X</v>
          </cell>
          <cell r="BB442" t="str">
            <v>X</v>
          </cell>
          <cell r="BG442" t="str">
            <v>X</v>
          </cell>
        </row>
        <row r="443">
          <cell r="AH443" t="str">
            <v>X</v>
          </cell>
          <cell r="AM443" t="str">
            <v>X</v>
          </cell>
          <cell r="AR443" t="str">
            <v>X</v>
          </cell>
          <cell r="AW443" t="str">
            <v>X</v>
          </cell>
          <cell r="BB443" t="str">
            <v>X</v>
          </cell>
          <cell r="BG443" t="str">
            <v>X</v>
          </cell>
        </row>
        <row r="444">
          <cell r="AH444" t="str">
            <v>X</v>
          </cell>
          <cell r="AM444" t="str">
            <v>X</v>
          </cell>
          <cell r="AR444" t="str">
            <v>X</v>
          </cell>
          <cell r="AW444" t="str">
            <v>X</v>
          </cell>
          <cell r="BB444" t="str">
            <v>X</v>
          </cell>
          <cell r="BG444" t="str">
            <v>X</v>
          </cell>
        </row>
        <row r="445">
          <cell r="AH445" t="str">
            <v>X</v>
          </cell>
          <cell r="AM445" t="str">
            <v>X</v>
          </cell>
          <cell r="AR445" t="str">
            <v>X</v>
          </cell>
          <cell r="AW445" t="str">
            <v>X</v>
          </cell>
          <cell r="BB445" t="str">
            <v>X</v>
          </cell>
          <cell r="BG445" t="str">
            <v>X</v>
          </cell>
        </row>
        <row r="446">
          <cell r="AH446" t="str">
            <v>X</v>
          </cell>
          <cell r="AM446" t="str">
            <v>X</v>
          </cell>
          <cell r="AR446" t="str">
            <v>X</v>
          </cell>
          <cell r="AW446" t="str">
            <v>X</v>
          </cell>
          <cell r="BB446" t="str">
            <v>X</v>
          </cell>
          <cell r="BG446" t="str">
            <v>X</v>
          </cell>
        </row>
        <row r="447">
          <cell r="AH447" t="str">
            <v>X</v>
          </cell>
          <cell r="AM447" t="str">
            <v>X</v>
          </cell>
          <cell r="AR447" t="str">
            <v>X</v>
          </cell>
          <cell r="AW447" t="str">
            <v>X</v>
          </cell>
          <cell r="BB447" t="str">
            <v>X</v>
          </cell>
          <cell r="BG447" t="str">
            <v>X</v>
          </cell>
        </row>
        <row r="448">
          <cell r="AH448" t="str">
            <v>X</v>
          </cell>
          <cell r="AM448" t="str">
            <v>X</v>
          </cell>
          <cell r="AR448" t="str">
            <v>X</v>
          </cell>
          <cell r="AW448" t="str">
            <v>X</v>
          </cell>
          <cell r="BB448" t="str">
            <v>X</v>
          </cell>
          <cell r="BG448" t="str">
            <v>X</v>
          </cell>
        </row>
        <row r="449">
          <cell r="AH449" t="str">
            <v>X</v>
          </cell>
          <cell r="AM449" t="str">
            <v>X</v>
          </cell>
          <cell r="AR449" t="str">
            <v>X</v>
          </cell>
          <cell r="AW449" t="str">
            <v>X</v>
          </cell>
          <cell r="BB449" t="str">
            <v>X</v>
          </cell>
          <cell r="BG449" t="str">
            <v>X</v>
          </cell>
        </row>
        <row r="450">
          <cell r="AH450" t="str">
            <v>X</v>
          </cell>
          <cell r="AM450" t="str">
            <v>X</v>
          </cell>
          <cell r="AR450" t="str">
            <v>X</v>
          </cell>
          <cell r="AW450" t="str">
            <v>X</v>
          </cell>
          <cell r="BB450" t="str">
            <v>X</v>
          </cell>
          <cell r="BG450" t="str">
            <v>X</v>
          </cell>
        </row>
        <row r="451">
          <cell r="AH451" t="str">
            <v>X</v>
          </cell>
          <cell r="AM451" t="str">
            <v>X</v>
          </cell>
          <cell r="AR451" t="str">
            <v>X</v>
          </cell>
          <cell r="AW451" t="str">
            <v>X</v>
          </cell>
          <cell r="BB451" t="str">
            <v>X</v>
          </cell>
          <cell r="BG451" t="str">
            <v>X</v>
          </cell>
        </row>
        <row r="452">
          <cell r="AH452" t="str">
            <v>X</v>
          </cell>
          <cell r="AM452" t="str">
            <v>X</v>
          </cell>
          <cell r="AR452" t="str">
            <v>X</v>
          </cell>
          <cell r="AW452" t="str">
            <v>X</v>
          </cell>
          <cell r="BB452" t="str">
            <v>X</v>
          </cell>
          <cell r="BG452" t="str">
            <v>X</v>
          </cell>
        </row>
        <row r="453">
          <cell r="AH453" t="str">
            <v>X</v>
          </cell>
          <cell r="AM453" t="str">
            <v>X</v>
          </cell>
          <cell r="AR453" t="str">
            <v>X</v>
          </cell>
          <cell r="AW453" t="str">
            <v>X</v>
          </cell>
          <cell r="BB453" t="str">
            <v>X</v>
          </cell>
          <cell r="BG453" t="str">
            <v>X</v>
          </cell>
        </row>
        <row r="454">
          <cell r="AH454" t="str">
            <v>X</v>
          </cell>
          <cell r="AM454" t="str">
            <v>X</v>
          </cell>
          <cell r="AR454" t="str">
            <v>X</v>
          </cell>
          <cell r="AW454" t="str">
            <v>X</v>
          </cell>
          <cell r="BB454" t="str">
            <v>X</v>
          </cell>
          <cell r="BG454" t="str">
            <v>X</v>
          </cell>
        </row>
        <row r="455">
          <cell r="AH455" t="str">
            <v>X</v>
          </cell>
          <cell r="AM455" t="str">
            <v>X</v>
          </cell>
          <cell r="AR455" t="str">
            <v>X</v>
          </cell>
          <cell r="AW455" t="str">
            <v>X</v>
          </cell>
          <cell r="BB455" t="str">
            <v>X</v>
          </cell>
          <cell r="BG455" t="str">
            <v>X</v>
          </cell>
        </row>
        <row r="456">
          <cell r="AH456" t="str">
            <v>X</v>
          </cell>
          <cell r="AM456" t="str">
            <v>X</v>
          </cell>
          <cell r="AR456" t="str">
            <v>X</v>
          </cell>
          <cell r="AW456" t="str">
            <v>X</v>
          </cell>
          <cell r="BB456" t="str">
            <v>X</v>
          </cell>
          <cell r="BG456" t="str">
            <v>X</v>
          </cell>
        </row>
        <row r="457">
          <cell r="AH457" t="str">
            <v>X</v>
          </cell>
          <cell r="AM457" t="str">
            <v>X</v>
          </cell>
          <cell r="AR457" t="str">
            <v>X</v>
          </cell>
          <cell r="AW457" t="str">
            <v>X</v>
          </cell>
          <cell r="BB457" t="str">
            <v>X</v>
          </cell>
          <cell r="BG457" t="str">
            <v>X</v>
          </cell>
        </row>
        <row r="458">
          <cell r="AH458" t="str">
            <v>X</v>
          </cell>
          <cell r="AM458" t="str">
            <v>X</v>
          </cell>
          <cell r="AR458" t="str">
            <v>X</v>
          </cell>
          <cell r="AW458" t="str">
            <v>X</v>
          </cell>
          <cell r="BB458" t="str">
            <v>X</v>
          </cell>
          <cell r="BG458" t="str">
            <v>X</v>
          </cell>
        </row>
        <row r="459">
          <cell r="AH459" t="str">
            <v>X</v>
          </cell>
          <cell r="AM459" t="str">
            <v>X</v>
          </cell>
          <cell r="AR459" t="str">
            <v>X</v>
          </cell>
          <cell r="AW459" t="str">
            <v>X</v>
          </cell>
          <cell r="BB459" t="str">
            <v>X</v>
          </cell>
          <cell r="BG459" t="str">
            <v>X</v>
          </cell>
        </row>
        <row r="460">
          <cell r="AH460" t="str">
            <v>X</v>
          </cell>
          <cell r="AM460" t="str">
            <v>X</v>
          </cell>
          <cell r="AR460" t="str">
            <v>X</v>
          </cell>
          <cell r="AW460" t="str">
            <v>X</v>
          </cell>
          <cell r="BB460" t="str">
            <v>X</v>
          </cell>
          <cell r="BG460" t="str">
            <v>X</v>
          </cell>
        </row>
        <row r="461">
          <cell r="AH461" t="str">
            <v>X</v>
          </cell>
          <cell r="AM461" t="str">
            <v>X</v>
          </cell>
          <cell r="AR461" t="str">
            <v>X</v>
          </cell>
          <cell r="AW461" t="str">
            <v>X</v>
          </cell>
          <cell r="BB461" t="str">
            <v>X</v>
          </cell>
          <cell r="BG461" t="str">
            <v>X</v>
          </cell>
        </row>
        <row r="462">
          <cell r="AH462" t="str">
            <v>X</v>
          </cell>
          <cell r="AM462" t="str">
            <v>X</v>
          </cell>
          <cell r="AR462" t="str">
            <v>X</v>
          </cell>
          <cell r="AW462" t="str">
            <v>X</v>
          </cell>
          <cell r="BB462" t="str">
            <v>X</v>
          </cell>
          <cell r="BG462" t="str">
            <v>X</v>
          </cell>
        </row>
        <row r="463">
          <cell r="AH463" t="str">
            <v>X</v>
          </cell>
          <cell r="AM463" t="str">
            <v>X</v>
          </cell>
          <cell r="AR463" t="str">
            <v>X</v>
          </cell>
          <cell r="AW463" t="str">
            <v>X</v>
          </cell>
          <cell r="BB463" t="str">
            <v>X</v>
          </cell>
          <cell r="BG463" t="str">
            <v>X</v>
          </cell>
        </row>
        <row r="464">
          <cell r="AH464" t="str">
            <v>X</v>
          </cell>
          <cell r="AM464" t="str">
            <v>X</v>
          </cell>
          <cell r="AR464" t="str">
            <v>X</v>
          </cell>
          <cell r="AW464" t="str">
            <v>X</v>
          </cell>
          <cell r="BB464" t="str">
            <v>X</v>
          </cell>
          <cell r="BG464" t="str">
            <v>X</v>
          </cell>
        </row>
        <row r="465">
          <cell r="AH465" t="str">
            <v>X</v>
          </cell>
          <cell r="AM465" t="str">
            <v>X</v>
          </cell>
          <cell r="AR465" t="str">
            <v>X</v>
          </cell>
          <cell r="AW465" t="str">
            <v>X</v>
          </cell>
          <cell r="BB465" t="str">
            <v>X</v>
          </cell>
          <cell r="BG465" t="str">
            <v>X</v>
          </cell>
        </row>
        <row r="466">
          <cell r="AH466" t="str">
            <v>X</v>
          </cell>
          <cell r="AM466" t="str">
            <v>X</v>
          </cell>
          <cell r="AR466" t="str">
            <v>X</v>
          </cell>
          <cell r="AW466" t="str">
            <v>X</v>
          </cell>
          <cell r="BB466" t="str">
            <v>X</v>
          </cell>
          <cell r="BG466" t="str">
            <v>X</v>
          </cell>
        </row>
        <row r="467">
          <cell r="AH467" t="str">
            <v>X</v>
          </cell>
          <cell r="AM467" t="str">
            <v>X</v>
          </cell>
          <cell r="AR467" t="str">
            <v>X</v>
          </cell>
          <cell r="AW467" t="str">
            <v>X</v>
          </cell>
          <cell r="BB467" t="str">
            <v>X</v>
          </cell>
          <cell r="BG467" t="str">
            <v>X</v>
          </cell>
        </row>
        <row r="468">
          <cell r="AH468" t="str">
            <v>X</v>
          </cell>
          <cell r="AM468" t="str">
            <v>X</v>
          </cell>
          <cell r="AR468" t="str">
            <v>X</v>
          </cell>
          <cell r="AW468" t="str">
            <v>X</v>
          </cell>
          <cell r="BB468" t="str">
            <v>X</v>
          </cell>
          <cell r="BG468" t="str">
            <v>X</v>
          </cell>
        </row>
        <row r="469">
          <cell r="AH469" t="str">
            <v>X</v>
          </cell>
          <cell r="AM469" t="str">
            <v>X</v>
          </cell>
          <cell r="AR469" t="str">
            <v>X</v>
          </cell>
          <cell r="AW469" t="str">
            <v>X</v>
          </cell>
          <cell r="BB469" t="str">
            <v>X</v>
          </cell>
          <cell r="BG469" t="str">
            <v>X</v>
          </cell>
        </row>
        <row r="470">
          <cell r="AH470" t="str">
            <v>X</v>
          </cell>
          <cell r="AM470" t="str">
            <v>X</v>
          </cell>
          <cell r="AR470" t="str">
            <v>X</v>
          </cell>
          <cell r="AW470" t="str">
            <v>X</v>
          </cell>
          <cell r="BB470" t="str">
            <v>X</v>
          </cell>
          <cell r="BG470" t="str">
            <v>X</v>
          </cell>
        </row>
        <row r="471">
          <cell r="AH471" t="str">
            <v>X</v>
          </cell>
          <cell r="AM471" t="str">
            <v>X</v>
          </cell>
          <cell r="AR471" t="str">
            <v>X</v>
          </cell>
          <cell r="AW471" t="str">
            <v>X</v>
          </cell>
          <cell r="BB471" t="str">
            <v>X</v>
          </cell>
          <cell r="BG471" t="str">
            <v>X</v>
          </cell>
        </row>
        <row r="472">
          <cell r="AH472" t="str">
            <v>X</v>
          </cell>
          <cell r="AM472" t="str">
            <v>X</v>
          </cell>
          <cell r="AR472" t="str">
            <v>X</v>
          </cell>
          <cell r="AW472" t="str">
            <v>X</v>
          </cell>
          <cell r="BB472" t="str">
            <v>X</v>
          </cell>
          <cell r="BG472" t="str">
            <v>X</v>
          </cell>
        </row>
        <row r="473">
          <cell r="AH473" t="str">
            <v>X</v>
          </cell>
          <cell r="AM473" t="str">
            <v>X</v>
          </cell>
          <cell r="AR473" t="str">
            <v>X</v>
          </cell>
          <cell r="AW473" t="str">
            <v>X</v>
          </cell>
          <cell r="BB473" t="str">
            <v>X</v>
          </cell>
          <cell r="BG473" t="str">
            <v>X</v>
          </cell>
        </row>
        <row r="474">
          <cell r="AH474" t="str">
            <v>X</v>
          </cell>
          <cell r="AM474" t="str">
            <v>X</v>
          </cell>
          <cell r="AR474" t="str">
            <v>X</v>
          </cell>
          <cell r="AW474" t="str">
            <v>X</v>
          </cell>
          <cell r="BB474" t="str">
            <v>X</v>
          </cell>
          <cell r="BG474" t="str">
            <v>X</v>
          </cell>
        </row>
        <row r="475">
          <cell r="AH475" t="str">
            <v>X</v>
          </cell>
          <cell r="AM475" t="str">
            <v>X</v>
          </cell>
          <cell r="AR475" t="str">
            <v>X</v>
          </cell>
          <cell r="AW475" t="str">
            <v>X</v>
          </cell>
          <cell r="BB475" t="str">
            <v>X</v>
          </cell>
          <cell r="BG475" t="str">
            <v>X</v>
          </cell>
        </row>
        <row r="476">
          <cell r="AH476" t="str">
            <v>X</v>
          </cell>
          <cell r="AM476" t="str">
            <v>X</v>
          </cell>
          <cell r="AR476" t="str">
            <v>X</v>
          </cell>
          <cell r="AW476" t="str">
            <v>X</v>
          </cell>
          <cell r="BB476" t="str">
            <v>X</v>
          </cell>
          <cell r="BG476" t="str">
            <v>X</v>
          </cell>
        </row>
        <row r="477">
          <cell r="AH477" t="str">
            <v>X</v>
          </cell>
          <cell r="AM477" t="str">
            <v>X</v>
          </cell>
          <cell r="AR477" t="str">
            <v>X</v>
          </cell>
          <cell r="AW477" t="str">
            <v>X</v>
          </cell>
          <cell r="BB477" t="str">
            <v>X</v>
          </cell>
          <cell r="BG477" t="str">
            <v>X</v>
          </cell>
        </row>
        <row r="478">
          <cell r="AH478" t="str">
            <v>X</v>
          </cell>
          <cell r="AM478" t="str">
            <v>X</v>
          </cell>
          <cell r="AR478" t="str">
            <v>X</v>
          </cell>
          <cell r="AW478" t="str">
            <v>X</v>
          </cell>
          <cell r="BB478" t="str">
            <v>X</v>
          </cell>
          <cell r="BG478" t="str">
            <v>X</v>
          </cell>
        </row>
        <row r="479">
          <cell r="AH479" t="str">
            <v>X</v>
          </cell>
          <cell r="AM479" t="str">
            <v>X</v>
          </cell>
          <cell r="AR479" t="str">
            <v>X</v>
          </cell>
          <cell r="AW479" t="str">
            <v>X</v>
          </cell>
          <cell r="BB479" t="str">
            <v>X</v>
          </cell>
          <cell r="BG479" t="str">
            <v>X</v>
          </cell>
        </row>
        <row r="480">
          <cell r="AH480" t="str">
            <v>X</v>
          </cell>
          <cell r="AM480" t="str">
            <v>X</v>
          </cell>
          <cell r="AR480" t="str">
            <v>X</v>
          </cell>
          <cell r="AW480" t="str">
            <v>X</v>
          </cell>
          <cell r="BB480" t="str">
            <v>X</v>
          </cell>
          <cell r="BG480" t="str">
            <v>X</v>
          </cell>
        </row>
        <row r="481">
          <cell r="AH481" t="str">
            <v>X</v>
          </cell>
          <cell r="AM481" t="str">
            <v>X</v>
          </cell>
          <cell r="AR481" t="str">
            <v>X</v>
          </cell>
          <cell r="AW481" t="str">
            <v>X</v>
          </cell>
          <cell r="BB481" t="str">
            <v>X</v>
          </cell>
          <cell r="BG481" t="str">
            <v>X</v>
          </cell>
        </row>
        <row r="482">
          <cell r="AH482" t="str">
            <v>X</v>
          </cell>
          <cell r="AM482" t="str">
            <v>X</v>
          </cell>
          <cell r="AR482" t="str">
            <v>X</v>
          </cell>
          <cell r="AW482" t="str">
            <v>X</v>
          </cell>
          <cell r="BB482" t="str">
            <v>X</v>
          </cell>
          <cell r="BG482" t="str">
            <v>X</v>
          </cell>
        </row>
        <row r="483">
          <cell r="AH483" t="str">
            <v>X</v>
          </cell>
          <cell r="AM483" t="str">
            <v>X</v>
          </cell>
          <cell r="AR483" t="str">
            <v>X</v>
          </cell>
          <cell r="AW483" t="str">
            <v>X</v>
          </cell>
          <cell r="BB483" t="str">
            <v>X</v>
          </cell>
          <cell r="BG483" t="str">
            <v>X</v>
          </cell>
        </row>
        <row r="484">
          <cell r="AH484" t="str">
            <v>X</v>
          </cell>
          <cell r="AM484" t="str">
            <v>X</v>
          </cell>
          <cell r="AR484" t="str">
            <v>X</v>
          </cell>
          <cell r="AW484" t="str">
            <v>X</v>
          </cell>
          <cell r="BB484" t="str">
            <v>X</v>
          </cell>
          <cell r="BG484" t="str">
            <v>X</v>
          </cell>
        </row>
        <row r="485">
          <cell r="AH485" t="str">
            <v>X</v>
          </cell>
          <cell r="AM485" t="str">
            <v>X</v>
          </cell>
          <cell r="AR485" t="str">
            <v>X</v>
          </cell>
          <cell r="AW485" t="str">
            <v>X</v>
          </cell>
          <cell r="BB485" t="str">
            <v>X</v>
          </cell>
          <cell r="BG485" t="str">
            <v>X</v>
          </cell>
        </row>
        <row r="486">
          <cell r="AH486" t="str">
            <v>X</v>
          </cell>
          <cell r="AM486" t="str">
            <v>X</v>
          </cell>
          <cell r="AR486" t="str">
            <v>X</v>
          </cell>
          <cell r="AW486" t="str">
            <v>X</v>
          </cell>
          <cell r="BB486" t="str">
            <v>X</v>
          </cell>
          <cell r="BG486" t="str">
            <v>X</v>
          </cell>
        </row>
        <row r="487">
          <cell r="AH487" t="str">
            <v>X</v>
          </cell>
          <cell r="AM487" t="str">
            <v>X</v>
          </cell>
          <cell r="AR487" t="str">
            <v>X</v>
          </cell>
          <cell r="AW487" t="str">
            <v>X</v>
          </cell>
          <cell r="BB487" t="str">
            <v>X</v>
          </cell>
          <cell r="BG487" t="str">
            <v>X</v>
          </cell>
        </row>
        <row r="488">
          <cell r="AH488" t="str">
            <v>X</v>
          </cell>
          <cell r="AM488" t="str">
            <v>X</v>
          </cell>
          <cell r="AR488" t="str">
            <v>X</v>
          </cell>
          <cell r="AW488" t="str">
            <v>X</v>
          </cell>
          <cell r="BB488" t="str">
            <v>X</v>
          </cell>
          <cell r="BG488" t="str">
            <v>X</v>
          </cell>
        </row>
        <row r="489">
          <cell r="AH489" t="str">
            <v>X</v>
          </cell>
          <cell r="AM489" t="str">
            <v>X</v>
          </cell>
          <cell r="AR489" t="str">
            <v>X</v>
          </cell>
          <cell r="AW489" t="str">
            <v>X</v>
          </cell>
          <cell r="BB489" t="str">
            <v>X</v>
          </cell>
          <cell r="BG489" t="str">
            <v>X</v>
          </cell>
        </row>
        <row r="490">
          <cell r="AH490" t="str">
            <v>X</v>
          </cell>
          <cell r="AM490" t="str">
            <v>X</v>
          </cell>
          <cell r="AR490" t="str">
            <v>X</v>
          </cell>
          <cell r="AW490" t="str">
            <v>X</v>
          </cell>
          <cell r="BB490" t="str">
            <v>X</v>
          </cell>
          <cell r="BG490" t="str">
            <v>X</v>
          </cell>
        </row>
        <row r="491">
          <cell r="AH491" t="str">
            <v>X</v>
          </cell>
          <cell r="AM491" t="str">
            <v>X</v>
          </cell>
          <cell r="AR491" t="str">
            <v>X</v>
          </cell>
          <cell r="AW491" t="str">
            <v>X</v>
          </cell>
          <cell r="BB491" t="str">
            <v>X</v>
          </cell>
          <cell r="BG491" t="str">
            <v>X</v>
          </cell>
        </row>
        <row r="492">
          <cell r="AH492" t="str">
            <v>X</v>
          </cell>
          <cell r="AM492" t="str">
            <v>X</v>
          </cell>
          <cell r="AR492" t="str">
            <v>X</v>
          </cell>
          <cell r="AW492" t="str">
            <v>X</v>
          </cell>
          <cell r="BB492" t="str">
            <v>X</v>
          </cell>
          <cell r="BG492" t="str">
            <v>X</v>
          </cell>
        </row>
        <row r="493">
          <cell r="AH493" t="str">
            <v>X</v>
          </cell>
          <cell r="AM493" t="str">
            <v>X</v>
          </cell>
          <cell r="AR493" t="str">
            <v>X</v>
          </cell>
          <cell r="AW493" t="str">
            <v>X</v>
          </cell>
          <cell r="BB493" t="str">
            <v>X</v>
          </cell>
          <cell r="BG493" t="str">
            <v>X</v>
          </cell>
        </row>
        <row r="494">
          <cell r="AH494" t="str">
            <v>X</v>
          </cell>
          <cell r="AM494" t="str">
            <v>X</v>
          </cell>
          <cell r="AR494" t="str">
            <v>X</v>
          </cell>
          <cell r="AW494" t="str">
            <v>X</v>
          </cell>
          <cell r="BB494" t="str">
            <v>X</v>
          </cell>
          <cell r="BG494" t="str">
            <v>X</v>
          </cell>
        </row>
        <row r="495">
          <cell r="AH495" t="str">
            <v>X</v>
          </cell>
          <cell r="AM495" t="str">
            <v>X</v>
          </cell>
          <cell r="AR495" t="str">
            <v>X</v>
          </cell>
          <cell r="AW495" t="str">
            <v>X</v>
          </cell>
          <cell r="BB495" t="str">
            <v>X</v>
          </cell>
          <cell r="BG495" t="str">
            <v>X</v>
          </cell>
        </row>
        <row r="496">
          <cell r="AH496" t="str">
            <v>X</v>
          </cell>
          <cell r="AM496" t="str">
            <v>X</v>
          </cell>
          <cell r="AR496" t="str">
            <v>X</v>
          </cell>
          <cell r="AW496" t="str">
            <v>X</v>
          </cell>
          <cell r="BB496" t="str">
            <v>X</v>
          </cell>
          <cell r="BG496" t="str">
            <v>X</v>
          </cell>
        </row>
        <row r="497">
          <cell r="AH497" t="str">
            <v>X</v>
          </cell>
          <cell r="AM497" t="str">
            <v>X</v>
          </cell>
          <cell r="AR497" t="str">
            <v>X</v>
          </cell>
          <cell r="AW497" t="str">
            <v>X</v>
          </cell>
          <cell r="BB497" t="str">
            <v>X</v>
          </cell>
          <cell r="BG497" t="str">
            <v>X</v>
          </cell>
        </row>
        <row r="498">
          <cell r="AH498" t="str">
            <v>X</v>
          </cell>
          <cell r="AM498" t="str">
            <v>X</v>
          </cell>
          <cell r="AR498" t="str">
            <v>X</v>
          </cell>
          <cell r="AW498" t="str">
            <v>X</v>
          </cell>
          <cell r="BB498" t="str">
            <v>X</v>
          </cell>
          <cell r="BG498" t="str">
            <v>X</v>
          </cell>
        </row>
        <row r="499">
          <cell r="AH499" t="str">
            <v>X</v>
          </cell>
          <cell r="AM499" t="str">
            <v>X</v>
          </cell>
          <cell r="AR499" t="str">
            <v>X</v>
          </cell>
          <cell r="AW499" t="str">
            <v>X</v>
          </cell>
          <cell r="BB499" t="str">
            <v>X</v>
          </cell>
          <cell r="BG499" t="str">
            <v>X</v>
          </cell>
        </row>
        <row r="500">
          <cell r="AH500" t="str">
            <v>X</v>
          </cell>
          <cell r="AM500" t="str">
            <v>X</v>
          </cell>
          <cell r="AR500" t="str">
            <v>X</v>
          </cell>
          <cell r="AW500" t="str">
            <v>X</v>
          </cell>
          <cell r="BB500" t="str">
            <v>X</v>
          </cell>
          <cell r="BG500" t="str">
            <v>X</v>
          </cell>
        </row>
        <row r="501">
          <cell r="AH501" t="str">
            <v>X</v>
          </cell>
          <cell r="AM501" t="str">
            <v>X</v>
          </cell>
          <cell r="AR501" t="str">
            <v>X</v>
          </cell>
          <cell r="AW501" t="str">
            <v>X</v>
          </cell>
          <cell r="BB501" t="str">
            <v>X</v>
          </cell>
          <cell r="BG501" t="str">
            <v>X</v>
          </cell>
        </row>
        <row r="502">
          <cell r="AH502" t="str">
            <v>X</v>
          </cell>
          <cell r="AM502" t="str">
            <v>X</v>
          </cell>
          <cell r="AR502" t="str">
            <v>X</v>
          </cell>
          <cell r="AW502" t="str">
            <v>X</v>
          </cell>
          <cell r="BB502" t="str">
            <v>X</v>
          </cell>
          <cell r="BG502" t="str">
            <v>X</v>
          </cell>
        </row>
        <row r="503">
          <cell r="AH503" t="str">
            <v>X</v>
          </cell>
          <cell r="AM503" t="str">
            <v>X</v>
          </cell>
          <cell r="AR503" t="str">
            <v>X</v>
          </cell>
          <cell r="AW503" t="str">
            <v>X</v>
          </cell>
          <cell r="BB503" t="str">
            <v>X</v>
          </cell>
          <cell r="BG503" t="str">
            <v>X</v>
          </cell>
        </row>
        <row r="504">
          <cell r="AH504" t="str">
            <v>X</v>
          </cell>
          <cell r="AM504" t="str">
            <v>X</v>
          </cell>
          <cell r="AR504" t="str">
            <v>X</v>
          </cell>
          <cell r="AW504" t="str">
            <v>X</v>
          </cell>
          <cell r="BB504" t="str">
            <v>X</v>
          </cell>
          <cell r="BG504" t="str">
            <v>X</v>
          </cell>
        </row>
        <row r="505">
          <cell r="AH505" t="str">
            <v>X</v>
          </cell>
          <cell r="AM505" t="str">
            <v>X</v>
          </cell>
          <cell r="AR505" t="str">
            <v>X</v>
          </cell>
          <cell r="AW505" t="str">
            <v>X</v>
          </cell>
          <cell r="BB505" t="str">
            <v>X</v>
          </cell>
          <cell r="BG505" t="str">
            <v>X</v>
          </cell>
        </row>
        <row r="506">
          <cell r="AH506" t="str">
            <v>X</v>
          </cell>
          <cell r="AM506" t="str">
            <v>X</v>
          </cell>
          <cell r="AR506" t="str">
            <v>X</v>
          </cell>
          <cell r="AW506" t="str">
            <v>X</v>
          </cell>
          <cell r="BB506" t="str">
            <v>X</v>
          </cell>
          <cell r="BG506" t="str">
            <v>X</v>
          </cell>
        </row>
        <row r="507">
          <cell r="AH507" t="str">
            <v>X</v>
          </cell>
          <cell r="AM507" t="str">
            <v>X</v>
          </cell>
          <cell r="AR507" t="str">
            <v>X</v>
          </cell>
          <cell r="AW507" t="str">
            <v>X</v>
          </cell>
          <cell r="BB507" t="str">
            <v>X</v>
          </cell>
          <cell r="BG507" t="str">
            <v>X</v>
          </cell>
        </row>
        <row r="508">
          <cell r="AH508" t="str">
            <v>X</v>
          </cell>
          <cell r="AM508" t="str">
            <v>X</v>
          </cell>
          <cell r="AR508" t="str">
            <v>X</v>
          </cell>
          <cell r="AW508" t="str">
            <v>X</v>
          </cell>
          <cell r="BB508" t="str">
            <v>X</v>
          </cell>
          <cell r="BG508" t="str">
            <v>X</v>
          </cell>
        </row>
        <row r="509">
          <cell r="AH509" t="str">
            <v>X</v>
          </cell>
          <cell r="AM509" t="str">
            <v>X</v>
          </cell>
          <cell r="AR509" t="str">
            <v>X</v>
          </cell>
          <cell r="AW509" t="str">
            <v>X</v>
          </cell>
          <cell r="BB509" t="str">
            <v>X</v>
          </cell>
          <cell r="BG509" t="str">
            <v>X</v>
          </cell>
        </row>
        <row r="510">
          <cell r="AH510" t="str">
            <v>X</v>
          </cell>
          <cell r="AM510" t="str">
            <v>X</v>
          </cell>
          <cell r="AR510" t="str">
            <v>X</v>
          </cell>
          <cell r="AW510" t="str">
            <v>X</v>
          </cell>
          <cell r="BB510" t="str">
            <v>X</v>
          </cell>
          <cell r="BG510" t="str">
            <v>X</v>
          </cell>
        </row>
        <row r="511">
          <cell r="AH511" t="str">
            <v>X</v>
          </cell>
          <cell r="AM511" t="str">
            <v>X</v>
          </cell>
          <cell r="AR511" t="str">
            <v>X</v>
          </cell>
          <cell r="AW511" t="str">
            <v>X</v>
          </cell>
          <cell r="BB511" t="str">
            <v>X</v>
          </cell>
          <cell r="BG511" t="str">
            <v>X</v>
          </cell>
        </row>
        <row r="512">
          <cell r="AH512" t="str">
            <v>X</v>
          </cell>
          <cell r="AM512" t="str">
            <v>X</v>
          </cell>
          <cell r="AR512" t="str">
            <v>X</v>
          </cell>
          <cell r="AW512" t="str">
            <v>X</v>
          </cell>
          <cell r="BB512" t="str">
            <v>X</v>
          </cell>
          <cell r="BG512" t="str">
            <v>X</v>
          </cell>
        </row>
        <row r="513">
          <cell r="AH513" t="str">
            <v>X</v>
          </cell>
          <cell r="AM513" t="str">
            <v>X</v>
          </cell>
          <cell r="AR513" t="str">
            <v>X</v>
          </cell>
          <cell r="AW513" t="str">
            <v>X</v>
          </cell>
          <cell r="BB513" t="str">
            <v>X</v>
          </cell>
          <cell r="BG513" t="str">
            <v>X</v>
          </cell>
        </row>
        <row r="514">
          <cell r="AH514" t="str">
            <v>X</v>
          </cell>
          <cell r="AM514" t="str">
            <v>X</v>
          </cell>
          <cell r="AR514" t="str">
            <v>X</v>
          </cell>
          <cell r="AW514" t="str">
            <v>X</v>
          </cell>
          <cell r="BB514" t="str">
            <v>X</v>
          </cell>
          <cell r="BG514" t="str">
            <v>X</v>
          </cell>
        </row>
        <row r="515">
          <cell r="AH515" t="str">
            <v>X</v>
          </cell>
          <cell r="AM515" t="str">
            <v>X</v>
          </cell>
          <cell r="AR515" t="str">
            <v>X</v>
          </cell>
          <cell r="AW515" t="str">
            <v>X</v>
          </cell>
          <cell r="BB515" t="str">
            <v>X</v>
          </cell>
          <cell r="BG515" t="str">
            <v>X</v>
          </cell>
        </row>
        <row r="516">
          <cell r="AH516" t="str">
            <v>X</v>
          </cell>
          <cell r="AM516" t="str">
            <v>X</v>
          </cell>
          <cell r="AR516" t="str">
            <v>X</v>
          </cell>
          <cell r="AW516" t="str">
            <v>X</v>
          </cell>
          <cell r="BB516" t="str">
            <v>X</v>
          </cell>
          <cell r="BG516" t="str">
            <v>X</v>
          </cell>
        </row>
        <row r="517">
          <cell r="AH517" t="str">
            <v>X</v>
          </cell>
          <cell r="AM517" t="str">
            <v>X</v>
          </cell>
          <cell r="AR517" t="str">
            <v>X</v>
          </cell>
          <cell r="AW517" t="str">
            <v>X</v>
          </cell>
          <cell r="BB517" t="str">
            <v>X</v>
          </cell>
          <cell r="BG517" t="str">
            <v>X</v>
          </cell>
        </row>
        <row r="518">
          <cell r="AH518" t="str">
            <v>X</v>
          </cell>
          <cell r="AM518" t="str">
            <v>X</v>
          </cell>
          <cell r="AR518" t="str">
            <v>X</v>
          </cell>
          <cell r="AW518" t="str">
            <v>X</v>
          </cell>
          <cell r="BB518" t="str">
            <v>X</v>
          </cell>
          <cell r="BG518" t="str">
            <v>X</v>
          </cell>
        </row>
        <row r="519">
          <cell r="AH519" t="str">
            <v>X</v>
          </cell>
          <cell r="AM519" t="str">
            <v>X</v>
          </cell>
          <cell r="AR519" t="str">
            <v>X</v>
          </cell>
          <cell r="AW519" t="str">
            <v>X</v>
          </cell>
          <cell r="BB519" t="str">
            <v>X</v>
          </cell>
          <cell r="BG519" t="str">
            <v>X</v>
          </cell>
        </row>
        <row r="520">
          <cell r="AH520" t="str">
            <v>X</v>
          </cell>
          <cell r="AM520" t="str">
            <v>X</v>
          </cell>
          <cell r="AR520" t="str">
            <v>X</v>
          </cell>
          <cell r="AW520" t="str">
            <v>X</v>
          </cell>
          <cell r="BB520" t="str">
            <v>X</v>
          </cell>
          <cell r="BG520" t="str">
            <v>X</v>
          </cell>
        </row>
        <row r="521">
          <cell r="AH521" t="str">
            <v>X</v>
          </cell>
          <cell r="AM521" t="str">
            <v>X</v>
          </cell>
          <cell r="AR521" t="str">
            <v>X</v>
          </cell>
          <cell r="AW521" t="str">
            <v>X</v>
          </cell>
          <cell r="BB521" t="str">
            <v>X</v>
          </cell>
          <cell r="BG521" t="str">
            <v>X</v>
          </cell>
        </row>
        <row r="522">
          <cell r="AH522" t="str">
            <v>X</v>
          </cell>
          <cell r="AM522" t="str">
            <v>X</v>
          </cell>
          <cell r="AR522" t="str">
            <v>X</v>
          </cell>
          <cell r="AW522" t="str">
            <v>X</v>
          </cell>
          <cell r="BB522" t="str">
            <v>X</v>
          </cell>
          <cell r="BG522" t="str">
            <v>X</v>
          </cell>
        </row>
        <row r="523">
          <cell r="AH523" t="str">
            <v>X</v>
          </cell>
          <cell r="AM523" t="str">
            <v>X</v>
          </cell>
          <cell r="AR523" t="str">
            <v>X</v>
          </cell>
          <cell r="AW523" t="str">
            <v>X</v>
          </cell>
          <cell r="BB523" t="str">
            <v>X</v>
          </cell>
          <cell r="BG523" t="str">
            <v>X</v>
          </cell>
        </row>
        <row r="524">
          <cell r="AH524" t="str">
            <v>X</v>
          </cell>
          <cell r="AM524" t="str">
            <v>X</v>
          </cell>
          <cell r="AR524" t="str">
            <v>X</v>
          </cell>
          <cell r="AW524" t="str">
            <v>X</v>
          </cell>
          <cell r="BB524" t="str">
            <v>X</v>
          </cell>
          <cell r="BG524" t="str">
            <v>X</v>
          </cell>
        </row>
        <row r="525">
          <cell r="AH525" t="str">
            <v>X</v>
          </cell>
          <cell r="AM525" t="str">
            <v>X</v>
          </cell>
          <cell r="AR525" t="str">
            <v>X</v>
          </cell>
          <cell r="AW525" t="str">
            <v>X</v>
          </cell>
          <cell r="BB525" t="str">
            <v>X</v>
          </cell>
          <cell r="BG525" t="str">
            <v>X</v>
          </cell>
        </row>
        <row r="526">
          <cell r="AH526" t="str">
            <v>X</v>
          </cell>
          <cell r="AM526" t="str">
            <v>X</v>
          </cell>
          <cell r="AR526" t="str">
            <v>X</v>
          </cell>
          <cell r="AW526" t="str">
            <v>X</v>
          </cell>
          <cell r="BB526" t="str">
            <v>X</v>
          </cell>
          <cell r="BG526" t="str">
            <v>X</v>
          </cell>
        </row>
        <row r="527">
          <cell r="AH527" t="str">
            <v>X</v>
          </cell>
          <cell r="AM527" t="str">
            <v>X</v>
          </cell>
          <cell r="AR527" t="str">
            <v>X</v>
          </cell>
          <cell r="AW527" t="str">
            <v>X</v>
          </cell>
          <cell r="BB527" t="str">
            <v>X</v>
          </cell>
          <cell r="BG527" t="str">
            <v>X</v>
          </cell>
        </row>
        <row r="528">
          <cell r="AH528" t="str">
            <v>X</v>
          </cell>
          <cell r="AM528" t="str">
            <v>X</v>
          </cell>
          <cell r="AR528" t="str">
            <v>X</v>
          </cell>
          <cell r="AW528" t="str">
            <v>X</v>
          </cell>
          <cell r="BB528" t="str">
            <v>X</v>
          </cell>
          <cell r="BG528" t="str">
            <v>X</v>
          </cell>
        </row>
        <row r="529">
          <cell r="AH529" t="str">
            <v>X</v>
          </cell>
          <cell r="AM529" t="str">
            <v>X</v>
          </cell>
          <cell r="AR529" t="str">
            <v>X</v>
          </cell>
          <cell r="AW529" t="str">
            <v>X</v>
          </cell>
          <cell r="BB529" t="str">
            <v>X</v>
          </cell>
          <cell r="BG529" t="str">
            <v>X</v>
          </cell>
        </row>
        <row r="530">
          <cell r="AH530" t="str">
            <v>X</v>
          </cell>
          <cell r="AM530" t="str">
            <v>X</v>
          </cell>
          <cell r="AR530" t="str">
            <v>X</v>
          </cell>
          <cell r="AW530" t="str">
            <v>X</v>
          </cell>
          <cell r="BB530" t="str">
            <v>X</v>
          </cell>
          <cell r="BG530" t="str">
            <v>X</v>
          </cell>
        </row>
        <row r="531">
          <cell r="AH531" t="str">
            <v>X</v>
          </cell>
          <cell r="AM531" t="str">
            <v>X</v>
          </cell>
          <cell r="AR531" t="str">
            <v>X</v>
          </cell>
          <cell r="AW531" t="str">
            <v>X</v>
          </cell>
          <cell r="BB531" t="str">
            <v>X</v>
          </cell>
          <cell r="BG531" t="str">
            <v>X</v>
          </cell>
        </row>
        <row r="532">
          <cell r="AH532" t="str">
            <v>X</v>
          </cell>
          <cell r="AM532" t="str">
            <v>X</v>
          </cell>
          <cell r="AR532" t="str">
            <v>X</v>
          </cell>
          <cell r="AW532" t="str">
            <v>X</v>
          </cell>
          <cell r="BB532" t="str">
            <v>X</v>
          </cell>
          <cell r="BG532" t="str">
            <v>X</v>
          </cell>
        </row>
        <row r="533">
          <cell r="AH533" t="str">
            <v>X</v>
          </cell>
          <cell r="AM533" t="str">
            <v>X</v>
          </cell>
          <cell r="AR533" t="str">
            <v>X</v>
          </cell>
          <cell r="AW533" t="str">
            <v>X</v>
          </cell>
          <cell r="BB533" t="str">
            <v>X</v>
          </cell>
          <cell r="BG533" t="str">
            <v>X</v>
          </cell>
        </row>
        <row r="534">
          <cell r="AH534" t="str">
            <v>X</v>
          </cell>
          <cell r="AM534" t="str">
            <v>X</v>
          </cell>
          <cell r="AR534" t="str">
            <v>X</v>
          </cell>
          <cell r="AW534" t="str">
            <v>X</v>
          </cell>
          <cell r="BB534" t="str">
            <v>X</v>
          </cell>
          <cell r="BG534" t="str">
            <v>X</v>
          </cell>
        </row>
        <row r="535">
          <cell r="AH535" t="str">
            <v>X</v>
          </cell>
          <cell r="AM535" t="str">
            <v>X</v>
          </cell>
          <cell r="AR535" t="str">
            <v>X</v>
          </cell>
          <cell r="AW535" t="str">
            <v>X</v>
          </cell>
          <cell r="BB535" t="str">
            <v>X</v>
          </cell>
          <cell r="BG535" t="str">
            <v>X</v>
          </cell>
        </row>
        <row r="536">
          <cell r="AH536" t="str">
            <v>X</v>
          </cell>
          <cell r="AM536" t="str">
            <v>X</v>
          </cell>
          <cell r="AR536" t="str">
            <v>X</v>
          </cell>
          <cell r="AW536" t="str">
            <v>X</v>
          </cell>
          <cell r="BB536" t="str">
            <v>X</v>
          </cell>
          <cell r="BG536" t="str">
            <v>X</v>
          </cell>
        </row>
        <row r="537">
          <cell r="AH537" t="str">
            <v>X</v>
          </cell>
          <cell r="AM537" t="str">
            <v>X</v>
          </cell>
          <cell r="AR537" t="str">
            <v>X</v>
          </cell>
          <cell r="AW537" t="str">
            <v>X</v>
          </cell>
          <cell r="BB537" t="str">
            <v>X</v>
          </cell>
          <cell r="BG537" t="str">
            <v>X</v>
          </cell>
        </row>
        <row r="538">
          <cell r="AH538" t="str">
            <v>X</v>
          </cell>
          <cell r="AM538" t="str">
            <v>X</v>
          </cell>
          <cell r="AR538" t="str">
            <v>X</v>
          </cell>
          <cell r="AW538" t="str">
            <v>X</v>
          </cell>
          <cell r="BB538" t="str">
            <v>X</v>
          </cell>
          <cell r="BG538" t="str">
            <v>X</v>
          </cell>
        </row>
        <row r="539">
          <cell r="AH539" t="str">
            <v>X</v>
          </cell>
          <cell r="AM539" t="str">
            <v>X</v>
          </cell>
          <cell r="AR539" t="str">
            <v>X</v>
          </cell>
          <cell r="AW539" t="str">
            <v>X</v>
          </cell>
          <cell r="BB539" t="str">
            <v>X</v>
          </cell>
          <cell r="BG539" t="str">
            <v>X</v>
          </cell>
        </row>
        <row r="540">
          <cell r="AH540" t="str">
            <v>X</v>
          </cell>
          <cell r="AM540" t="str">
            <v>X</v>
          </cell>
          <cell r="AR540" t="str">
            <v>X</v>
          </cell>
          <cell r="AW540" t="str">
            <v>X</v>
          </cell>
          <cell r="BB540" t="str">
            <v>X</v>
          </cell>
          <cell r="BG540" t="str">
            <v>X</v>
          </cell>
        </row>
        <row r="541">
          <cell r="AH541" t="str">
            <v>X</v>
          </cell>
          <cell r="AM541" t="str">
            <v>X</v>
          </cell>
          <cell r="AR541" t="str">
            <v>X</v>
          </cell>
          <cell r="AW541" t="str">
            <v>X</v>
          </cell>
          <cell r="BB541" t="str">
            <v>X</v>
          </cell>
          <cell r="BG541" t="str">
            <v>X</v>
          </cell>
        </row>
        <row r="542">
          <cell r="AH542" t="str">
            <v>X</v>
          </cell>
          <cell r="AM542" t="str">
            <v>X</v>
          </cell>
          <cell r="AR542" t="str">
            <v>X</v>
          </cell>
          <cell r="AW542" t="str">
            <v>X</v>
          </cell>
          <cell r="BB542" t="str">
            <v>X</v>
          </cell>
          <cell r="BG542" t="str">
            <v>X</v>
          </cell>
        </row>
        <row r="543">
          <cell r="AH543" t="str">
            <v>X</v>
          </cell>
          <cell r="AM543" t="str">
            <v>X</v>
          </cell>
          <cell r="AR543" t="str">
            <v>X</v>
          </cell>
          <cell r="AW543" t="str">
            <v>X</v>
          </cell>
          <cell r="BB543" t="str">
            <v>X</v>
          </cell>
          <cell r="BG543" t="str">
            <v>X</v>
          </cell>
        </row>
        <row r="544">
          <cell r="AH544" t="str">
            <v>X</v>
          </cell>
          <cell r="AM544" t="str">
            <v>X</v>
          </cell>
          <cell r="AR544" t="str">
            <v>X</v>
          </cell>
          <cell r="AW544" t="str">
            <v>X</v>
          </cell>
          <cell r="BB544" t="str">
            <v>X</v>
          </cell>
          <cell r="BG544" t="str">
            <v>X</v>
          </cell>
        </row>
        <row r="545">
          <cell r="AH545" t="str">
            <v>X</v>
          </cell>
          <cell r="AM545" t="str">
            <v>X</v>
          </cell>
          <cell r="AR545" t="str">
            <v>X</v>
          </cell>
          <cell r="AW545" t="str">
            <v>X</v>
          </cell>
          <cell r="BB545" t="str">
            <v>X</v>
          </cell>
          <cell r="BG545" t="str">
            <v>X</v>
          </cell>
        </row>
        <row r="546">
          <cell r="AH546" t="str">
            <v>X</v>
          </cell>
          <cell r="AM546" t="str">
            <v>X</v>
          </cell>
          <cell r="AR546" t="str">
            <v>X</v>
          </cell>
          <cell r="AW546" t="str">
            <v>X</v>
          </cell>
          <cell r="BB546" t="str">
            <v>X</v>
          </cell>
          <cell r="BG546" t="str">
            <v>X</v>
          </cell>
        </row>
        <row r="547">
          <cell r="AH547" t="str">
            <v>X</v>
          </cell>
          <cell r="AM547" t="str">
            <v>X</v>
          </cell>
          <cell r="AR547" t="str">
            <v>X</v>
          </cell>
          <cell r="AW547" t="str">
            <v>X</v>
          </cell>
          <cell r="BB547" t="str">
            <v>X</v>
          </cell>
          <cell r="BG547" t="str">
            <v>X</v>
          </cell>
        </row>
        <row r="548">
          <cell r="AH548" t="str">
            <v>X</v>
          </cell>
          <cell r="AM548" t="str">
            <v>X</v>
          </cell>
          <cell r="AR548" t="str">
            <v>X</v>
          </cell>
          <cell r="AW548" t="str">
            <v>X</v>
          </cell>
          <cell r="BB548" t="str">
            <v>X</v>
          </cell>
          <cell r="BG548" t="str">
            <v>X</v>
          </cell>
        </row>
        <row r="549">
          <cell r="AH549" t="str">
            <v>X</v>
          </cell>
          <cell r="AM549" t="str">
            <v>X</v>
          </cell>
          <cell r="AR549" t="str">
            <v>X</v>
          </cell>
          <cell r="AW549" t="str">
            <v>X</v>
          </cell>
          <cell r="BB549" t="str">
            <v>X</v>
          </cell>
          <cell r="BG549" t="str">
            <v>X</v>
          </cell>
        </row>
        <row r="550">
          <cell r="AH550" t="str">
            <v>X</v>
          </cell>
          <cell r="AM550" t="str">
            <v>X</v>
          </cell>
          <cell r="AR550" t="str">
            <v>X</v>
          </cell>
          <cell r="AW550" t="str">
            <v>X</v>
          </cell>
          <cell r="BB550" t="str">
            <v>X</v>
          </cell>
          <cell r="BG550" t="str">
            <v>X</v>
          </cell>
        </row>
        <row r="551">
          <cell r="AH551" t="str">
            <v>X</v>
          </cell>
          <cell r="AM551" t="str">
            <v>X</v>
          </cell>
          <cell r="AR551" t="str">
            <v>X</v>
          </cell>
          <cell r="AW551" t="str">
            <v>X</v>
          </cell>
          <cell r="BB551" t="str">
            <v>X</v>
          </cell>
          <cell r="BG551" t="str">
            <v>X</v>
          </cell>
        </row>
        <row r="552">
          <cell r="AH552" t="str">
            <v>X</v>
          </cell>
          <cell r="AM552" t="str">
            <v>X</v>
          </cell>
          <cell r="AR552" t="str">
            <v>X</v>
          </cell>
          <cell r="AW552" t="str">
            <v>X</v>
          </cell>
          <cell r="BB552" t="str">
            <v>X</v>
          </cell>
          <cell r="BG552" t="str">
            <v>X</v>
          </cell>
        </row>
        <row r="553">
          <cell r="AH553" t="str">
            <v>X</v>
          </cell>
          <cell r="AM553" t="str">
            <v>X</v>
          </cell>
          <cell r="AR553" t="str">
            <v>X</v>
          </cell>
          <cell r="AW553" t="str">
            <v>X</v>
          </cell>
          <cell r="BB553" t="str">
            <v>X</v>
          </cell>
          <cell r="BG553" t="str">
            <v>X</v>
          </cell>
        </row>
        <row r="554">
          <cell r="AH554" t="str">
            <v>X</v>
          </cell>
          <cell r="AM554" t="str">
            <v>X</v>
          </cell>
          <cell r="AR554" t="str">
            <v>X</v>
          </cell>
          <cell r="AW554" t="str">
            <v>X</v>
          </cell>
          <cell r="BB554" t="str">
            <v>X</v>
          </cell>
          <cell r="BG554" t="str">
            <v>X</v>
          </cell>
        </row>
        <row r="555">
          <cell r="AH555" t="str">
            <v>X</v>
          </cell>
          <cell r="AM555" t="str">
            <v>X</v>
          </cell>
          <cell r="AR555" t="str">
            <v>X</v>
          </cell>
          <cell r="AW555" t="str">
            <v>X</v>
          </cell>
          <cell r="BB555" t="str">
            <v>X</v>
          </cell>
          <cell r="BG555" t="str">
            <v>X</v>
          </cell>
        </row>
        <row r="556">
          <cell r="AH556" t="str">
            <v>X</v>
          </cell>
          <cell r="AM556" t="str">
            <v>X</v>
          </cell>
          <cell r="AR556" t="str">
            <v>X</v>
          </cell>
          <cell r="AW556" t="str">
            <v>X</v>
          </cell>
          <cell r="BB556" t="str">
            <v>X</v>
          </cell>
          <cell r="BG556" t="str">
            <v>X</v>
          </cell>
        </row>
        <row r="557">
          <cell r="AH557" t="str">
            <v>X</v>
          </cell>
          <cell r="AM557" t="str">
            <v>X</v>
          </cell>
          <cell r="AR557" t="str">
            <v>X</v>
          </cell>
          <cell r="AW557" t="str">
            <v>X</v>
          </cell>
          <cell r="BB557" t="str">
            <v>X</v>
          </cell>
          <cell r="BG557" t="str">
            <v>X</v>
          </cell>
        </row>
        <row r="558">
          <cell r="AH558" t="str">
            <v>X</v>
          </cell>
          <cell r="AM558" t="str">
            <v>X</v>
          </cell>
          <cell r="AR558" t="str">
            <v>X</v>
          </cell>
          <cell r="AW558" t="str">
            <v>X</v>
          </cell>
          <cell r="BB558" t="str">
            <v>X</v>
          </cell>
          <cell r="BG558" t="str">
            <v>X</v>
          </cell>
        </row>
        <row r="559">
          <cell r="AH559" t="str">
            <v>X</v>
          </cell>
          <cell r="AM559" t="str">
            <v>X</v>
          </cell>
          <cell r="AR559" t="str">
            <v>X</v>
          </cell>
          <cell r="AW559" t="str">
            <v>X</v>
          </cell>
          <cell r="BB559" t="str">
            <v>X</v>
          </cell>
          <cell r="BG559" t="str">
            <v>X</v>
          </cell>
        </row>
        <row r="560">
          <cell r="AH560" t="str">
            <v>X</v>
          </cell>
          <cell r="AM560" t="str">
            <v>X</v>
          </cell>
          <cell r="AR560" t="str">
            <v>X</v>
          </cell>
          <cell r="AW560" t="str">
            <v>X</v>
          </cell>
          <cell r="BB560" t="str">
            <v>X</v>
          </cell>
          <cell r="BG560" t="str">
            <v>X</v>
          </cell>
        </row>
        <row r="561">
          <cell r="AH561" t="str">
            <v>X</v>
          </cell>
          <cell r="AM561" t="str">
            <v>X</v>
          </cell>
          <cell r="AR561" t="str">
            <v>X</v>
          </cell>
          <cell r="AW561" t="str">
            <v>X</v>
          </cell>
          <cell r="BB561" t="str">
            <v>X</v>
          </cell>
          <cell r="BG561" t="str">
            <v>X</v>
          </cell>
        </row>
        <row r="562">
          <cell r="AH562" t="str">
            <v>X</v>
          </cell>
          <cell r="AM562" t="str">
            <v>X</v>
          </cell>
          <cell r="AR562" t="str">
            <v>X</v>
          </cell>
          <cell r="AW562" t="str">
            <v>X</v>
          </cell>
          <cell r="BB562" t="str">
            <v>X</v>
          </cell>
          <cell r="BG562" t="str">
            <v>X</v>
          </cell>
        </row>
        <row r="563">
          <cell r="AH563" t="str">
            <v>X</v>
          </cell>
          <cell r="AM563" t="str">
            <v>X</v>
          </cell>
          <cell r="AR563" t="str">
            <v>X</v>
          </cell>
          <cell r="AW563" t="str">
            <v>X</v>
          </cell>
          <cell r="BB563" t="str">
            <v>X</v>
          </cell>
          <cell r="BG563" t="str">
            <v>X</v>
          </cell>
        </row>
        <row r="564">
          <cell r="AH564" t="str">
            <v>X</v>
          </cell>
          <cell r="AM564" t="str">
            <v>X</v>
          </cell>
          <cell r="AR564" t="str">
            <v>X</v>
          </cell>
          <cell r="AW564" t="str">
            <v>X</v>
          </cell>
          <cell r="BB564" t="str">
            <v>X</v>
          </cell>
          <cell r="BG564" t="str">
            <v>X</v>
          </cell>
        </row>
        <row r="565">
          <cell r="AH565" t="str">
            <v>X</v>
          </cell>
          <cell r="AM565" t="str">
            <v>X</v>
          </cell>
          <cell r="AR565" t="str">
            <v>X</v>
          </cell>
          <cell r="AW565" t="str">
            <v>X</v>
          </cell>
          <cell r="BB565" t="str">
            <v>X</v>
          </cell>
          <cell r="BG565" t="str">
            <v>X</v>
          </cell>
        </row>
        <row r="566">
          <cell r="AH566" t="str">
            <v>X</v>
          </cell>
          <cell r="AM566" t="str">
            <v>X</v>
          </cell>
          <cell r="AR566" t="str">
            <v>X</v>
          </cell>
          <cell r="AW566" t="str">
            <v>X</v>
          </cell>
          <cell r="BB566" t="str">
            <v>X</v>
          </cell>
          <cell r="BG566" t="str">
            <v>X</v>
          </cell>
        </row>
        <row r="567">
          <cell r="AH567" t="str">
            <v>X</v>
          </cell>
          <cell r="AM567" t="str">
            <v>X</v>
          </cell>
          <cell r="AR567" t="str">
            <v>X</v>
          </cell>
          <cell r="AW567" t="str">
            <v>X</v>
          </cell>
          <cell r="BB567" t="str">
            <v>X</v>
          </cell>
          <cell r="BG567" t="str">
            <v>X</v>
          </cell>
        </row>
        <row r="568">
          <cell r="AH568" t="str">
            <v>X</v>
          </cell>
          <cell r="AM568" t="str">
            <v>X</v>
          </cell>
          <cell r="AR568" t="str">
            <v>X</v>
          </cell>
          <cell r="AW568" t="str">
            <v>X</v>
          </cell>
          <cell r="BB568" t="str">
            <v>X</v>
          </cell>
          <cell r="BG568" t="str">
            <v>X</v>
          </cell>
        </row>
        <row r="569">
          <cell r="AH569" t="str">
            <v>X</v>
          </cell>
          <cell r="AM569" t="str">
            <v>X</v>
          </cell>
          <cell r="AR569" t="str">
            <v>X</v>
          </cell>
          <cell r="AW569" t="str">
            <v>X</v>
          </cell>
          <cell r="BB569" t="str">
            <v>X</v>
          </cell>
          <cell r="BG569" t="str">
            <v>X</v>
          </cell>
        </row>
        <row r="570">
          <cell r="AH570" t="str">
            <v>X</v>
          </cell>
          <cell r="AM570" t="str">
            <v>X</v>
          </cell>
          <cell r="AR570" t="str">
            <v>X</v>
          </cell>
          <cell r="AW570" t="str">
            <v>X</v>
          </cell>
          <cell r="BB570" t="str">
            <v>X</v>
          </cell>
          <cell r="BG570" t="str">
            <v>X</v>
          </cell>
        </row>
        <row r="571">
          <cell r="AH571" t="str">
            <v>X</v>
          </cell>
          <cell r="AM571" t="str">
            <v>X</v>
          </cell>
          <cell r="AR571" t="str">
            <v>X</v>
          </cell>
          <cell r="AW571" t="str">
            <v>X</v>
          </cell>
          <cell r="BB571" t="str">
            <v>X</v>
          </cell>
          <cell r="BG571" t="str">
            <v>X</v>
          </cell>
        </row>
        <row r="572">
          <cell r="AH572" t="str">
            <v>X</v>
          </cell>
          <cell r="AM572" t="str">
            <v>X</v>
          </cell>
          <cell r="AR572" t="str">
            <v>X</v>
          </cell>
          <cell r="AW572" t="str">
            <v>X</v>
          </cell>
          <cell r="BB572" t="str">
            <v>X</v>
          </cell>
          <cell r="BG572" t="str">
            <v>X</v>
          </cell>
        </row>
        <row r="573">
          <cell r="AH573" t="str">
            <v>X</v>
          </cell>
          <cell r="AM573" t="str">
            <v>X</v>
          </cell>
          <cell r="AR573" t="str">
            <v>X</v>
          </cell>
          <cell r="AW573" t="str">
            <v>X</v>
          </cell>
          <cell r="BB573" t="str">
            <v>X</v>
          </cell>
          <cell r="BG573" t="str">
            <v>X</v>
          </cell>
        </row>
        <row r="574">
          <cell r="AH574" t="str">
            <v>X</v>
          </cell>
          <cell r="AM574" t="str">
            <v>X</v>
          </cell>
          <cell r="AR574" t="str">
            <v>X</v>
          </cell>
          <cell r="AW574" t="str">
            <v>X</v>
          </cell>
          <cell r="BB574" t="str">
            <v>X</v>
          </cell>
          <cell r="BG574" t="str">
            <v>X</v>
          </cell>
        </row>
        <row r="575">
          <cell r="AH575" t="str">
            <v>X</v>
          </cell>
          <cell r="AM575" t="str">
            <v>X</v>
          </cell>
          <cell r="AR575" t="str">
            <v>X</v>
          </cell>
          <cell r="AW575" t="str">
            <v>X</v>
          </cell>
          <cell r="BB575" t="str">
            <v>X</v>
          </cell>
          <cell r="BG575" t="str">
            <v>X</v>
          </cell>
        </row>
        <row r="576">
          <cell r="AH576" t="str">
            <v>X</v>
          </cell>
          <cell r="AM576" t="str">
            <v>X</v>
          </cell>
          <cell r="AR576" t="str">
            <v>X</v>
          </cell>
          <cell r="AW576" t="str">
            <v>X</v>
          </cell>
          <cell r="BB576" t="str">
            <v>X</v>
          </cell>
          <cell r="BG576" t="str">
            <v>X</v>
          </cell>
        </row>
        <row r="577">
          <cell r="AH577" t="str">
            <v>X</v>
          </cell>
          <cell r="AM577" t="str">
            <v>X</v>
          </cell>
          <cell r="AR577" t="str">
            <v>X</v>
          </cell>
          <cell r="AW577" t="str">
            <v>X</v>
          </cell>
          <cell r="BB577" t="str">
            <v>X</v>
          </cell>
          <cell r="BG577" t="str">
            <v>X</v>
          </cell>
        </row>
        <row r="578">
          <cell r="AH578" t="str">
            <v>X</v>
          </cell>
          <cell r="AM578" t="str">
            <v>X</v>
          </cell>
          <cell r="AR578" t="str">
            <v>X</v>
          </cell>
          <cell r="AW578" t="str">
            <v>X</v>
          </cell>
          <cell r="BB578" t="str">
            <v>X</v>
          </cell>
          <cell r="BG578" t="str">
            <v>X</v>
          </cell>
        </row>
        <row r="579">
          <cell r="AH579" t="str">
            <v>X</v>
          </cell>
          <cell r="AM579" t="str">
            <v>X</v>
          </cell>
          <cell r="AR579" t="str">
            <v>X</v>
          </cell>
          <cell r="AW579" t="str">
            <v>X</v>
          </cell>
          <cell r="BB579" t="str">
            <v>X</v>
          </cell>
          <cell r="BG579" t="str">
            <v>X</v>
          </cell>
        </row>
        <row r="580">
          <cell r="AH580" t="str">
            <v>X</v>
          </cell>
          <cell r="AM580" t="str">
            <v>X</v>
          </cell>
          <cell r="AR580" t="str">
            <v>X</v>
          </cell>
          <cell r="AW580" t="str">
            <v>X</v>
          </cell>
          <cell r="BB580" t="str">
            <v>X</v>
          </cell>
          <cell r="BG580" t="str">
            <v>X</v>
          </cell>
        </row>
        <row r="581">
          <cell r="AH581" t="str">
            <v>X</v>
          </cell>
          <cell r="AM581" t="str">
            <v>X</v>
          </cell>
          <cell r="AR581" t="str">
            <v>X</v>
          </cell>
          <cell r="AW581" t="str">
            <v>X</v>
          </cell>
          <cell r="BB581" t="str">
            <v>X</v>
          </cell>
          <cell r="BG581" t="str">
            <v>X</v>
          </cell>
        </row>
        <row r="582">
          <cell r="AH582" t="str">
            <v>X</v>
          </cell>
          <cell r="AM582" t="str">
            <v>X</v>
          </cell>
          <cell r="AR582" t="str">
            <v>X</v>
          </cell>
          <cell r="AW582" t="str">
            <v>X</v>
          </cell>
          <cell r="BB582" t="str">
            <v>X</v>
          </cell>
          <cell r="BG582" t="str">
            <v>X</v>
          </cell>
        </row>
        <row r="583">
          <cell r="AH583" t="str">
            <v>X</v>
          </cell>
          <cell r="AM583" t="str">
            <v>X</v>
          </cell>
          <cell r="AR583" t="str">
            <v>X</v>
          </cell>
          <cell r="AW583" t="str">
            <v>X</v>
          </cell>
          <cell r="BB583" t="str">
            <v>X</v>
          </cell>
          <cell r="BG583" t="str">
            <v>X</v>
          </cell>
        </row>
        <row r="584">
          <cell r="AH584" t="str">
            <v>X</v>
          </cell>
          <cell r="AM584" t="str">
            <v>X</v>
          </cell>
          <cell r="AR584" t="str">
            <v>X</v>
          </cell>
          <cell r="AW584" t="str">
            <v>X</v>
          </cell>
          <cell r="BB584" t="str">
            <v>X</v>
          </cell>
          <cell r="BG584" t="str">
            <v>X</v>
          </cell>
        </row>
        <row r="585">
          <cell r="AH585" t="str">
            <v>X</v>
          </cell>
          <cell r="AM585" t="str">
            <v>X</v>
          </cell>
          <cell r="AR585" t="str">
            <v>X</v>
          </cell>
          <cell r="AW585" t="str">
            <v>X</v>
          </cell>
          <cell r="BB585" t="str">
            <v>X</v>
          </cell>
          <cell r="BG585" t="str">
            <v>X</v>
          </cell>
        </row>
        <row r="586">
          <cell r="AH586" t="str">
            <v>X</v>
          </cell>
          <cell r="AM586" t="str">
            <v>X</v>
          </cell>
          <cell r="AR586" t="str">
            <v>X</v>
          </cell>
          <cell r="AW586" t="str">
            <v>X</v>
          </cell>
          <cell r="BB586" t="str">
            <v>X</v>
          </cell>
          <cell r="BG586" t="str">
            <v>X</v>
          </cell>
        </row>
        <row r="587">
          <cell r="AH587" t="str">
            <v>X</v>
          </cell>
          <cell r="AM587" t="str">
            <v>X</v>
          </cell>
          <cell r="AR587" t="str">
            <v>X</v>
          </cell>
          <cell r="AW587" t="str">
            <v>X</v>
          </cell>
          <cell r="BB587" t="str">
            <v>X</v>
          </cell>
          <cell r="BG587" t="str">
            <v>X</v>
          </cell>
        </row>
        <row r="588">
          <cell r="AH588" t="str">
            <v>X</v>
          </cell>
          <cell r="AM588" t="str">
            <v>X</v>
          </cell>
          <cell r="AR588" t="str">
            <v>X</v>
          </cell>
          <cell r="AW588" t="str">
            <v>X</v>
          </cell>
          <cell r="BB588" t="str">
            <v>X</v>
          </cell>
          <cell r="BG588" t="str">
            <v>X</v>
          </cell>
        </row>
        <row r="589">
          <cell r="AH589" t="str">
            <v>X</v>
          </cell>
          <cell r="AM589" t="str">
            <v>X</v>
          </cell>
          <cell r="AR589" t="str">
            <v>X</v>
          </cell>
          <cell r="AW589" t="str">
            <v>X</v>
          </cell>
          <cell r="BB589" t="str">
            <v>X</v>
          </cell>
          <cell r="BG589" t="str">
            <v>X</v>
          </cell>
        </row>
        <row r="590">
          <cell r="AH590" t="str">
            <v>X</v>
          </cell>
          <cell r="AM590" t="str">
            <v>X</v>
          </cell>
          <cell r="AR590" t="str">
            <v>X</v>
          </cell>
          <cell r="AW590" t="str">
            <v>X</v>
          </cell>
          <cell r="BB590" t="str">
            <v>X</v>
          </cell>
          <cell r="BG590" t="str">
            <v>X</v>
          </cell>
        </row>
        <row r="591">
          <cell r="AH591" t="str">
            <v>X</v>
          </cell>
          <cell r="AM591" t="str">
            <v>X</v>
          </cell>
          <cell r="AR591" t="str">
            <v>X</v>
          </cell>
          <cell r="AW591" t="str">
            <v>X</v>
          </cell>
          <cell r="BB591" t="str">
            <v>X</v>
          </cell>
          <cell r="BG591" t="str">
            <v>X</v>
          </cell>
        </row>
        <row r="592">
          <cell r="AH592" t="str">
            <v>X</v>
          </cell>
          <cell r="AM592" t="str">
            <v>X</v>
          </cell>
          <cell r="AR592" t="str">
            <v>X</v>
          </cell>
          <cell r="AW592" t="str">
            <v>X</v>
          </cell>
          <cell r="BB592" t="str">
            <v>X</v>
          </cell>
          <cell r="BG592" t="str">
            <v>X</v>
          </cell>
        </row>
        <row r="593">
          <cell r="AH593" t="str">
            <v>X</v>
          </cell>
          <cell r="AM593" t="str">
            <v>X</v>
          </cell>
          <cell r="AR593" t="str">
            <v>X</v>
          </cell>
          <cell r="AW593" t="str">
            <v>X</v>
          </cell>
          <cell r="BB593" t="str">
            <v>X</v>
          </cell>
          <cell r="BG593" t="str">
            <v>X</v>
          </cell>
        </row>
        <row r="594">
          <cell r="AH594" t="str">
            <v>X</v>
          </cell>
          <cell r="AM594" t="str">
            <v>X</v>
          </cell>
          <cell r="AR594" t="str">
            <v>X</v>
          </cell>
          <cell r="AW594" t="str">
            <v>X</v>
          </cell>
          <cell r="BB594" t="str">
            <v>X</v>
          </cell>
          <cell r="BG594" t="str">
            <v>X</v>
          </cell>
        </row>
        <row r="595">
          <cell r="AH595" t="str">
            <v>X</v>
          </cell>
          <cell r="AM595" t="str">
            <v>X</v>
          </cell>
          <cell r="AR595" t="str">
            <v>X</v>
          </cell>
          <cell r="AW595" t="str">
            <v>X</v>
          </cell>
          <cell r="BB595" t="str">
            <v>X</v>
          </cell>
          <cell r="BG595" t="str">
            <v>X</v>
          </cell>
        </row>
        <row r="596">
          <cell r="AH596" t="str">
            <v>X</v>
          </cell>
          <cell r="AM596" t="str">
            <v>X</v>
          </cell>
          <cell r="AR596" t="str">
            <v>X</v>
          </cell>
          <cell r="AW596" t="str">
            <v>X</v>
          </cell>
          <cell r="BB596" t="str">
            <v>X</v>
          </cell>
          <cell r="BG596" t="str">
            <v>X</v>
          </cell>
        </row>
        <row r="597">
          <cell r="AH597" t="str">
            <v>X</v>
          </cell>
          <cell r="AM597" t="str">
            <v>X</v>
          </cell>
          <cell r="AR597" t="str">
            <v>X</v>
          </cell>
          <cell r="AW597" t="str">
            <v>X</v>
          </cell>
          <cell r="BB597" t="str">
            <v>X</v>
          </cell>
          <cell r="BG597" t="str">
            <v>X</v>
          </cell>
        </row>
        <row r="598">
          <cell r="AH598" t="str">
            <v>X</v>
          </cell>
          <cell r="AM598" t="str">
            <v>X</v>
          </cell>
          <cell r="AR598" t="str">
            <v>X</v>
          </cell>
          <cell r="AW598" t="str">
            <v>X</v>
          </cell>
          <cell r="BB598" t="str">
            <v>X</v>
          </cell>
          <cell r="BG598" t="str">
            <v>X</v>
          </cell>
        </row>
        <row r="599">
          <cell r="AH599" t="str">
            <v>X</v>
          </cell>
          <cell r="AM599" t="str">
            <v>X</v>
          </cell>
          <cell r="AR599" t="str">
            <v>X</v>
          </cell>
          <cell r="AW599" t="str">
            <v>X</v>
          </cell>
          <cell r="BB599" t="str">
            <v>X</v>
          </cell>
          <cell r="BG599" t="str">
            <v>X</v>
          </cell>
        </row>
        <row r="600">
          <cell r="AH600" t="str">
            <v>X</v>
          </cell>
          <cell r="AM600" t="str">
            <v>X</v>
          </cell>
          <cell r="AR600" t="str">
            <v>X</v>
          </cell>
          <cell r="AW600" t="str">
            <v>X</v>
          </cell>
          <cell r="BB600" t="str">
            <v>X</v>
          </cell>
          <cell r="BG600" t="str">
            <v>X</v>
          </cell>
        </row>
        <row r="601">
          <cell r="AH601" t="str">
            <v>X</v>
          </cell>
          <cell r="AM601" t="str">
            <v>X</v>
          </cell>
          <cell r="AR601" t="str">
            <v>X</v>
          </cell>
          <cell r="AW601" t="str">
            <v>X</v>
          </cell>
          <cell r="BB601" t="str">
            <v>X</v>
          </cell>
          <cell r="BG601" t="str">
            <v>X</v>
          </cell>
        </row>
        <row r="602">
          <cell r="AH602" t="str">
            <v>X</v>
          </cell>
          <cell r="AM602" t="str">
            <v>X</v>
          </cell>
          <cell r="AR602" t="str">
            <v>X</v>
          </cell>
          <cell r="AW602" t="str">
            <v>X</v>
          </cell>
          <cell r="BB602" t="str">
            <v>X</v>
          </cell>
          <cell r="BG602" t="str">
            <v>X</v>
          </cell>
        </row>
        <row r="603">
          <cell r="AH603" t="str">
            <v>X</v>
          </cell>
          <cell r="AM603" t="str">
            <v>X</v>
          </cell>
          <cell r="AR603" t="str">
            <v>X</v>
          </cell>
          <cell r="AW603" t="str">
            <v>X</v>
          </cell>
          <cell r="BB603" t="str">
            <v>X</v>
          </cell>
          <cell r="BG603" t="str">
            <v>X</v>
          </cell>
        </row>
        <row r="604">
          <cell r="AH604" t="str">
            <v>X</v>
          </cell>
          <cell r="AM604" t="str">
            <v>X</v>
          </cell>
          <cell r="AR604" t="str">
            <v>X</v>
          </cell>
          <cell r="AW604" t="str">
            <v>X</v>
          </cell>
          <cell r="BB604" t="str">
            <v>X</v>
          </cell>
          <cell r="BG604" t="str">
            <v>X</v>
          </cell>
        </row>
        <row r="605">
          <cell r="AH605" t="str">
            <v>X</v>
          </cell>
          <cell r="AM605" t="str">
            <v>X</v>
          </cell>
          <cell r="AR605" t="str">
            <v>X</v>
          </cell>
          <cell r="AW605" t="str">
            <v>X</v>
          </cell>
          <cell r="BB605" t="str">
            <v>X</v>
          </cell>
          <cell r="BG605" t="str">
            <v>X</v>
          </cell>
        </row>
        <row r="606">
          <cell r="AH606" t="str">
            <v>X</v>
          </cell>
          <cell r="AM606" t="str">
            <v>X</v>
          </cell>
          <cell r="AR606" t="str">
            <v>X</v>
          </cell>
          <cell r="AW606" t="str">
            <v>X</v>
          </cell>
          <cell r="BB606" t="str">
            <v>X</v>
          </cell>
          <cell r="BG606" t="str">
            <v>X</v>
          </cell>
        </row>
        <row r="607">
          <cell r="AH607" t="str">
            <v>X</v>
          </cell>
          <cell r="AM607" t="str">
            <v>X</v>
          </cell>
          <cell r="AR607" t="str">
            <v>X</v>
          </cell>
          <cell r="AW607" t="str">
            <v>X</v>
          </cell>
          <cell r="BB607" t="str">
            <v>X</v>
          </cell>
          <cell r="BG607" t="str">
            <v>X</v>
          </cell>
        </row>
        <row r="608">
          <cell r="AH608" t="str">
            <v>X</v>
          </cell>
          <cell r="AM608" t="str">
            <v>X</v>
          </cell>
          <cell r="AR608" t="str">
            <v>X</v>
          </cell>
          <cell r="AW608" t="str">
            <v>X</v>
          </cell>
          <cell r="BB608" t="str">
            <v>X</v>
          </cell>
          <cell r="BG608" t="str">
            <v>X</v>
          </cell>
        </row>
        <row r="609">
          <cell r="AH609" t="str">
            <v>X</v>
          </cell>
          <cell r="AM609" t="str">
            <v>X</v>
          </cell>
          <cell r="AR609" t="str">
            <v>X</v>
          </cell>
          <cell r="AW609" t="str">
            <v>X</v>
          </cell>
          <cell r="BB609" t="str">
            <v>X</v>
          </cell>
          <cell r="BG609" t="str">
            <v>X</v>
          </cell>
        </row>
        <row r="610">
          <cell r="AH610" t="str">
            <v>X</v>
          </cell>
          <cell r="AM610" t="str">
            <v>X</v>
          </cell>
          <cell r="AR610" t="str">
            <v>X</v>
          </cell>
          <cell r="AW610" t="str">
            <v>X</v>
          </cell>
          <cell r="BB610" t="str">
            <v>X</v>
          </cell>
          <cell r="BG610" t="str">
            <v>X</v>
          </cell>
        </row>
        <row r="611">
          <cell r="AH611" t="str">
            <v>X</v>
          </cell>
          <cell r="AM611" t="str">
            <v>X</v>
          </cell>
          <cell r="AR611" t="str">
            <v>X</v>
          </cell>
          <cell r="AW611" t="str">
            <v>X</v>
          </cell>
          <cell r="BB611" t="str">
            <v>X</v>
          </cell>
          <cell r="BG611" t="str">
            <v>X</v>
          </cell>
        </row>
        <row r="612">
          <cell r="AH612" t="str">
            <v>X</v>
          </cell>
          <cell r="AM612" t="str">
            <v>X</v>
          </cell>
          <cell r="AR612" t="str">
            <v>X</v>
          </cell>
          <cell r="AW612" t="str">
            <v>X</v>
          </cell>
          <cell r="BB612" t="str">
            <v>X</v>
          </cell>
          <cell r="BG612" t="str">
            <v>X</v>
          </cell>
        </row>
        <row r="613">
          <cell r="AH613" t="str">
            <v>X</v>
          </cell>
          <cell r="AM613" t="str">
            <v>X</v>
          </cell>
          <cell r="AR613" t="str">
            <v>X</v>
          </cell>
          <cell r="AW613" t="str">
            <v>X</v>
          </cell>
          <cell r="BB613" t="str">
            <v>X</v>
          </cell>
          <cell r="BG613" t="str">
            <v>X</v>
          </cell>
        </row>
        <row r="614">
          <cell r="AH614" t="str">
            <v>X</v>
          </cell>
          <cell r="AM614" t="str">
            <v>X</v>
          </cell>
          <cell r="AR614" t="str">
            <v>X</v>
          </cell>
          <cell r="AW614" t="str">
            <v>X</v>
          </cell>
          <cell r="BB614" t="str">
            <v>X</v>
          </cell>
          <cell r="BG614" t="str">
            <v>X</v>
          </cell>
        </row>
        <row r="615">
          <cell r="AH615" t="str">
            <v>X</v>
          </cell>
          <cell r="AM615" t="str">
            <v>X</v>
          </cell>
          <cell r="AR615" t="str">
            <v>X</v>
          </cell>
          <cell r="AW615" t="str">
            <v>X</v>
          </cell>
          <cell r="BB615" t="str">
            <v>X</v>
          </cell>
          <cell r="BG615" t="str">
            <v>X</v>
          </cell>
        </row>
        <row r="616">
          <cell r="AH616" t="str">
            <v>X</v>
          </cell>
          <cell r="AM616" t="str">
            <v>X</v>
          </cell>
          <cell r="AR616" t="str">
            <v>X</v>
          </cell>
          <cell r="AW616" t="str">
            <v>X</v>
          </cell>
          <cell r="BB616" t="str">
            <v>X</v>
          </cell>
          <cell r="BG616" t="str">
            <v>X</v>
          </cell>
        </row>
        <row r="617">
          <cell r="AH617" t="str">
            <v>X</v>
          </cell>
          <cell r="AM617" t="str">
            <v>X</v>
          </cell>
          <cell r="AR617" t="str">
            <v>X</v>
          </cell>
          <cell r="AW617" t="str">
            <v>X</v>
          </cell>
          <cell r="BB617" t="str">
            <v>X</v>
          </cell>
          <cell r="BG617" t="str">
            <v>X</v>
          </cell>
        </row>
        <row r="618">
          <cell r="AH618" t="str">
            <v>X</v>
          </cell>
          <cell r="AM618" t="str">
            <v>X</v>
          </cell>
          <cell r="AR618" t="str">
            <v>X</v>
          </cell>
          <cell r="AW618" t="str">
            <v>X</v>
          </cell>
          <cell r="BB618" t="str">
            <v>X</v>
          </cell>
          <cell r="BG618" t="str">
            <v>X</v>
          </cell>
        </row>
        <row r="619">
          <cell r="AH619" t="str">
            <v>X</v>
          </cell>
          <cell r="AM619" t="str">
            <v>X</v>
          </cell>
          <cell r="AR619" t="str">
            <v>X</v>
          </cell>
          <cell r="AW619" t="str">
            <v>X</v>
          </cell>
          <cell r="BB619" t="str">
            <v>X</v>
          </cell>
          <cell r="BG619" t="str">
            <v>X</v>
          </cell>
        </row>
        <row r="620">
          <cell r="AH620" t="str">
            <v>X</v>
          </cell>
          <cell r="AM620" t="str">
            <v>X</v>
          </cell>
          <cell r="AR620" t="str">
            <v>X</v>
          </cell>
          <cell r="AW620" t="str">
            <v>X</v>
          </cell>
          <cell r="BB620" t="str">
            <v>X</v>
          </cell>
          <cell r="BG620" t="str">
            <v>X</v>
          </cell>
        </row>
        <row r="621">
          <cell r="AH621" t="str">
            <v>X</v>
          </cell>
          <cell r="AM621" t="str">
            <v>X</v>
          </cell>
          <cell r="AR621" t="str">
            <v>X</v>
          </cell>
          <cell r="AW621" t="str">
            <v>X</v>
          </cell>
          <cell r="BB621" t="str">
            <v>X</v>
          </cell>
          <cell r="BG621" t="str">
            <v>X</v>
          </cell>
        </row>
        <row r="622">
          <cell r="AH622" t="str">
            <v>X</v>
          </cell>
          <cell r="AM622" t="str">
            <v>X</v>
          </cell>
          <cell r="AR622" t="str">
            <v>X</v>
          </cell>
          <cell r="AW622" t="str">
            <v>X</v>
          </cell>
          <cell r="BB622" t="str">
            <v>X</v>
          </cell>
          <cell r="BG622" t="str">
            <v>X</v>
          </cell>
        </row>
        <row r="623">
          <cell r="AH623" t="str">
            <v>X</v>
          </cell>
          <cell r="AM623" t="str">
            <v>X</v>
          </cell>
          <cell r="AR623" t="str">
            <v>X</v>
          </cell>
          <cell r="AW623" t="str">
            <v>X</v>
          </cell>
          <cell r="BB623" t="str">
            <v>X</v>
          </cell>
          <cell r="BG623" t="str">
            <v>X</v>
          </cell>
        </row>
        <row r="624">
          <cell r="AH624" t="str">
            <v>X</v>
          </cell>
          <cell r="AM624" t="str">
            <v>X</v>
          </cell>
          <cell r="AR624" t="str">
            <v>X</v>
          </cell>
          <cell r="AW624" t="str">
            <v>X</v>
          </cell>
          <cell r="BB624" t="str">
            <v>X</v>
          </cell>
          <cell r="BG624" t="str">
            <v>X</v>
          </cell>
        </row>
        <row r="625">
          <cell r="AH625" t="str">
            <v>X</v>
          </cell>
          <cell r="AM625" t="str">
            <v>X</v>
          </cell>
          <cell r="AR625" t="str">
            <v>X</v>
          </cell>
          <cell r="AW625" t="str">
            <v>X</v>
          </cell>
          <cell r="BB625" t="str">
            <v>X</v>
          </cell>
          <cell r="BG625" t="str">
            <v>X</v>
          </cell>
        </row>
        <row r="626">
          <cell r="AH626" t="str">
            <v>X</v>
          </cell>
          <cell r="AM626" t="str">
            <v>X</v>
          </cell>
          <cell r="AR626" t="str">
            <v>X</v>
          </cell>
          <cell r="AW626" t="str">
            <v>X</v>
          </cell>
          <cell r="BB626" t="str">
            <v>X</v>
          </cell>
          <cell r="BG626" t="str">
            <v>X</v>
          </cell>
        </row>
        <row r="627">
          <cell r="AH627" t="str">
            <v>X</v>
          </cell>
          <cell r="AM627" t="str">
            <v>X</v>
          </cell>
          <cell r="AR627" t="str">
            <v>X</v>
          </cell>
          <cell r="AW627" t="str">
            <v>X</v>
          </cell>
          <cell r="BB627" t="str">
            <v>X</v>
          </cell>
          <cell r="BG627" t="str">
            <v>X</v>
          </cell>
        </row>
        <row r="628">
          <cell r="AH628" t="str">
            <v>X</v>
          </cell>
          <cell r="AM628" t="str">
            <v>X</v>
          </cell>
          <cell r="AR628" t="str">
            <v>X</v>
          </cell>
          <cell r="AW628" t="str">
            <v>X</v>
          </cell>
          <cell r="BB628" t="str">
            <v>X</v>
          </cell>
          <cell r="BG628" t="str">
            <v>X</v>
          </cell>
        </row>
        <row r="629">
          <cell r="AH629" t="str">
            <v>X</v>
          </cell>
          <cell r="AM629" t="str">
            <v>X</v>
          </cell>
          <cell r="AR629" t="str">
            <v>X</v>
          </cell>
          <cell r="AW629" t="str">
            <v>X</v>
          </cell>
          <cell r="BB629" t="str">
            <v>X</v>
          </cell>
          <cell r="BG629" t="str">
            <v>X</v>
          </cell>
        </row>
        <row r="630">
          <cell r="AH630" t="str">
            <v>X</v>
          </cell>
          <cell r="AM630" t="str">
            <v>X</v>
          </cell>
          <cell r="AR630" t="str">
            <v>X</v>
          </cell>
          <cell r="AW630" t="str">
            <v>X</v>
          </cell>
          <cell r="BB630" t="str">
            <v>X</v>
          </cell>
          <cell r="BG630" t="str">
            <v>X</v>
          </cell>
        </row>
        <row r="631">
          <cell r="AH631" t="str">
            <v>X</v>
          </cell>
          <cell r="AM631" t="str">
            <v>X</v>
          </cell>
          <cell r="AR631" t="str">
            <v>X</v>
          </cell>
          <cell r="AW631" t="str">
            <v>X</v>
          </cell>
          <cell r="BB631" t="str">
            <v>X</v>
          </cell>
          <cell r="BG631" t="str">
            <v>X</v>
          </cell>
        </row>
        <row r="632">
          <cell r="AH632" t="str">
            <v>X</v>
          </cell>
          <cell r="AM632" t="str">
            <v>X</v>
          </cell>
          <cell r="AR632" t="str">
            <v>X</v>
          </cell>
          <cell r="AW632" t="str">
            <v>X</v>
          </cell>
          <cell r="BB632" t="str">
            <v>X</v>
          </cell>
          <cell r="BG632" t="str">
            <v>X</v>
          </cell>
        </row>
        <row r="633">
          <cell r="AH633" t="str">
            <v>X</v>
          </cell>
          <cell r="AM633" t="str">
            <v>X</v>
          </cell>
          <cell r="AR633" t="str">
            <v>X</v>
          </cell>
          <cell r="AW633" t="str">
            <v>X</v>
          </cell>
          <cell r="BB633" t="str">
            <v>X</v>
          </cell>
          <cell r="BG633" t="str">
            <v>X</v>
          </cell>
        </row>
        <row r="634">
          <cell r="AH634" t="str">
            <v>X</v>
          </cell>
          <cell r="AM634" t="str">
            <v>X</v>
          </cell>
          <cell r="AR634" t="str">
            <v>X</v>
          </cell>
          <cell r="AW634" t="str">
            <v>X</v>
          </cell>
          <cell r="BB634" t="str">
            <v>X</v>
          </cell>
          <cell r="BG634" t="str">
            <v>X</v>
          </cell>
        </row>
        <row r="635">
          <cell r="AH635" t="str">
            <v>X</v>
          </cell>
          <cell r="AM635" t="str">
            <v>X</v>
          </cell>
          <cell r="AR635" t="str">
            <v>X</v>
          </cell>
          <cell r="AW635" t="str">
            <v>X</v>
          </cell>
          <cell r="BB635" t="str">
            <v>X</v>
          </cell>
          <cell r="BG635" t="str">
            <v>X</v>
          </cell>
        </row>
        <row r="636">
          <cell r="AH636" t="str">
            <v>X</v>
          </cell>
          <cell r="AM636" t="str">
            <v>X</v>
          </cell>
          <cell r="AR636" t="str">
            <v>X</v>
          </cell>
          <cell r="AW636" t="str">
            <v>X</v>
          </cell>
          <cell r="BB636" t="str">
            <v>X</v>
          </cell>
          <cell r="BG636" t="str">
            <v>X</v>
          </cell>
        </row>
        <row r="637">
          <cell r="AH637" t="str">
            <v>X</v>
          </cell>
          <cell r="AM637" t="str">
            <v>X</v>
          </cell>
          <cell r="AR637" t="str">
            <v>X</v>
          </cell>
          <cell r="AW637" t="str">
            <v>X</v>
          </cell>
          <cell r="BB637" t="str">
            <v>X</v>
          </cell>
          <cell r="BG637" t="str">
            <v>X</v>
          </cell>
        </row>
        <row r="638">
          <cell r="AH638" t="str">
            <v>X</v>
          </cell>
          <cell r="AM638" t="str">
            <v>X</v>
          </cell>
          <cell r="AR638" t="str">
            <v>X</v>
          </cell>
          <cell r="AW638" t="str">
            <v>X</v>
          </cell>
          <cell r="BB638" t="str">
            <v>X</v>
          </cell>
          <cell r="BG638" t="str">
            <v>X</v>
          </cell>
        </row>
        <row r="639">
          <cell r="AH639" t="str">
            <v>X</v>
          </cell>
          <cell r="AM639" t="str">
            <v>X</v>
          </cell>
          <cell r="AR639" t="str">
            <v>X</v>
          </cell>
          <cell r="AW639" t="str">
            <v>X</v>
          </cell>
          <cell r="BB639" t="str">
            <v>X</v>
          </cell>
          <cell r="BG639" t="str">
            <v>X</v>
          </cell>
        </row>
        <row r="640">
          <cell r="AH640" t="str">
            <v>X</v>
          </cell>
          <cell r="AM640" t="str">
            <v>X</v>
          </cell>
          <cell r="AR640" t="str">
            <v>X</v>
          </cell>
          <cell r="AW640" t="str">
            <v>X</v>
          </cell>
          <cell r="BB640" t="str">
            <v>X</v>
          </cell>
          <cell r="BG640" t="str">
            <v>X</v>
          </cell>
        </row>
        <row r="641">
          <cell r="AH641" t="str">
            <v>X</v>
          </cell>
          <cell r="AM641" t="str">
            <v>X</v>
          </cell>
          <cell r="AR641" t="str">
            <v>X</v>
          </cell>
          <cell r="AW641" t="str">
            <v>X</v>
          </cell>
          <cell r="BB641" t="str">
            <v>X</v>
          </cell>
          <cell r="BG641" t="str">
            <v>X</v>
          </cell>
        </row>
        <row r="642">
          <cell r="AH642" t="str">
            <v>X</v>
          </cell>
          <cell r="AM642" t="str">
            <v>X</v>
          </cell>
          <cell r="AR642" t="str">
            <v>X</v>
          </cell>
          <cell r="AW642" t="str">
            <v>X</v>
          </cell>
          <cell r="BB642" t="str">
            <v>X</v>
          </cell>
          <cell r="BG642" t="str">
            <v>X</v>
          </cell>
        </row>
        <row r="643">
          <cell r="AH643" t="str">
            <v>X</v>
          </cell>
          <cell r="AM643" t="str">
            <v>X</v>
          </cell>
          <cell r="AR643" t="str">
            <v>X</v>
          </cell>
          <cell r="AW643" t="str">
            <v>X</v>
          </cell>
          <cell r="BB643" t="str">
            <v>X</v>
          </cell>
          <cell r="BG643" t="str">
            <v>X</v>
          </cell>
        </row>
        <row r="644">
          <cell r="AH644" t="str">
            <v>X</v>
          </cell>
          <cell r="AM644" t="str">
            <v>X</v>
          </cell>
          <cell r="AR644" t="str">
            <v>X</v>
          </cell>
          <cell r="AW644" t="str">
            <v>X</v>
          </cell>
          <cell r="BB644" t="str">
            <v>X</v>
          </cell>
          <cell r="BG644" t="str">
            <v>X</v>
          </cell>
        </row>
        <row r="645">
          <cell r="AH645" t="str">
            <v>X</v>
          </cell>
          <cell r="AM645" t="str">
            <v>X</v>
          </cell>
          <cell r="AR645" t="str">
            <v>X</v>
          </cell>
          <cell r="AW645" t="str">
            <v>X</v>
          </cell>
          <cell r="BB645" t="str">
            <v>X</v>
          </cell>
          <cell r="BG645" t="str">
            <v>X</v>
          </cell>
        </row>
        <row r="646">
          <cell r="AH646" t="str">
            <v>X</v>
          </cell>
          <cell r="AM646" t="str">
            <v>X</v>
          </cell>
          <cell r="AR646" t="str">
            <v>X</v>
          </cell>
          <cell r="AW646" t="str">
            <v>X</v>
          </cell>
          <cell r="BB646" t="str">
            <v>X</v>
          </cell>
          <cell r="BG646" t="str">
            <v>X</v>
          </cell>
        </row>
        <row r="647">
          <cell r="AH647" t="str">
            <v>X</v>
          </cell>
          <cell r="AM647" t="str">
            <v>X</v>
          </cell>
          <cell r="AR647" t="str">
            <v>X</v>
          </cell>
          <cell r="AW647" t="str">
            <v>X</v>
          </cell>
          <cell r="BB647" t="str">
            <v>X</v>
          </cell>
          <cell r="BG647" t="str">
            <v>X</v>
          </cell>
        </row>
        <row r="648">
          <cell r="AH648" t="str">
            <v>X</v>
          </cell>
          <cell r="AM648" t="str">
            <v>X</v>
          </cell>
          <cell r="AR648" t="str">
            <v>X</v>
          </cell>
          <cell r="AW648" t="str">
            <v>X</v>
          </cell>
          <cell r="BB648" t="str">
            <v>X</v>
          </cell>
          <cell r="BG648" t="str">
            <v>X</v>
          </cell>
        </row>
        <row r="649">
          <cell r="AH649" t="str">
            <v>X</v>
          </cell>
          <cell r="AM649" t="str">
            <v>X</v>
          </cell>
          <cell r="AR649" t="str">
            <v>X</v>
          </cell>
          <cell r="AW649" t="str">
            <v>X</v>
          </cell>
          <cell r="BB649" t="str">
            <v>X</v>
          </cell>
          <cell r="BG649" t="str">
            <v>X</v>
          </cell>
        </row>
        <row r="650">
          <cell r="AH650" t="str">
            <v>X</v>
          </cell>
          <cell r="AM650" t="str">
            <v>X</v>
          </cell>
          <cell r="AR650" t="str">
            <v>X</v>
          </cell>
          <cell r="AW650" t="str">
            <v>X</v>
          </cell>
          <cell r="BB650" t="str">
            <v>X</v>
          </cell>
          <cell r="BG650" t="str">
            <v>X</v>
          </cell>
        </row>
        <row r="651">
          <cell r="AH651" t="str">
            <v>X</v>
          </cell>
          <cell r="AM651" t="str">
            <v>X</v>
          </cell>
          <cell r="AR651" t="str">
            <v>X</v>
          </cell>
          <cell r="AW651" t="str">
            <v>X</v>
          </cell>
          <cell r="BB651" t="str">
            <v>X</v>
          </cell>
          <cell r="BG651" t="str">
            <v>X</v>
          </cell>
        </row>
        <row r="652">
          <cell r="AH652" t="str">
            <v>X</v>
          </cell>
          <cell r="AM652" t="str">
            <v>X</v>
          </cell>
          <cell r="AR652" t="str">
            <v>X</v>
          </cell>
          <cell r="AW652" t="str">
            <v>X</v>
          </cell>
          <cell r="BB652" t="str">
            <v>X</v>
          </cell>
          <cell r="BG652" t="str">
            <v>X</v>
          </cell>
        </row>
        <row r="653">
          <cell r="AH653" t="str">
            <v>X</v>
          </cell>
          <cell r="AM653" t="str">
            <v>X</v>
          </cell>
          <cell r="AR653" t="str">
            <v>X</v>
          </cell>
          <cell r="AW653" t="str">
            <v>X</v>
          </cell>
          <cell r="BB653" t="str">
            <v>X</v>
          </cell>
          <cell r="BG653" t="str">
            <v>X</v>
          </cell>
        </row>
        <row r="654">
          <cell r="AH654" t="str">
            <v>X</v>
          </cell>
          <cell r="AM654" t="str">
            <v>X</v>
          </cell>
          <cell r="AR654" t="str">
            <v>X</v>
          </cell>
          <cell r="AW654" t="str">
            <v>X</v>
          </cell>
          <cell r="BB654" t="str">
            <v>X</v>
          </cell>
          <cell r="BG654" t="str">
            <v>X</v>
          </cell>
        </row>
        <row r="655">
          <cell r="AH655" t="str">
            <v>X</v>
          </cell>
          <cell r="AM655" t="str">
            <v>X</v>
          </cell>
          <cell r="AR655" t="str">
            <v>X</v>
          </cell>
          <cell r="AW655" t="str">
            <v>X</v>
          </cell>
          <cell r="BB655" t="str">
            <v>X</v>
          </cell>
          <cell r="BG655" t="str">
            <v>X</v>
          </cell>
        </row>
        <row r="656">
          <cell r="AH656" t="str">
            <v>X</v>
          </cell>
          <cell r="AM656" t="str">
            <v>X</v>
          </cell>
          <cell r="AR656" t="str">
            <v>X</v>
          </cell>
          <cell r="AW656" t="str">
            <v>X</v>
          </cell>
          <cell r="BB656" t="str">
            <v>X</v>
          </cell>
          <cell r="BG656" t="str">
            <v>X</v>
          </cell>
        </row>
        <row r="657">
          <cell r="AH657" t="str">
            <v>X</v>
          </cell>
          <cell r="AM657" t="str">
            <v>X</v>
          </cell>
          <cell r="AR657" t="str">
            <v>X</v>
          </cell>
          <cell r="AW657" t="str">
            <v>X</v>
          </cell>
          <cell r="BB657" t="str">
            <v>X</v>
          </cell>
          <cell r="BG657" t="str">
            <v>X</v>
          </cell>
        </row>
        <row r="658">
          <cell r="AH658" t="str">
            <v>X</v>
          </cell>
          <cell r="AM658" t="str">
            <v>X</v>
          </cell>
          <cell r="AR658" t="str">
            <v>X</v>
          </cell>
          <cell r="AW658" t="str">
            <v>X</v>
          </cell>
          <cell r="BB658" t="str">
            <v>X</v>
          </cell>
          <cell r="BG658" t="str">
            <v>X</v>
          </cell>
        </row>
        <row r="659">
          <cell r="AH659" t="str">
            <v>X</v>
          </cell>
          <cell r="AM659" t="str">
            <v>X</v>
          </cell>
          <cell r="AR659" t="str">
            <v>X</v>
          </cell>
          <cell r="AW659" t="str">
            <v>X</v>
          </cell>
          <cell r="BB659" t="str">
            <v>X</v>
          </cell>
          <cell r="BG659" t="str">
            <v>X</v>
          </cell>
        </row>
        <row r="660">
          <cell r="AH660" t="str">
            <v>X</v>
          </cell>
          <cell r="AM660" t="str">
            <v>X</v>
          </cell>
          <cell r="AR660" t="str">
            <v>X</v>
          </cell>
          <cell r="AW660" t="str">
            <v>X</v>
          </cell>
          <cell r="BB660" t="str">
            <v>X</v>
          </cell>
          <cell r="BG660" t="str">
            <v>X</v>
          </cell>
        </row>
        <row r="661">
          <cell r="AH661" t="str">
            <v>X</v>
          </cell>
          <cell r="AM661" t="str">
            <v>X</v>
          </cell>
          <cell r="AR661" t="str">
            <v>X</v>
          </cell>
          <cell r="AW661" t="str">
            <v>X</v>
          </cell>
          <cell r="BB661" t="str">
            <v>X</v>
          </cell>
          <cell r="BG661" t="str">
            <v>X</v>
          </cell>
        </row>
        <row r="662">
          <cell r="AH662" t="str">
            <v>X</v>
          </cell>
          <cell r="AM662" t="str">
            <v>X</v>
          </cell>
          <cell r="AR662" t="str">
            <v>X</v>
          </cell>
          <cell r="AW662" t="str">
            <v>X</v>
          </cell>
          <cell r="BB662" t="str">
            <v>X</v>
          </cell>
          <cell r="BG662" t="str">
            <v>X</v>
          </cell>
        </row>
        <row r="663">
          <cell r="AH663" t="str">
            <v>X</v>
          </cell>
          <cell r="AM663" t="str">
            <v>X</v>
          </cell>
          <cell r="AR663" t="str">
            <v>X</v>
          </cell>
          <cell r="AW663" t="str">
            <v>X</v>
          </cell>
          <cell r="BB663" t="str">
            <v>X</v>
          </cell>
          <cell r="BG663" t="str">
            <v>X</v>
          </cell>
        </row>
        <row r="664">
          <cell r="AH664" t="str">
            <v>X</v>
          </cell>
          <cell r="AM664" t="str">
            <v>X</v>
          </cell>
          <cell r="AR664" t="str">
            <v>X</v>
          </cell>
          <cell r="AW664" t="str">
            <v>X</v>
          </cell>
          <cell r="BB664" t="str">
            <v>X</v>
          </cell>
          <cell r="BG664" t="str">
            <v>X</v>
          </cell>
        </row>
        <row r="665">
          <cell r="AH665" t="str">
            <v>X</v>
          </cell>
          <cell r="AM665" t="str">
            <v>X</v>
          </cell>
          <cell r="AR665" t="str">
            <v>X</v>
          </cell>
          <cell r="AW665" t="str">
            <v>X</v>
          </cell>
          <cell r="BB665" t="str">
            <v>X</v>
          </cell>
          <cell r="BG665" t="str">
            <v>X</v>
          </cell>
        </row>
        <row r="666">
          <cell r="AH666" t="str">
            <v>X</v>
          </cell>
          <cell r="AM666" t="str">
            <v>X</v>
          </cell>
          <cell r="AR666" t="str">
            <v>X</v>
          </cell>
          <cell r="AW666" t="str">
            <v>X</v>
          </cell>
          <cell r="BB666" t="str">
            <v>X</v>
          </cell>
          <cell r="BG666" t="str">
            <v>X</v>
          </cell>
        </row>
        <row r="667">
          <cell r="AH667" t="str">
            <v>X</v>
          </cell>
          <cell r="AM667" t="str">
            <v>X</v>
          </cell>
          <cell r="AR667" t="str">
            <v>X</v>
          </cell>
          <cell r="AW667" t="str">
            <v>X</v>
          </cell>
          <cell r="BB667" t="str">
            <v>X</v>
          </cell>
          <cell r="BG667" t="str">
            <v>X</v>
          </cell>
        </row>
        <row r="668">
          <cell r="AH668" t="str">
            <v>X</v>
          </cell>
          <cell r="AM668" t="str">
            <v>X</v>
          </cell>
          <cell r="AR668" t="str">
            <v>X</v>
          </cell>
          <cell r="AW668" t="str">
            <v>X</v>
          </cell>
          <cell r="BB668" t="str">
            <v>X</v>
          </cell>
          <cell r="BG668" t="str">
            <v>X</v>
          </cell>
        </row>
        <row r="669">
          <cell r="AH669" t="str">
            <v>X</v>
          </cell>
          <cell r="AM669" t="str">
            <v>X</v>
          </cell>
          <cell r="AR669" t="str">
            <v>X</v>
          </cell>
          <cell r="AW669" t="str">
            <v>X</v>
          </cell>
          <cell r="BB669" t="str">
            <v>X</v>
          </cell>
          <cell r="BG669" t="str">
            <v>X</v>
          </cell>
        </row>
        <row r="670">
          <cell r="AH670" t="str">
            <v>X</v>
          </cell>
          <cell r="AM670" t="str">
            <v>X</v>
          </cell>
          <cell r="AR670" t="str">
            <v>X</v>
          </cell>
          <cell r="AW670" t="str">
            <v>X</v>
          </cell>
          <cell r="BB670" t="str">
            <v>X</v>
          </cell>
          <cell r="BG670" t="str">
            <v>X</v>
          </cell>
        </row>
        <row r="671">
          <cell r="AH671" t="str">
            <v>X</v>
          </cell>
          <cell r="AM671" t="str">
            <v>X</v>
          </cell>
          <cell r="AR671" t="str">
            <v>X</v>
          </cell>
          <cell r="AW671" t="str">
            <v>X</v>
          </cell>
          <cell r="BB671" t="str">
            <v>X</v>
          </cell>
          <cell r="BG671" t="str">
            <v>X</v>
          </cell>
        </row>
        <row r="672">
          <cell r="AH672" t="str">
            <v>X</v>
          </cell>
          <cell r="AM672" t="str">
            <v>X</v>
          </cell>
          <cell r="AR672" t="str">
            <v>X</v>
          </cell>
          <cell r="AW672" t="str">
            <v>X</v>
          </cell>
          <cell r="BB672" t="str">
            <v>X</v>
          </cell>
          <cell r="BG672" t="str">
            <v>X</v>
          </cell>
        </row>
        <row r="673">
          <cell r="AH673" t="str">
            <v>X</v>
          </cell>
          <cell r="AM673" t="str">
            <v>X</v>
          </cell>
          <cell r="AR673" t="str">
            <v>X</v>
          </cell>
          <cell r="AW673" t="str">
            <v>X</v>
          </cell>
          <cell r="BB673" t="str">
            <v>X</v>
          </cell>
          <cell r="BG673" t="str">
            <v>X</v>
          </cell>
        </row>
        <row r="674">
          <cell r="AH674" t="str">
            <v>X</v>
          </cell>
          <cell r="AM674" t="str">
            <v>X</v>
          </cell>
          <cell r="AR674" t="str">
            <v>X</v>
          </cell>
          <cell r="AW674" t="str">
            <v>X</v>
          </cell>
          <cell r="BB674" t="str">
            <v>X</v>
          </cell>
          <cell r="BG674" t="str">
            <v>X</v>
          </cell>
        </row>
        <row r="675">
          <cell r="AH675" t="str">
            <v>X</v>
          </cell>
          <cell r="AM675" t="str">
            <v>X</v>
          </cell>
          <cell r="AR675" t="str">
            <v>X</v>
          </cell>
          <cell r="AW675" t="str">
            <v>X</v>
          </cell>
          <cell r="BB675" t="str">
            <v>X</v>
          </cell>
          <cell r="BG675" t="str">
            <v>X</v>
          </cell>
        </row>
        <row r="676">
          <cell r="AH676" t="str">
            <v>X</v>
          </cell>
          <cell r="AM676" t="str">
            <v>X</v>
          </cell>
          <cell r="AR676" t="str">
            <v>X</v>
          </cell>
          <cell r="AW676" t="str">
            <v>X</v>
          </cell>
          <cell r="BB676" t="str">
            <v>X</v>
          </cell>
          <cell r="BG676" t="str">
            <v>X</v>
          </cell>
        </row>
        <row r="677">
          <cell r="AH677" t="str">
            <v>X</v>
          </cell>
          <cell r="AM677" t="str">
            <v>X</v>
          </cell>
          <cell r="AR677" t="str">
            <v>X</v>
          </cell>
          <cell r="AW677" t="str">
            <v>X</v>
          </cell>
          <cell r="BB677" t="str">
            <v>X</v>
          </cell>
          <cell r="BG677" t="str">
            <v>X</v>
          </cell>
        </row>
        <row r="678">
          <cell r="AH678" t="str">
            <v>X</v>
          </cell>
          <cell r="AM678" t="str">
            <v>X</v>
          </cell>
          <cell r="AR678" t="str">
            <v>X</v>
          </cell>
          <cell r="AW678" t="str">
            <v>X</v>
          </cell>
          <cell r="BB678" t="str">
            <v>X</v>
          </cell>
          <cell r="BG678" t="str">
            <v>X</v>
          </cell>
        </row>
        <row r="679">
          <cell r="AH679" t="str">
            <v>X</v>
          </cell>
          <cell r="AM679" t="str">
            <v>X</v>
          </cell>
          <cell r="AR679" t="str">
            <v>X</v>
          </cell>
          <cell r="AW679" t="str">
            <v>X</v>
          </cell>
          <cell r="BB679" t="str">
            <v>X</v>
          </cell>
          <cell r="BG679" t="str">
            <v>X</v>
          </cell>
        </row>
        <row r="680">
          <cell r="AH680" t="str">
            <v>X</v>
          </cell>
          <cell r="AM680" t="str">
            <v>X</v>
          </cell>
          <cell r="AR680" t="str">
            <v>X</v>
          </cell>
          <cell r="AW680" t="str">
            <v>X</v>
          </cell>
          <cell r="BB680" t="str">
            <v>X</v>
          </cell>
          <cell r="BG680" t="str">
            <v>X</v>
          </cell>
        </row>
        <row r="681">
          <cell r="AH681" t="str">
            <v>X</v>
          </cell>
          <cell r="AM681" t="str">
            <v>X</v>
          </cell>
          <cell r="AR681" t="str">
            <v>X</v>
          </cell>
          <cell r="AW681" t="str">
            <v>X</v>
          </cell>
          <cell r="BB681" t="str">
            <v>X</v>
          </cell>
          <cell r="BG681" t="str">
            <v>X</v>
          </cell>
        </row>
        <row r="682">
          <cell r="AH682" t="str">
            <v>X</v>
          </cell>
          <cell r="AM682" t="str">
            <v>X</v>
          </cell>
          <cell r="AR682" t="str">
            <v>X</v>
          </cell>
          <cell r="AW682" t="str">
            <v>X</v>
          </cell>
          <cell r="BB682" t="str">
            <v>X</v>
          </cell>
          <cell r="BG682" t="str">
            <v>X</v>
          </cell>
        </row>
        <row r="683">
          <cell r="AH683" t="str">
            <v>X</v>
          </cell>
          <cell r="AM683" t="str">
            <v>X</v>
          </cell>
          <cell r="AR683" t="str">
            <v>X</v>
          </cell>
          <cell r="AW683" t="str">
            <v>X</v>
          </cell>
          <cell r="BB683" t="str">
            <v>X</v>
          </cell>
          <cell r="BG683" t="str">
            <v>X</v>
          </cell>
        </row>
        <row r="684">
          <cell r="AH684" t="str">
            <v>X</v>
          </cell>
          <cell r="AM684" t="str">
            <v>X</v>
          </cell>
          <cell r="AR684" t="str">
            <v>X</v>
          </cell>
          <cell r="AW684" t="str">
            <v>X</v>
          </cell>
          <cell r="BB684" t="str">
            <v>X</v>
          </cell>
          <cell r="BG684" t="str">
            <v>X</v>
          </cell>
        </row>
        <row r="685">
          <cell r="AH685" t="str">
            <v>X</v>
          </cell>
          <cell r="AM685" t="str">
            <v>X</v>
          </cell>
          <cell r="AR685" t="str">
            <v>X</v>
          </cell>
          <cell r="AW685" t="str">
            <v>X</v>
          </cell>
          <cell r="BB685" t="str">
            <v>X</v>
          </cell>
          <cell r="BG685" t="str">
            <v>X</v>
          </cell>
        </row>
        <row r="686">
          <cell r="AH686" t="str">
            <v>X</v>
          </cell>
          <cell r="AM686" t="str">
            <v>X</v>
          </cell>
          <cell r="AR686" t="str">
            <v>X</v>
          </cell>
          <cell r="AW686" t="str">
            <v>X</v>
          </cell>
          <cell r="BB686" t="str">
            <v>X</v>
          </cell>
          <cell r="BG686" t="str">
            <v>X</v>
          </cell>
        </row>
        <row r="687">
          <cell r="AH687" t="str">
            <v>X</v>
          </cell>
          <cell r="AM687" t="str">
            <v>X</v>
          </cell>
          <cell r="AR687" t="str">
            <v>X</v>
          </cell>
          <cell r="AW687" t="str">
            <v>X</v>
          </cell>
          <cell r="BB687" t="str">
            <v>X</v>
          </cell>
          <cell r="BG687" t="str">
            <v>X</v>
          </cell>
        </row>
        <row r="688">
          <cell r="AH688" t="str">
            <v>X</v>
          </cell>
          <cell r="AM688" t="str">
            <v>X</v>
          </cell>
          <cell r="AR688" t="str">
            <v>X</v>
          </cell>
          <cell r="AW688" t="str">
            <v>X</v>
          </cell>
          <cell r="BB688" t="str">
            <v>X</v>
          </cell>
          <cell r="BG688" t="str">
            <v>X</v>
          </cell>
        </row>
        <row r="689">
          <cell r="AH689" t="str">
            <v>X</v>
          </cell>
          <cell r="AM689" t="str">
            <v>X</v>
          </cell>
          <cell r="AR689" t="str">
            <v>X</v>
          </cell>
          <cell r="AW689" t="str">
            <v>X</v>
          </cell>
          <cell r="BB689" t="str">
            <v>X</v>
          </cell>
          <cell r="BG689" t="str">
            <v>X</v>
          </cell>
        </row>
        <row r="690">
          <cell r="AH690" t="str">
            <v>X</v>
          </cell>
          <cell r="AM690" t="str">
            <v>X</v>
          </cell>
          <cell r="AR690" t="str">
            <v>X</v>
          </cell>
          <cell r="AW690" t="str">
            <v>X</v>
          </cell>
          <cell r="BB690" t="str">
            <v>X</v>
          </cell>
          <cell r="BG690" t="str">
            <v>X</v>
          </cell>
        </row>
        <row r="691">
          <cell r="AH691" t="str">
            <v>X</v>
          </cell>
          <cell r="AM691" t="str">
            <v>X</v>
          </cell>
          <cell r="AR691" t="str">
            <v>X</v>
          </cell>
          <cell r="AW691" t="str">
            <v>X</v>
          </cell>
          <cell r="BB691" t="str">
            <v>X</v>
          </cell>
          <cell r="BG691" t="str">
            <v>X</v>
          </cell>
        </row>
        <row r="692">
          <cell r="AH692" t="str">
            <v>X</v>
          </cell>
          <cell r="AM692" t="str">
            <v>X</v>
          </cell>
          <cell r="AR692" t="str">
            <v>X</v>
          </cell>
          <cell r="AW692" t="str">
            <v>X</v>
          </cell>
          <cell r="BB692" t="str">
            <v>X</v>
          </cell>
          <cell r="BG692" t="str">
            <v>X</v>
          </cell>
        </row>
        <row r="693">
          <cell r="AH693" t="str">
            <v>X</v>
          </cell>
          <cell r="AM693" t="str">
            <v>X</v>
          </cell>
          <cell r="AR693" t="str">
            <v>X</v>
          </cell>
          <cell r="AW693" t="str">
            <v>X</v>
          </cell>
          <cell r="BB693" t="str">
            <v>X</v>
          </cell>
          <cell r="BG693" t="str">
            <v>X</v>
          </cell>
        </row>
        <row r="694">
          <cell r="AH694" t="str">
            <v>X</v>
          </cell>
          <cell r="AM694" t="str">
            <v>X</v>
          </cell>
          <cell r="AR694" t="str">
            <v>X</v>
          </cell>
          <cell r="AW694" t="str">
            <v>X</v>
          </cell>
          <cell r="BB694" t="str">
            <v>X</v>
          </cell>
          <cell r="BG694" t="str">
            <v>X</v>
          </cell>
        </row>
        <row r="695">
          <cell r="AH695" t="str">
            <v>X</v>
          </cell>
          <cell r="AM695" t="str">
            <v>X</v>
          </cell>
          <cell r="AR695" t="str">
            <v>X</v>
          </cell>
          <cell r="AW695" t="str">
            <v>X</v>
          </cell>
          <cell r="BB695" t="str">
            <v>X</v>
          </cell>
          <cell r="BG695" t="str">
            <v>X</v>
          </cell>
        </row>
        <row r="696">
          <cell r="AH696" t="str">
            <v>X</v>
          </cell>
          <cell r="AM696" t="str">
            <v>X</v>
          </cell>
          <cell r="AR696" t="str">
            <v>X</v>
          </cell>
          <cell r="AW696" t="str">
            <v>X</v>
          </cell>
          <cell r="BB696" t="str">
            <v>X</v>
          </cell>
          <cell r="BG696" t="str">
            <v>X</v>
          </cell>
        </row>
        <row r="697">
          <cell r="AH697" t="str">
            <v>X</v>
          </cell>
          <cell r="AM697" t="str">
            <v>X</v>
          </cell>
          <cell r="AR697" t="str">
            <v>X</v>
          </cell>
          <cell r="AW697" t="str">
            <v>X</v>
          </cell>
          <cell r="BB697" t="str">
            <v>X</v>
          </cell>
          <cell r="BG697" t="str">
            <v>X</v>
          </cell>
        </row>
        <row r="698">
          <cell r="AH698" t="str">
            <v>X</v>
          </cell>
          <cell r="AM698" t="str">
            <v>X</v>
          </cell>
          <cell r="AR698" t="str">
            <v>X</v>
          </cell>
          <cell r="AW698" t="str">
            <v>X</v>
          </cell>
          <cell r="BB698" t="str">
            <v>X</v>
          </cell>
          <cell r="BG698" t="str">
            <v>X</v>
          </cell>
        </row>
        <row r="699">
          <cell r="AH699" t="str">
            <v>X</v>
          </cell>
          <cell r="AM699" t="str">
            <v>X</v>
          </cell>
          <cell r="AR699" t="str">
            <v>X</v>
          </cell>
          <cell r="AW699" t="str">
            <v>X</v>
          </cell>
          <cell r="BB699" t="str">
            <v>X</v>
          </cell>
          <cell r="BG699" t="str">
            <v>X</v>
          </cell>
        </row>
        <row r="700">
          <cell r="AH700" t="str">
            <v>X</v>
          </cell>
          <cell r="AM700" t="str">
            <v>X</v>
          </cell>
          <cell r="AR700" t="str">
            <v>X</v>
          </cell>
          <cell r="AW700" t="str">
            <v>X</v>
          </cell>
          <cell r="BB700" t="str">
            <v>X</v>
          </cell>
          <cell r="BG700" t="str">
            <v>X</v>
          </cell>
        </row>
        <row r="701">
          <cell r="AH701" t="str">
            <v>X</v>
          </cell>
          <cell r="AM701" t="str">
            <v>X</v>
          </cell>
          <cell r="AR701" t="str">
            <v>X</v>
          </cell>
          <cell r="AW701" t="str">
            <v>X</v>
          </cell>
          <cell r="BB701" t="str">
            <v>X</v>
          </cell>
          <cell r="BG701" t="str">
            <v>X</v>
          </cell>
        </row>
        <row r="702">
          <cell r="AH702" t="str">
            <v>X</v>
          </cell>
          <cell r="AM702" t="str">
            <v>X</v>
          </cell>
          <cell r="AR702" t="str">
            <v>X</v>
          </cell>
          <cell r="AW702" t="str">
            <v>X</v>
          </cell>
          <cell r="BB702" t="str">
            <v>X</v>
          </cell>
          <cell r="BG702" t="str">
            <v>X</v>
          </cell>
        </row>
        <row r="703">
          <cell r="AH703" t="str">
            <v>X</v>
          </cell>
          <cell r="AM703" t="str">
            <v>X</v>
          </cell>
          <cell r="AR703" t="str">
            <v>X</v>
          </cell>
          <cell r="AW703" t="str">
            <v>X</v>
          </cell>
          <cell r="BB703" t="str">
            <v>X</v>
          </cell>
          <cell r="BG703" t="str">
            <v>X</v>
          </cell>
        </row>
        <row r="704">
          <cell r="AH704" t="str">
            <v>X</v>
          </cell>
          <cell r="AM704" t="str">
            <v>X</v>
          </cell>
          <cell r="AR704" t="str">
            <v>X</v>
          </cell>
          <cell r="AW704" t="str">
            <v>X</v>
          </cell>
          <cell r="BB704" t="str">
            <v>X</v>
          </cell>
          <cell r="BG704" t="str">
            <v>X</v>
          </cell>
        </row>
        <row r="705">
          <cell r="AH705" t="str">
            <v>X</v>
          </cell>
          <cell r="AM705" t="str">
            <v>X</v>
          </cell>
          <cell r="AR705" t="str">
            <v>X</v>
          </cell>
          <cell r="AW705" t="str">
            <v>X</v>
          </cell>
          <cell r="BB705" t="str">
            <v>X</v>
          </cell>
          <cell r="BG705" t="str">
            <v>X</v>
          </cell>
        </row>
        <row r="706">
          <cell r="AH706" t="str">
            <v>X</v>
          </cell>
          <cell r="AM706" t="str">
            <v>X</v>
          </cell>
          <cell r="AR706" t="str">
            <v>X</v>
          </cell>
          <cell r="AW706" t="str">
            <v>X</v>
          </cell>
          <cell r="BB706" t="str">
            <v>X</v>
          </cell>
          <cell r="BG706" t="str">
            <v>X</v>
          </cell>
        </row>
        <row r="707">
          <cell r="AH707" t="str">
            <v>X</v>
          </cell>
          <cell r="AM707" t="str">
            <v>X</v>
          </cell>
          <cell r="AR707" t="str">
            <v>X</v>
          </cell>
          <cell r="AW707" t="str">
            <v>X</v>
          </cell>
          <cell r="BB707" t="str">
            <v>X</v>
          </cell>
          <cell r="BG707" t="str">
            <v>X</v>
          </cell>
        </row>
        <row r="708">
          <cell r="AH708" t="str">
            <v>X</v>
          </cell>
          <cell r="AM708" t="str">
            <v>X</v>
          </cell>
          <cell r="AR708" t="str">
            <v>X</v>
          </cell>
          <cell r="AW708" t="str">
            <v>X</v>
          </cell>
          <cell r="BB708" t="str">
            <v>X</v>
          </cell>
          <cell r="BG708" t="str">
            <v>X</v>
          </cell>
        </row>
        <row r="709">
          <cell r="AH709" t="str">
            <v>X</v>
          </cell>
          <cell r="AM709" t="str">
            <v>X</v>
          </cell>
          <cell r="AR709" t="str">
            <v>X</v>
          </cell>
          <cell r="AW709" t="str">
            <v>X</v>
          </cell>
          <cell r="BB709" t="str">
            <v>X</v>
          </cell>
          <cell r="BG709" t="str">
            <v>X</v>
          </cell>
        </row>
        <row r="710">
          <cell r="AH710" t="str">
            <v>X</v>
          </cell>
          <cell r="AM710" t="str">
            <v>X</v>
          </cell>
          <cell r="AR710" t="str">
            <v>X</v>
          </cell>
          <cell r="AW710" t="str">
            <v>X</v>
          </cell>
          <cell r="BB710" t="str">
            <v>X</v>
          </cell>
          <cell r="BG710" t="str">
            <v>X</v>
          </cell>
        </row>
        <row r="711">
          <cell r="AH711" t="str">
            <v>X</v>
          </cell>
          <cell r="AM711" t="str">
            <v>X</v>
          </cell>
          <cell r="AR711" t="str">
            <v>X</v>
          </cell>
          <cell r="AW711" t="str">
            <v>X</v>
          </cell>
          <cell r="BB711" t="str">
            <v>X</v>
          </cell>
          <cell r="BG711" t="str">
            <v>X</v>
          </cell>
        </row>
        <row r="712">
          <cell r="AH712" t="str">
            <v>X</v>
          </cell>
          <cell r="AM712" t="str">
            <v>X</v>
          </cell>
          <cell r="AR712" t="str">
            <v>X</v>
          </cell>
          <cell r="AW712" t="str">
            <v>X</v>
          </cell>
          <cell r="BB712" t="str">
            <v>X</v>
          </cell>
          <cell r="BG712" t="str">
            <v>X</v>
          </cell>
        </row>
        <row r="713">
          <cell r="AH713" t="str">
            <v>X</v>
          </cell>
          <cell r="AM713" t="str">
            <v>X</v>
          </cell>
          <cell r="AR713" t="str">
            <v>X</v>
          </cell>
          <cell r="AW713" t="str">
            <v>X</v>
          </cell>
          <cell r="BB713" t="str">
            <v>X</v>
          </cell>
          <cell r="BG713" t="str">
            <v>X</v>
          </cell>
        </row>
        <row r="714">
          <cell r="AH714" t="str">
            <v>X</v>
          </cell>
          <cell r="AM714" t="str">
            <v>X</v>
          </cell>
          <cell r="AR714" t="str">
            <v>X</v>
          </cell>
          <cell r="AW714" t="str">
            <v>X</v>
          </cell>
          <cell r="BB714" t="str">
            <v>X</v>
          </cell>
          <cell r="BG714" t="str">
            <v>X</v>
          </cell>
        </row>
        <row r="715">
          <cell r="AH715" t="str">
            <v>X</v>
          </cell>
          <cell r="AM715" t="str">
            <v>X</v>
          </cell>
          <cell r="AR715" t="str">
            <v>X</v>
          </cell>
          <cell r="AW715" t="str">
            <v>X</v>
          </cell>
          <cell r="BB715" t="str">
            <v>X</v>
          </cell>
          <cell r="BG715" t="str">
            <v>X</v>
          </cell>
        </row>
        <row r="716">
          <cell r="AH716" t="str">
            <v>X</v>
          </cell>
          <cell r="AM716" t="str">
            <v>X</v>
          </cell>
          <cell r="AR716" t="str">
            <v>X</v>
          </cell>
          <cell r="AW716" t="str">
            <v>X</v>
          </cell>
          <cell r="BB716" t="str">
            <v>X</v>
          </cell>
          <cell r="BG716" t="str">
            <v>X</v>
          </cell>
        </row>
        <row r="717">
          <cell r="AH717" t="str">
            <v>X</v>
          </cell>
          <cell r="AM717" t="str">
            <v>X</v>
          </cell>
          <cell r="AR717" t="str">
            <v>X</v>
          </cell>
          <cell r="AW717" t="str">
            <v>X</v>
          </cell>
          <cell r="BB717" t="str">
            <v>X</v>
          </cell>
          <cell r="BG717" t="str">
            <v>X</v>
          </cell>
        </row>
        <row r="718">
          <cell r="AH718" t="str">
            <v>X</v>
          </cell>
          <cell r="AM718" t="str">
            <v>X</v>
          </cell>
          <cell r="AR718" t="str">
            <v>X</v>
          </cell>
          <cell r="AW718" t="str">
            <v>X</v>
          </cell>
          <cell r="BB718" t="str">
            <v>X</v>
          </cell>
          <cell r="BG718" t="str">
            <v>X</v>
          </cell>
        </row>
        <row r="719">
          <cell r="AH719" t="str">
            <v>X</v>
          </cell>
          <cell r="AM719" t="str">
            <v>X</v>
          </cell>
          <cell r="AR719" t="str">
            <v>X</v>
          </cell>
          <cell r="AW719" t="str">
            <v>X</v>
          </cell>
          <cell r="BB719" t="str">
            <v>X</v>
          </cell>
          <cell r="BG719" t="str">
            <v>X</v>
          </cell>
        </row>
        <row r="720">
          <cell r="AH720" t="str">
            <v>X</v>
          </cell>
          <cell r="AM720" t="str">
            <v>X</v>
          </cell>
          <cell r="AR720" t="str">
            <v>X</v>
          </cell>
          <cell r="AW720" t="str">
            <v>X</v>
          </cell>
          <cell r="BB720" t="str">
            <v>X</v>
          </cell>
          <cell r="BG720" t="str">
            <v>X</v>
          </cell>
        </row>
        <row r="721">
          <cell r="AH721" t="str">
            <v>X</v>
          </cell>
          <cell r="AM721" t="str">
            <v>X</v>
          </cell>
          <cell r="AR721" t="str">
            <v>X</v>
          </cell>
          <cell r="AW721" t="str">
            <v>X</v>
          </cell>
          <cell r="BB721" t="str">
            <v>X</v>
          </cell>
          <cell r="BG721" t="str">
            <v>X</v>
          </cell>
        </row>
        <row r="722">
          <cell r="AH722" t="str">
            <v>X</v>
          </cell>
          <cell r="AM722" t="str">
            <v>X</v>
          </cell>
          <cell r="AR722" t="str">
            <v>X</v>
          </cell>
          <cell r="AW722" t="str">
            <v>X</v>
          </cell>
          <cell r="BB722" t="str">
            <v>X</v>
          </cell>
          <cell r="BG722" t="str">
            <v>X</v>
          </cell>
        </row>
        <row r="723">
          <cell r="AH723" t="str">
            <v>X</v>
          </cell>
          <cell r="AM723" t="str">
            <v>X</v>
          </cell>
          <cell r="AR723" t="str">
            <v>X</v>
          </cell>
          <cell r="AW723" t="str">
            <v>X</v>
          </cell>
          <cell r="BB723" t="str">
            <v>X</v>
          </cell>
          <cell r="BG723" t="str">
            <v>X</v>
          </cell>
        </row>
        <row r="724">
          <cell r="AH724" t="str">
            <v>X</v>
          </cell>
          <cell r="AM724" t="str">
            <v>X</v>
          </cell>
          <cell r="AR724" t="str">
            <v>X</v>
          </cell>
          <cell r="AW724" t="str">
            <v>X</v>
          </cell>
          <cell r="BB724" t="str">
            <v>X</v>
          </cell>
          <cell r="BG724" t="str">
            <v>X</v>
          </cell>
        </row>
        <row r="725">
          <cell r="AH725" t="str">
            <v>X</v>
          </cell>
          <cell r="AM725" t="str">
            <v>X</v>
          </cell>
          <cell r="AR725" t="str">
            <v>X</v>
          </cell>
          <cell r="AW725" t="str">
            <v>X</v>
          </cell>
          <cell r="BB725" t="str">
            <v>X</v>
          </cell>
          <cell r="BG725" t="str">
            <v>X</v>
          </cell>
        </row>
        <row r="726">
          <cell r="AH726" t="str">
            <v>X</v>
          </cell>
          <cell r="AM726" t="str">
            <v>X</v>
          </cell>
          <cell r="AR726" t="str">
            <v>X</v>
          </cell>
          <cell r="AW726" t="str">
            <v>X</v>
          </cell>
          <cell r="BB726" t="str">
            <v>X</v>
          </cell>
          <cell r="BG726" t="str">
            <v>X</v>
          </cell>
        </row>
        <row r="727">
          <cell r="AH727" t="str">
            <v>X</v>
          </cell>
          <cell r="AM727" t="str">
            <v>X</v>
          </cell>
          <cell r="AR727" t="str">
            <v>X</v>
          </cell>
          <cell r="AW727" t="str">
            <v>X</v>
          </cell>
          <cell r="BB727" t="str">
            <v>X</v>
          </cell>
          <cell r="BG727" t="str">
            <v>X</v>
          </cell>
        </row>
        <row r="728">
          <cell r="AH728" t="str">
            <v>X</v>
          </cell>
          <cell r="AM728" t="str">
            <v>X</v>
          </cell>
          <cell r="AR728" t="str">
            <v>X</v>
          </cell>
          <cell r="AW728" t="str">
            <v>X</v>
          </cell>
          <cell r="BB728" t="str">
            <v>X</v>
          </cell>
          <cell r="BG728" t="str">
            <v>X</v>
          </cell>
        </row>
        <row r="729">
          <cell r="AH729" t="str">
            <v>X</v>
          </cell>
          <cell r="AM729" t="str">
            <v>X</v>
          </cell>
          <cell r="AR729" t="str">
            <v>X</v>
          </cell>
          <cell r="AW729" t="str">
            <v>X</v>
          </cell>
          <cell r="BB729" t="str">
            <v>X</v>
          </cell>
          <cell r="BG729" t="str">
            <v>X</v>
          </cell>
        </row>
        <row r="730">
          <cell r="AH730" t="str">
            <v>X</v>
          </cell>
          <cell r="AM730" t="str">
            <v>X</v>
          </cell>
          <cell r="AR730" t="str">
            <v>X</v>
          </cell>
          <cell r="AW730" t="str">
            <v>X</v>
          </cell>
          <cell r="BB730" t="str">
            <v>X</v>
          </cell>
          <cell r="BG730" t="str">
            <v>X</v>
          </cell>
        </row>
        <row r="731">
          <cell r="AH731" t="str">
            <v>X</v>
          </cell>
          <cell r="AM731" t="str">
            <v>X</v>
          </cell>
          <cell r="AR731" t="str">
            <v>X</v>
          </cell>
          <cell r="AW731" t="str">
            <v>X</v>
          </cell>
          <cell r="BB731" t="str">
            <v>X</v>
          </cell>
          <cell r="BG731" t="str">
            <v>X</v>
          </cell>
        </row>
        <row r="732">
          <cell r="AH732" t="str">
            <v>X</v>
          </cell>
          <cell r="AM732" t="str">
            <v>X</v>
          </cell>
          <cell r="AR732" t="str">
            <v>X</v>
          </cell>
          <cell r="AW732" t="str">
            <v>X</v>
          </cell>
          <cell r="BB732" t="str">
            <v>X</v>
          </cell>
          <cell r="BG732" t="str">
            <v>X</v>
          </cell>
        </row>
        <row r="733">
          <cell r="AH733" t="str">
            <v>X</v>
          </cell>
          <cell r="AM733" t="str">
            <v>X</v>
          </cell>
          <cell r="AR733" t="str">
            <v>X</v>
          </cell>
          <cell r="AW733" t="str">
            <v>X</v>
          </cell>
          <cell r="BB733" t="str">
            <v>X</v>
          </cell>
          <cell r="BG733" t="str">
            <v>X</v>
          </cell>
        </row>
        <row r="734">
          <cell r="AH734" t="str">
            <v>X</v>
          </cell>
          <cell r="AM734" t="str">
            <v>X</v>
          </cell>
          <cell r="AR734" t="str">
            <v>X</v>
          </cell>
          <cell r="AW734" t="str">
            <v>X</v>
          </cell>
          <cell r="BB734" t="str">
            <v>X</v>
          </cell>
          <cell r="BG734" t="str">
            <v>X</v>
          </cell>
        </row>
        <row r="735">
          <cell r="AH735" t="str">
            <v>X</v>
          </cell>
          <cell r="AM735" t="str">
            <v>X</v>
          </cell>
          <cell r="AR735" t="str">
            <v>X</v>
          </cell>
          <cell r="AW735" t="str">
            <v>X</v>
          </cell>
          <cell r="BB735" t="str">
            <v>X</v>
          </cell>
          <cell r="BG735" t="str">
            <v>X</v>
          </cell>
        </row>
        <row r="736">
          <cell r="AH736" t="str">
            <v>X</v>
          </cell>
          <cell r="AM736" t="str">
            <v>X</v>
          </cell>
          <cell r="AR736" t="str">
            <v>X</v>
          </cell>
          <cell r="AW736" t="str">
            <v>X</v>
          </cell>
          <cell r="BB736" t="str">
            <v>X</v>
          </cell>
          <cell r="BG736" t="str">
            <v>X</v>
          </cell>
        </row>
        <row r="737">
          <cell r="AH737" t="str">
            <v>X</v>
          </cell>
          <cell r="AM737" t="str">
            <v>X</v>
          </cell>
          <cell r="AR737" t="str">
            <v>X</v>
          </cell>
          <cell r="AW737" t="str">
            <v>X</v>
          </cell>
          <cell r="BB737" t="str">
            <v>X</v>
          </cell>
          <cell r="BG737" t="str">
            <v>X</v>
          </cell>
        </row>
        <row r="738">
          <cell r="AH738" t="str">
            <v>X</v>
          </cell>
          <cell r="AM738" t="str">
            <v>X</v>
          </cell>
          <cell r="AR738" t="str">
            <v>X</v>
          </cell>
          <cell r="AW738" t="str">
            <v>X</v>
          </cell>
          <cell r="BB738" t="str">
            <v>X</v>
          </cell>
          <cell r="BG738" t="str">
            <v>X</v>
          </cell>
        </row>
        <row r="739">
          <cell r="AH739" t="str">
            <v>X</v>
          </cell>
          <cell r="AM739" t="str">
            <v>X</v>
          </cell>
          <cell r="AR739" t="str">
            <v>X</v>
          </cell>
          <cell r="AW739" t="str">
            <v>X</v>
          </cell>
          <cell r="BB739" t="str">
            <v>X</v>
          </cell>
          <cell r="BG739" t="str">
            <v>X</v>
          </cell>
        </row>
        <row r="740">
          <cell r="AH740" t="str">
            <v>X</v>
          </cell>
          <cell r="AM740" t="str">
            <v>X</v>
          </cell>
          <cell r="AR740" t="str">
            <v>X</v>
          </cell>
          <cell r="AW740" t="str">
            <v>X</v>
          </cell>
          <cell r="BB740" t="str">
            <v>X</v>
          </cell>
          <cell r="BG740" t="str">
            <v>X</v>
          </cell>
        </row>
        <row r="741">
          <cell r="AH741" t="str">
            <v>X</v>
          </cell>
          <cell r="AM741" t="str">
            <v>X</v>
          </cell>
          <cell r="AR741" t="str">
            <v>X</v>
          </cell>
          <cell r="AW741" t="str">
            <v>X</v>
          </cell>
          <cell r="BB741" t="str">
            <v>X</v>
          </cell>
          <cell r="BG741" t="str">
            <v>X</v>
          </cell>
        </row>
        <row r="742">
          <cell r="AH742" t="str">
            <v>X</v>
          </cell>
          <cell r="AM742" t="str">
            <v>X</v>
          </cell>
          <cell r="AR742" t="str">
            <v>X</v>
          </cell>
          <cell r="AW742" t="str">
            <v>X</v>
          </cell>
          <cell r="BB742" t="str">
            <v>X</v>
          </cell>
          <cell r="BG742" t="str">
            <v>X</v>
          </cell>
        </row>
        <row r="743">
          <cell r="AH743" t="str">
            <v>X</v>
          </cell>
          <cell r="AM743" t="str">
            <v>X</v>
          </cell>
          <cell r="AR743" t="str">
            <v>X</v>
          </cell>
          <cell r="AW743" t="str">
            <v>X</v>
          </cell>
          <cell r="BB743" t="str">
            <v>X</v>
          </cell>
          <cell r="BG743" t="str">
            <v>X</v>
          </cell>
        </row>
        <row r="744">
          <cell r="AH744" t="str">
            <v>X</v>
          </cell>
          <cell r="AM744" t="str">
            <v>X</v>
          </cell>
          <cell r="AR744" t="str">
            <v>X</v>
          </cell>
          <cell r="AW744" t="str">
            <v>X</v>
          </cell>
          <cell r="BB744" t="str">
            <v>X</v>
          </cell>
          <cell r="BG744" t="str">
            <v>X</v>
          </cell>
        </row>
        <row r="745">
          <cell r="AH745" t="str">
            <v>X</v>
          </cell>
          <cell r="AM745" t="str">
            <v>X</v>
          </cell>
          <cell r="AR745" t="str">
            <v>X</v>
          </cell>
          <cell r="AW745" t="str">
            <v>X</v>
          </cell>
          <cell r="BB745" t="str">
            <v>X</v>
          </cell>
          <cell r="BG745" t="str">
            <v>X</v>
          </cell>
        </row>
        <row r="746">
          <cell r="AH746" t="str">
            <v>X</v>
          </cell>
          <cell r="AM746" t="str">
            <v>X</v>
          </cell>
          <cell r="AR746" t="str">
            <v>X</v>
          </cell>
          <cell r="AW746" t="str">
            <v>X</v>
          </cell>
          <cell r="BB746" t="str">
            <v>X</v>
          </cell>
          <cell r="BG746" t="str">
            <v>X</v>
          </cell>
        </row>
        <row r="747">
          <cell r="AH747" t="str">
            <v>X</v>
          </cell>
          <cell r="AM747" t="str">
            <v>X</v>
          </cell>
          <cell r="AR747" t="str">
            <v>X</v>
          </cell>
          <cell r="AW747" t="str">
            <v>X</v>
          </cell>
          <cell r="BB747" t="str">
            <v>X</v>
          </cell>
          <cell r="BG747" t="str">
            <v>X</v>
          </cell>
        </row>
        <row r="748">
          <cell r="AH748" t="str">
            <v>X</v>
          </cell>
          <cell r="AM748" t="str">
            <v>X</v>
          </cell>
          <cell r="AR748" t="str">
            <v>X</v>
          </cell>
          <cell r="AW748" t="str">
            <v>X</v>
          </cell>
          <cell r="BB748" t="str">
            <v>X</v>
          </cell>
          <cell r="BG748" t="str">
            <v>X</v>
          </cell>
        </row>
        <row r="749">
          <cell r="AH749" t="str">
            <v>X</v>
          </cell>
          <cell r="AM749" t="str">
            <v>X</v>
          </cell>
          <cell r="AR749" t="str">
            <v>X</v>
          </cell>
          <cell r="AW749" t="str">
            <v>X</v>
          </cell>
          <cell r="BB749" t="str">
            <v>X</v>
          </cell>
          <cell r="BG749" t="str">
            <v>X</v>
          </cell>
        </row>
        <row r="750">
          <cell r="AH750" t="str">
            <v>X</v>
          </cell>
          <cell r="AM750" t="str">
            <v>X</v>
          </cell>
          <cell r="AR750" t="str">
            <v>X</v>
          </cell>
          <cell r="AW750" t="str">
            <v>X</v>
          </cell>
          <cell r="BB750" t="str">
            <v>X</v>
          </cell>
          <cell r="BG750" t="str">
            <v>X</v>
          </cell>
        </row>
        <row r="751">
          <cell r="AH751" t="str">
            <v>X</v>
          </cell>
          <cell r="AM751" t="str">
            <v>X</v>
          </cell>
          <cell r="AR751" t="str">
            <v>X</v>
          </cell>
          <cell r="AW751" t="str">
            <v>X</v>
          </cell>
          <cell r="BB751" t="str">
            <v>X</v>
          </cell>
          <cell r="BG751" t="str">
            <v>X</v>
          </cell>
        </row>
        <row r="752">
          <cell r="AH752" t="str">
            <v>X</v>
          </cell>
          <cell r="AM752" t="str">
            <v>X</v>
          </cell>
          <cell r="AR752" t="str">
            <v>X</v>
          </cell>
          <cell r="AW752" t="str">
            <v>X</v>
          </cell>
          <cell r="BB752" t="str">
            <v>X</v>
          </cell>
          <cell r="BG752" t="str">
            <v>X</v>
          </cell>
        </row>
        <row r="753">
          <cell r="AH753" t="str">
            <v>X</v>
          </cell>
          <cell r="AM753" t="str">
            <v>X</v>
          </cell>
          <cell r="AR753" t="str">
            <v>X</v>
          </cell>
          <cell r="AW753" t="str">
            <v>X</v>
          </cell>
          <cell r="BB753" t="str">
            <v>X</v>
          </cell>
          <cell r="BG753" t="str">
            <v>X</v>
          </cell>
        </row>
        <row r="754">
          <cell r="AH754" t="str">
            <v>X</v>
          </cell>
          <cell r="AM754" t="str">
            <v>X</v>
          </cell>
          <cell r="AR754" t="str">
            <v>X</v>
          </cell>
          <cell r="AW754" t="str">
            <v>X</v>
          </cell>
          <cell r="BB754" t="str">
            <v>X</v>
          </cell>
          <cell r="BG754" t="str">
            <v>X</v>
          </cell>
        </row>
        <row r="755">
          <cell r="AH755" t="str">
            <v>X</v>
          </cell>
          <cell r="AM755" t="str">
            <v>X</v>
          </cell>
          <cell r="AR755" t="str">
            <v>X</v>
          </cell>
          <cell r="AW755" t="str">
            <v>X</v>
          </cell>
          <cell r="BB755" t="str">
            <v>X</v>
          </cell>
          <cell r="BG755" t="str">
            <v>X</v>
          </cell>
        </row>
        <row r="756">
          <cell r="AH756" t="str">
            <v>X</v>
          </cell>
          <cell r="AM756" t="str">
            <v>X</v>
          </cell>
          <cell r="AR756" t="str">
            <v>X</v>
          </cell>
          <cell r="AW756" t="str">
            <v>X</v>
          </cell>
          <cell r="BB756" t="str">
            <v>X</v>
          </cell>
          <cell r="BG756" t="str">
            <v>X</v>
          </cell>
        </row>
        <row r="757">
          <cell r="AH757" t="str">
            <v>X</v>
          </cell>
          <cell r="AM757" t="str">
            <v>X</v>
          </cell>
          <cell r="AR757" t="str">
            <v>X</v>
          </cell>
          <cell r="AW757" t="str">
            <v>X</v>
          </cell>
          <cell r="BB757" t="str">
            <v>X</v>
          </cell>
          <cell r="BG757" t="str">
            <v>X</v>
          </cell>
        </row>
        <row r="758">
          <cell r="AH758" t="str">
            <v>X</v>
          </cell>
          <cell r="AM758" t="str">
            <v>X</v>
          </cell>
          <cell r="AR758" t="str">
            <v>X</v>
          </cell>
          <cell r="AW758" t="str">
            <v>X</v>
          </cell>
          <cell r="BB758" t="str">
            <v>X</v>
          </cell>
          <cell r="BG758" t="str">
            <v>X</v>
          </cell>
        </row>
        <row r="759">
          <cell r="AH759" t="str">
            <v>X</v>
          </cell>
          <cell r="AM759" t="str">
            <v>X</v>
          </cell>
          <cell r="AR759" t="str">
            <v>X</v>
          </cell>
          <cell r="AW759" t="str">
            <v>X</v>
          </cell>
          <cell r="BB759" t="str">
            <v>X</v>
          </cell>
          <cell r="BG759" t="str">
            <v>X</v>
          </cell>
        </row>
        <row r="760">
          <cell r="AH760" t="str">
            <v>X</v>
          </cell>
          <cell r="AM760" t="str">
            <v>X</v>
          </cell>
          <cell r="AR760" t="str">
            <v>X</v>
          </cell>
          <cell r="AW760" t="str">
            <v>X</v>
          </cell>
          <cell r="BB760" t="str">
            <v>X</v>
          </cell>
          <cell r="BG760" t="str">
            <v>X</v>
          </cell>
        </row>
        <row r="761">
          <cell r="AH761" t="str">
            <v>X</v>
          </cell>
          <cell r="AM761" t="str">
            <v>X</v>
          </cell>
          <cell r="AR761" t="str">
            <v>X</v>
          </cell>
          <cell r="AW761" t="str">
            <v>X</v>
          </cell>
          <cell r="BB761" t="str">
            <v>X</v>
          </cell>
          <cell r="BG761" t="str">
            <v>X</v>
          </cell>
        </row>
        <row r="762">
          <cell r="AH762" t="str">
            <v>X</v>
          </cell>
          <cell r="AM762" t="str">
            <v>X</v>
          </cell>
          <cell r="AR762" t="str">
            <v>X</v>
          </cell>
          <cell r="AW762" t="str">
            <v>X</v>
          </cell>
          <cell r="BB762" t="str">
            <v>X</v>
          </cell>
          <cell r="BG762" t="str">
            <v>X</v>
          </cell>
        </row>
        <row r="763">
          <cell r="AH763" t="str">
            <v>X</v>
          </cell>
          <cell r="AM763" t="str">
            <v>X</v>
          </cell>
          <cell r="AR763" t="str">
            <v>X</v>
          </cell>
          <cell r="AW763" t="str">
            <v>X</v>
          </cell>
          <cell r="BB763" t="str">
            <v>X</v>
          </cell>
          <cell r="BG763" t="str">
            <v>X</v>
          </cell>
        </row>
        <row r="764">
          <cell r="AH764" t="str">
            <v>X</v>
          </cell>
          <cell r="AM764" t="str">
            <v>X</v>
          </cell>
          <cell r="AR764" t="str">
            <v>X</v>
          </cell>
          <cell r="AW764" t="str">
            <v>X</v>
          </cell>
          <cell r="BB764" t="str">
            <v>X</v>
          </cell>
          <cell r="BG764" t="str">
            <v>X</v>
          </cell>
        </row>
        <row r="765">
          <cell r="AH765" t="str">
            <v>X</v>
          </cell>
          <cell r="AM765" t="str">
            <v>X</v>
          </cell>
          <cell r="AR765" t="str">
            <v>X</v>
          </cell>
          <cell r="AW765" t="str">
            <v>X</v>
          </cell>
          <cell r="BB765" t="str">
            <v>X</v>
          </cell>
          <cell r="BG765" t="str">
            <v>X</v>
          </cell>
        </row>
        <row r="766">
          <cell r="AH766" t="str">
            <v>X</v>
          </cell>
          <cell r="AM766" t="str">
            <v>X</v>
          </cell>
          <cell r="AR766" t="str">
            <v>X</v>
          </cell>
          <cell r="AW766" t="str">
            <v>X</v>
          </cell>
          <cell r="BB766" t="str">
            <v>X</v>
          </cell>
          <cell r="BG766" t="str">
            <v>X</v>
          </cell>
        </row>
        <row r="767">
          <cell r="AH767" t="str">
            <v>X</v>
          </cell>
          <cell r="AM767" t="str">
            <v>X</v>
          </cell>
          <cell r="AR767" t="str">
            <v>X</v>
          </cell>
          <cell r="AW767" t="str">
            <v>X</v>
          </cell>
          <cell r="BB767" t="str">
            <v>X</v>
          </cell>
          <cell r="BG767" t="str">
            <v>X</v>
          </cell>
        </row>
        <row r="768">
          <cell r="AH768" t="str">
            <v>X</v>
          </cell>
          <cell r="AM768" t="str">
            <v>X</v>
          </cell>
          <cell r="AR768" t="str">
            <v>X</v>
          </cell>
          <cell r="AW768" t="str">
            <v>X</v>
          </cell>
          <cell r="BB768" t="str">
            <v>X</v>
          </cell>
          <cell r="BG768" t="str">
            <v>X</v>
          </cell>
        </row>
        <row r="769">
          <cell r="AH769" t="str">
            <v>X</v>
          </cell>
          <cell r="AM769" t="str">
            <v>X</v>
          </cell>
          <cell r="AR769" t="str">
            <v>X</v>
          </cell>
          <cell r="AW769" t="str">
            <v>X</v>
          </cell>
          <cell r="BB769" t="str">
            <v>X</v>
          </cell>
          <cell r="BG769" t="str">
            <v>X</v>
          </cell>
        </row>
        <row r="770">
          <cell r="AH770" t="str">
            <v>X</v>
          </cell>
          <cell r="AM770" t="str">
            <v>X</v>
          </cell>
          <cell r="AR770" t="str">
            <v>X</v>
          </cell>
          <cell r="AW770" t="str">
            <v>X</v>
          </cell>
          <cell r="BB770" t="str">
            <v>X</v>
          </cell>
          <cell r="BG770" t="str">
            <v>X</v>
          </cell>
        </row>
        <row r="771">
          <cell r="AH771" t="str">
            <v>X</v>
          </cell>
          <cell r="AM771" t="str">
            <v>X</v>
          </cell>
          <cell r="AR771" t="str">
            <v>X</v>
          </cell>
          <cell r="AW771" t="str">
            <v>X</v>
          </cell>
          <cell r="BB771" t="str">
            <v>X</v>
          </cell>
          <cell r="BG771" t="str">
            <v>X</v>
          </cell>
        </row>
        <row r="772">
          <cell r="AH772" t="str">
            <v>X</v>
          </cell>
          <cell r="AM772" t="str">
            <v>X</v>
          </cell>
          <cell r="AR772" t="str">
            <v>X</v>
          </cell>
          <cell r="AW772" t="str">
            <v>X</v>
          </cell>
          <cell r="BB772" t="str">
            <v>X</v>
          </cell>
          <cell r="BG772" t="str">
            <v>X</v>
          </cell>
        </row>
        <row r="773">
          <cell r="AH773" t="str">
            <v>X</v>
          </cell>
          <cell r="AM773" t="str">
            <v>X</v>
          </cell>
          <cell r="AR773" t="str">
            <v>X</v>
          </cell>
          <cell r="AW773" t="str">
            <v>X</v>
          </cell>
          <cell r="BB773" t="str">
            <v>X</v>
          </cell>
          <cell r="BG773" t="str">
            <v>X</v>
          </cell>
        </row>
        <row r="774">
          <cell r="AH774" t="str">
            <v>X</v>
          </cell>
          <cell r="AM774" t="str">
            <v>X</v>
          </cell>
          <cell r="AR774" t="str">
            <v>X</v>
          </cell>
          <cell r="AW774" t="str">
            <v>X</v>
          </cell>
          <cell r="BB774" t="str">
            <v>X</v>
          </cell>
          <cell r="BG774" t="str">
            <v>X</v>
          </cell>
        </row>
        <row r="775">
          <cell r="AH775" t="str">
            <v>X</v>
          </cell>
          <cell r="AM775" t="str">
            <v>X</v>
          </cell>
          <cell r="AR775" t="str">
            <v>X</v>
          </cell>
          <cell r="AW775" t="str">
            <v>X</v>
          </cell>
          <cell r="BB775" t="str">
            <v>X</v>
          </cell>
          <cell r="BG775" t="str">
            <v>X</v>
          </cell>
        </row>
        <row r="776">
          <cell r="AH776" t="str">
            <v>X</v>
          </cell>
          <cell r="AM776" t="str">
            <v>X</v>
          </cell>
          <cell r="AR776" t="str">
            <v>X</v>
          </cell>
          <cell r="AW776" t="str">
            <v>X</v>
          </cell>
          <cell r="BB776" t="str">
            <v>X</v>
          </cell>
          <cell r="BG776" t="str">
            <v>X</v>
          </cell>
        </row>
        <row r="777">
          <cell r="AH777" t="str">
            <v>X</v>
          </cell>
          <cell r="AM777" t="str">
            <v>X</v>
          </cell>
          <cell r="AR777" t="str">
            <v>X</v>
          </cell>
          <cell r="AW777" t="str">
            <v>X</v>
          </cell>
          <cell r="BB777" t="str">
            <v>X</v>
          </cell>
          <cell r="BG777" t="str">
            <v>X</v>
          </cell>
        </row>
        <row r="778">
          <cell r="AH778" t="str">
            <v>X</v>
          </cell>
          <cell r="AM778" t="str">
            <v>X</v>
          </cell>
          <cell r="AR778" t="str">
            <v>X</v>
          </cell>
          <cell r="AW778" t="str">
            <v>X</v>
          </cell>
          <cell r="BB778" t="str">
            <v>X</v>
          </cell>
          <cell r="BG778" t="str">
            <v>X</v>
          </cell>
        </row>
        <row r="779">
          <cell r="AH779" t="str">
            <v>X</v>
          </cell>
          <cell r="AM779" t="str">
            <v>X</v>
          </cell>
          <cell r="AR779" t="str">
            <v>X</v>
          </cell>
          <cell r="AW779" t="str">
            <v>X</v>
          </cell>
          <cell r="BB779" t="str">
            <v>X</v>
          </cell>
          <cell r="BG779" t="str">
            <v>X</v>
          </cell>
        </row>
        <row r="780">
          <cell r="AH780" t="str">
            <v>X</v>
          </cell>
          <cell r="AM780" t="str">
            <v>X</v>
          </cell>
          <cell r="AR780" t="str">
            <v>X</v>
          </cell>
          <cell r="AW780" t="str">
            <v>X</v>
          </cell>
          <cell r="BB780" t="str">
            <v>X</v>
          </cell>
          <cell r="BG780" t="str">
            <v>X</v>
          </cell>
        </row>
        <row r="781">
          <cell r="AH781" t="str">
            <v>X</v>
          </cell>
          <cell r="AM781" t="str">
            <v>X</v>
          </cell>
          <cell r="AR781" t="str">
            <v>X</v>
          </cell>
          <cell r="AW781" t="str">
            <v>X</v>
          </cell>
          <cell r="BB781" t="str">
            <v>X</v>
          </cell>
          <cell r="BG781" t="str">
            <v>X</v>
          </cell>
        </row>
        <row r="782">
          <cell r="AH782" t="str">
            <v>X</v>
          </cell>
          <cell r="AM782" t="str">
            <v>X</v>
          </cell>
          <cell r="AR782" t="str">
            <v>X</v>
          </cell>
          <cell r="AW782" t="str">
            <v>X</v>
          </cell>
          <cell r="BB782" t="str">
            <v>X</v>
          </cell>
          <cell r="BG782" t="str">
            <v>X</v>
          </cell>
        </row>
        <row r="783">
          <cell r="AH783" t="str">
            <v>X</v>
          </cell>
          <cell r="AM783" t="str">
            <v>X</v>
          </cell>
          <cell r="AR783" t="str">
            <v>X</v>
          </cell>
          <cell r="AW783" t="str">
            <v>X</v>
          </cell>
          <cell r="BB783" t="str">
            <v>X</v>
          </cell>
          <cell r="BG783" t="str">
            <v>X</v>
          </cell>
        </row>
        <row r="784">
          <cell r="AH784" t="str">
            <v>X</v>
          </cell>
          <cell r="AM784" t="str">
            <v>X</v>
          </cell>
          <cell r="AR784" t="str">
            <v>X</v>
          </cell>
          <cell r="AW784" t="str">
            <v>X</v>
          </cell>
          <cell r="BB784" t="str">
            <v>X</v>
          </cell>
          <cell r="BG784" t="str">
            <v>X</v>
          </cell>
        </row>
        <row r="785">
          <cell r="AH785" t="str">
            <v>X</v>
          </cell>
          <cell r="AM785" t="str">
            <v>X</v>
          </cell>
          <cell r="AR785" t="str">
            <v>X</v>
          </cell>
          <cell r="AW785" t="str">
            <v>X</v>
          </cell>
          <cell r="BB785" t="str">
            <v>X</v>
          </cell>
          <cell r="BG785" t="str">
            <v>X</v>
          </cell>
        </row>
        <row r="786">
          <cell r="AH786" t="str">
            <v>X</v>
          </cell>
          <cell r="AM786" t="str">
            <v>X</v>
          </cell>
          <cell r="AR786" t="str">
            <v>X</v>
          </cell>
          <cell r="AW786" t="str">
            <v>X</v>
          </cell>
          <cell r="BB786" t="str">
            <v>X</v>
          </cell>
          <cell r="BG786" t="str">
            <v>X</v>
          </cell>
        </row>
        <row r="787">
          <cell r="AH787" t="str">
            <v>X</v>
          </cell>
          <cell r="AM787" t="str">
            <v>X</v>
          </cell>
          <cell r="AR787" t="str">
            <v>X</v>
          </cell>
          <cell r="AW787" t="str">
            <v>X</v>
          </cell>
          <cell r="BB787" t="str">
            <v>X</v>
          </cell>
          <cell r="BG787" t="str">
            <v>X</v>
          </cell>
        </row>
        <row r="788">
          <cell r="AH788" t="str">
            <v>X</v>
          </cell>
          <cell r="AM788" t="str">
            <v>X</v>
          </cell>
          <cell r="AR788" t="str">
            <v>X</v>
          </cell>
          <cell r="AW788" t="str">
            <v>X</v>
          </cell>
          <cell r="BB788" t="str">
            <v>X</v>
          </cell>
          <cell r="BG788" t="str">
            <v>X</v>
          </cell>
        </row>
        <row r="789">
          <cell r="AH789" t="str">
            <v>X</v>
          </cell>
          <cell r="AM789" t="str">
            <v>X</v>
          </cell>
          <cell r="AR789" t="str">
            <v>X</v>
          </cell>
          <cell r="AW789" t="str">
            <v>X</v>
          </cell>
          <cell r="BB789" t="str">
            <v>X</v>
          </cell>
          <cell r="BG789" t="str">
            <v>X</v>
          </cell>
        </row>
        <row r="790">
          <cell r="AH790" t="str">
            <v>X</v>
          </cell>
          <cell r="AM790" t="str">
            <v>X</v>
          </cell>
          <cell r="AR790" t="str">
            <v>X</v>
          </cell>
          <cell r="AW790" t="str">
            <v>X</v>
          </cell>
          <cell r="BB790" t="str">
            <v>X</v>
          </cell>
          <cell r="BG790" t="str">
            <v>X</v>
          </cell>
        </row>
        <row r="791">
          <cell r="AH791" t="str">
            <v>X</v>
          </cell>
          <cell r="AM791" t="str">
            <v>X</v>
          </cell>
          <cell r="AR791" t="str">
            <v>X</v>
          </cell>
          <cell r="AW791" t="str">
            <v>X</v>
          </cell>
          <cell r="BB791" t="str">
            <v>X</v>
          </cell>
          <cell r="BG791" t="str">
            <v>X</v>
          </cell>
        </row>
        <row r="792">
          <cell r="AH792" t="str">
            <v>X</v>
          </cell>
          <cell r="AM792" t="str">
            <v>X</v>
          </cell>
          <cell r="AR792" t="str">
            <v>X</v>
          </cell>
          <cell r="AW792" t="str">
            <v>X</v>
          </cell>
          <cell r="BB792" t="str">
            <v>X</v>
          </cell>
          <cell r="BG792" t="str">
            <v>X</v>
          </cell>
        </row>
        <row r="793">
          <cell r="AH793" t="str">
            <v>X</v>
          </cell>
          <cell r="AM793" t="str">
            <v>X</v>
          </cell>
          <cell r="AR793" t="str">
            <v>X</v>
          </cell>
          <cell r="AW793" t="str">
            <v>X</v>
          </cell>
          <cell r="BB793" t="str">
            <v>X</v>
          </cell>
          <cell r="BG793" t="str">
            <v>X</v>
          </cell>
        </row>
        <row r="794">
          <cell r="AH794" t="str">
            <v>X</v>
          </cell>
          <cell r="AM794" t="str">
            <v>X</v>
          </cell>
          <cell r="AR794" t="str">
            <v>X</v>
          </cell>
          <cell r="AW794" t="str">
            <v>X</v>
          </cell>
          <cell r="BB794" t="str">
            <v>X</v>
          </cell>
          <cell r="BG794" t="str">
            <v>X</v>
          </cell>
        </row>
        <row r="795">
          <cell r="AH795" t="str">
            <v>X</v>
          </cell>
          <cell r="AM795" t="str">
            <v>X</v>
          </cell>
          <cell r="AR795" t="str">
            <v>X</v>
          </cell>
          <cell r="AW795" t="str">
            <v>X</v>
          </cell>
          <cell r="BB795" t="str">
            <v>X</v>
          </cell>
          <cell r="BG795" t="str">
            <v>X</v>
          </cell>
        </row>
        <row r="796">
          <cell r="AH796" t="str">
            <v>X</v>
          </cell>
          <cell r="AM796" t="str">
            <v>X</v>
          </cell>
          <cell r="AR796" t="str">
            <v>X</v>
          </cell>
          <cell r="AW796" t="str">
            <v>X</v>
          </cell>
          <cell r="BB796" t="str">
            <v>X</v>
          </cell>
          <cell r="BG796" t="str">
            <v>X</v>
          </cell>
        </row>
        <row r="797">
          <cell r="AH797" t="str">
            <v>X</v>
          </cell>
          <cell r="AM797" t="str">
            <v>X</v>
          </cell>
          <cell r="AR797" t="str">
            <v>X</v>
          </cell>
          <cell r="AW797" t="str">
            <v>X</v>
          </cell>
          <cell r="BB797" t="str">
            <v>X</v>
          </cell>
          <cell r="BG797" t="str">
            <v>X</v>
          </cell>
        </row>
        <row r="798">
          <cell r="AH798" t="str">
            <v>X</v>
          </cell>
          <cell r="AM798" t="str">
            <v>X</v>
          </cell>
          <cell r="AR798" t="str">
            <v>X</v>
          </cell>
          <cell r="AW798" t="str">
            <v>X</v>
          </cell>
          <cell r="BB798" t="str">
            <v>X</v>
          </cell>
          <cell r="BG798" t="str">
            <v>X</v>
          </cell>
        </row>
        <row r="799">
          <cell r="AH799" t="str">
            <v>X</v>
          </cell>
          <cell r="AM799" t="str">
            <v>X</v>
          </cell>
          <cell r="AR799" t="str">
            <v>X</v>
          </cell>
          <cell r="AW799" t="str">
            <v>X</v>
          </cell>
          <cell r="BB799" t="str">
            <v>X</v>
          </cell>
          <cell r="BG799" t="str">
            <v>X</v>
          </cell>
        </row>
        <row r="800">
          <cell r="AH800" t="str">
            <v>X</v>
          </cell>
          <cell r="AM800" t="str">
            <v>X</v>
          </cell>
          <cell r="AR800" t="str">
            <v>X</v>
          </cell>
          <cell r="AW800" t="str">
            <v>X</v>
          </cell>
          <cell r="BB800" t="str">
            <v>X</v>
          </cell>
          <cell r="BG800" t="str">
            <v>X</v>
          </cell>
        </row>
        <row r="801">
          <cell r="AH801" t="str">
            <v>X</v>
          </cell>
          <cell r="AM801" t="str">
            <v>X</v>
          </cell>
          <cell r="AR801" t="str">
            <v>X</v>
          </cell>
          <cell r="AW801" t="str">
            <v>X</v>
          </cell>
          <cell r="BB801" t="str">
            <v>X</v>
          </cell>
          <cell r="BG801" t="str">
            <v>X</v>
          </cell>
        </row>
        <row r="802">
          <cell r="AH802" t="str">
            <v>X</v>
          </cell>
          <cell r="AM802" t="str">
            <v>X</v>
          </cell>
          <cell r="AR802" t="str">
            <v>X</v>
          </cell>
          <cell r="AW802" t="str">
            <v>X</v>
          </cell>
          <cell r="BB802" t="str">
            <v>X</v>
          </cell>
          <cell r="BG802" t="str">
            <v>X</v>
          </cell>
        </row>
        <row r="803">
          <cell r="AH803" t="str">
            <v>X</v>
          </cell>
          <cell r="AM803" t="str">
            <v>X</v>
          </cell>
          <cell r="AR803" t="str">
            <v>X</v>
          </cell>
          <cell r="AW803" t="str">
            <v>X</v>
          </cell>
          <cell r="BB803" t="str">
            <v>X</v>
          </cell>
          <cell r="BG803" t="str">
            <v>X</v>
          </cell>
        </row>
        <row r="804">
          <cell r="AH804" t="str">
            <v>X</v>
          </cell>
          <cell r="AM804" t="str">
            <v>X</v>
          </cell>
          <cell r="AR804" t="str">
            <v>X</v>
          </cell>
          <cell r="AW804" t="str">
            <v>X</v>
          </cell>
          <cell r="BB804" t="str">
            <v>X</v>
          </cell>
          <cell r="BG804" t="str">
            <v>X</v>
          </cell>
        </row>
        <row r="805">
          <cell r="AH805" t="str">
            <v>X</v>
          </cell>
          <cell r="AM805" t="str">
            <v>X</v>
          </cell>
          <cell r="AR805" t="str">
            <v>X</v>
          </cell>
          <cell r="AW805" t="str">
            <v>X</v>
          </cell>
          <cell r="BB805" t="str">
            <v>X</v>
          </cell>
          <cell r="BG805" t="str">
            <v>X</v>
          </cell>
        </row>
        <row r="806">
          <cell r="AH806" t="str">
            <v>X</v>
          </cell>
          <cell r="AM806" t="str">
            <v>X</v>
          </cell>
          <cell r="AR806" t="str">
            <v>X</v>
          </cell>
          <cell r="AW806" t="str">
            <v>X</v>
          </cell>
          <cell r="BB806" t="str">
            <v>X</v>
          </cell>
          <cell r="BG806" t="str">
            <v>X</v>
          </cell>
        </row>
        <row r="807">
          <cell r="AH807" t="str">
            <v>X</v>
          </cell>
          <cell r="AM807" t="str">
            <v>X</v>
          </cell>
          <cell r="AR807" t="str">
            <v>X</v>
          </cell>
          <cell r="AW807" t="str">
            <v>X</v>
          </cell>
          <cell r="BB807" t="str">
            <v>X</v>
          </cell>
          <cell r="BG807" t="str">
            <v>X</v>
          </cell>
        </row>
        <row r="808">
          <cell r="AH808" t="str">
            <v>X</v>
          </cell>
          <cell r="AM808" t="str">
            <v>X</v>
          </cell>
          <cell r="AR808" t="str">
            <v>X</v>
          </cell>
          <cell r="AW808" t="str">
            <v>X</v>
          </cell>
          <cell r="BB808" t="str">
            <v>X</v>
          </cell>
          <cell r="BG808" t="str">
            <v>X</v>
          </cell>
        </row>
        <row r="809">
          <cell r="AH809" t="str">
            <v>X</v>
          </cell>
          <cell r="AM809" t="str">
            <v>X</v>
          </cell>
          <cell r="AR809" t="str">
            <v>X</v>
          </cell>
          <cell r="AW809" t="str">
            <v>X</v>
          </cell>
          <cell r="BB809" t="str">
            <v>X</v>
          </cell>
          <cell r="BG809" t="str">
            <v>X</v>
          </cell>
        </row>
        <row r="810">
          <cell r="AH810" t="str">
            <v>X</v>
          </cell>
          <cell r="AM810" t="str">
            <v>X</v>
          </cell>
          <cell r="AR810" t="str">
            <v>X</v>
          </cell>
          <cell r="AW810" t="str">
            <v>X</v>
          </cell>
          <cell r="BB810" t="str">
            <v>X</v>
          </cell>
          <cell r="BG810" t="str">
            <v>X</v>
          </cell>
        </row>
        <row r="811">
          <cell r="AH811" t="str">
            <v>X</v>
          </cell>
          <cell r="AM811" t="str">
            <v>X</v>
          </cell>
          <cell r="AR811" t="str">
            <v>X</v>
          </cell>
          <cell r="AW811" t="str">
            <v>X</v>
          </cell>
          <cell r="BB811" t="str">
            <v>X</v>
          </cell>
          <cell r="BG811" t="str">
            <v>X</v>
          </cell>
        </row>
        <row r="812">
          <cell r="AH812" t="str">
            <v>X</v>
          </cell>
          <cell r="AM812" t="str">
            <v>X</v>
          </cell>
          <cell r="AR812" t="str">
            <v>X</v>
          </cell>
          <cell r="AW812" t="str">
            <v>X</v>
          </cell>
          <cell r="BB812" t="str">
            <v>X</v>
          </cell>
          <cell r="BG812" t="str">
            <v>X</v>
          </cell>
        </row>
        <row r="813">
          <cell r="AH813" t="str">
            <v>X</v>
          </cell>
          <cell r="AM813" t="str">
            <v>X</v>
          </cell>
          <cell r="AR813" t="str">
            <v>X</v>
          </cell>
          <cell r="AW813" t="str">
            <v>X</v>
          </cell>
          <cell r="BB813" t="str">
            <v>X</v>
          </cell>
          <cell r="BG813" t="str">
            <v>X</v>
          </cell>
        </row>
        <row r="814">
          <cell r="AH814" t="str">
            <v>X</v>
          </cell>
          <cell r="AM814" t="str">
            <v>X</v>
          </cell>
          <cell r="AR814" t="str">
            <v>X</v>
          </cell>
          <cell r="AW814" t="str">
            <v>X</v>
          </cell>
          <cell r="BB814" t="str">
            <v>X</v>
          </cell>
          <cell r="BG814" t="str">
            <v>X</v>
          </cell>
        </row>
        <row r="815">
          <cell r="AH815" t="str">
            <v>X</v>
          </cell>
          <cell r="AM815" t="str">
            <v>X</v>
          </cell>
          <cell r="AR815" t="str">
            <v>X</v>
          </cell>
          <cell r="AW815" t="str">
            <v>X</v>
          </cell>
          <cell r="BB815" t="str">
            <v>X</v>
          </cell>
          <cell r="BG815" t="str">
            <v>X</v>
          </cell>
        </row>
        <row r="816">
          <cell r="AH816" t="str">
            <v>X</v>
          </cell>
          <cell r="AM816" t="str">
            <v>X</v>
          </cell>
          <cell r="AR816" t="str">
            <v>X</v>
          </cell>
          <cell r="AW816" t="str">
            <v>X</v>
          </cell>
          <cell r="BB816" t="str">
            <v>X</v>
          </cell>
          <cell r="BG816" t="str">
            <v>X</v>
          </cell>
        </row>
        <row r="817">
          <cell r="AH817" t="str">
            <v>X</v>
          </cell>
          <cell r="AM817" t="str">
            <v>X</v>
          </cell>
          <cell r="AR817" t="str">
            <v>X</v>
          </cell>
          <cell r="AW817" t="str">
            <v>X</v>
          </cell>
          <cell r="BB817" t="str">
            <v>X</v>
          </cell>
          <cell r="BG817" t="str">
            <v>X</v>
          </cell>
        </row>
        <row r="818">
          <cell r="AH818" t="str">
            <v>X</v>
          </cell>
          <cell r="AM818" t="str">
            <v>X</v>
          </cell>
          <cell r="AR818" t="str">
            <v>X</v>
          </cell>
          <cell r="AW818" t="str">
            <v>X</v>
          </cell>
          <cell r="BB818" t="str">
            <v>X</v>
          </cell>
          <cell r="BG818" t="str">
            <v>X</v>
          </cell>
        </row>
        <row r="819">
          <cell r="AH819" t="str">
            <v>X</v>
          </cell>
          <cell r="AM819" t="str">
            <v>X</v>
          </cell>
          <cell r="AR819" t="str">
            <v>X</v>
          </cell>
          <cell r="AW819" t="str">
            <v>X</v>
          </cell>
          <cell r="BB819" t="str">
            <v>X</v>
          </cell>
          <cell r="BG819" t="str">
            <v>X</v>
          </cell>
        </row>
        <row r="820">
          <cell r="AH820" t="str">
            <v>X</v>
          </cell>
          <cell r="AM820" t="str">
            <v>X</v>
          </cell>
          <cell r="AR820" t="str">
            <v>X</v>
          </cell>
          <cell r="AW820" t="str">
            <v>X</v>
          </cell>
          <cell r="BB820" t="str">
            <v>X</v>
          </cell>
          <cell r="BG820" t="str">
            <v>X</v>
          </cell>
        </row>
        <row r="821">
          <cell r="AH821" t="str">
            <v>X</v>
          </cell>
          <cell r="AM821" t="str">
            <v>X</v>
          </cell>
          <cell r="AR821" t="str">
            <v>X</v>
          </cell>
          <cell r="AW821" t="str">
            <v>X</v>
          </cell>
          <cell r="BB821" t="str">
            <v>X</v>
          </cell>
          <cell r="BG821" t="str">
            <v>X</v>
          </cell>
        </row>
        <row r="822">
          <cell r="AH822" t="str">
            <v>X</v>
          </cell>
          <cell r="AM822" t="str">
            <v>X</v>
          </cell>
          <cell r="AR822" t="str">
            <v>X</v>
          </cell>
          <cell r="AW822" t="str">
            <v>X</v>
          </cell>
          <cell r="BB822" t="str">
            <v>X</v>
          </cell>
          <cell r="BG822" t="str">
            <v>X</v>
          </cell>
        </row>
        <row r="823">
          <cell r="AH823" t="str">
            <v>X</v>
          </cell>
          <cell r="AM823" t="str">
            <v>X</v>
          </cell>
          <cell r="AR823" t="str">
            <v>X</v>
          </cell>
          <cell r="AW823" t="str">
            <v>X</v>
          </cell>
          <cell r="BB823" t="str">
            <v>X</v>
          </cell>
          <cell r="BG823" t="str">
            <v>X</v>
          </cell>
        </row>
        <row r="824">
          <cell r="AH824" t="str">
            <v>X</v>
          </cell>
          <cell r="AM824" t="str">
            <v>X</v>
          </cell>
          <cell r="AR824" t="str">
            <v>X</v>
          </cell>
          <cell r="AW824" t="str">
            <v>X</v>
          </cell>
          <cell r="BB824" t="str">
            <v>X</v>
          </cell>
          <cell r="BG824" t="str">
            <v>X</v>
          </cell>
        </row>
        <row r="825">
          <cell r="AH825" t="str">
            <v>X</v>
          </cell>
          <cell r="AM825" t="str">
            <v>X</v>
          </cell>
          <cell r="AR825" t="str">
            <v>X</v>
          </cell>
          <cell r="AW825" t="str">
            <v>X</v>
          </cell>
          <cell r="BB825" t="str">
            <v>X</v>
          </cell>
          <cell r="BG825" t="str">
            <v>X</v>
          </cell>
        </row>
        <row r="826">
          <cell r="AH826" t="str">
            <v>X</v>
          </cell>
          <cell r="AM826" t="str">
            <v>X</v>
          </cell>
          <cell r="AR826" t="str">
            <v>X</v>
          </cell>
          <cell r="AW826" t="str">
            <v>X</v>
          </cell>
          <cell r="BB826" t="str">
            <v>X</v>
          </cell>
          <cell r="BG826" t="str">
            <v>X</v>
          </cell>
        </row>
        <row r="827">
          <cell r="AH827" t="str">
            <v>X</v>
          </cell>
          <cell r="AM827" t="str">
            <v>X</v>
          </cell>
          <cell r="AR827" t="str">
            <v>X</v>
          </cell>
          <cell r="AW827" t="str">
            <v>X</v>
          </cell>
          <cell r="BB827" t="str">
            <v>X</v>
          </cell>
          <cell r="BG827" t="str">
            <v>X</v>
          </cell>
        </row>
        <row r="828">
          <cell r="AH828" t="str">
            <v>X</v>
          </cell>
          <cell r="AM828" t="str">
            <v>X</v>
          </cell>
          <cell r="AR828" t="str">
            <v>X</v>
          </cell>
          <cell r="AW828" t="str">
            <v>X</v>
          </cell>
          <cell r="BB828" t="str">
            <v>X</v>
          </cell>
          <cell r="BG828" t="str">
            <v>X</v>
          </cell>
        </row>
        <row r="829">
          <cell r="AH829" t="str">
            <v>X</v>
          </cell>
          <cell r="AM829" t="str">
            <v>X</v>
          </cell>
          <cell r="AR829" t="str">
            <v>X</v>
          </cell>
          <cell r="AW829" t="str">
            <v>X</v>
          </cell>
          <cell r="BB829" t="str">
            <v>X</v>
          </cell>
          <cell r="BG829" t="str">
            <v>X</v>
          </cell>
        </row>
        <row r="830">
          <cell r="AH830" t="str">
            <v>X</v>
          </cell>
          <cell r="AM830" t="str">
            <v>X</v>
          </cell>
          <cell r="AR830" t="str">
            <v>X</v>
          </cell>
          <cell r="AW830" t="str">
            <v>X</v>
          </cell>
          <cell r="BB830" t="str">
            <v>X</v>
          </cell>
          <cell r="BG830" t="str">
            <v>X</v>
          </cell>
        </row>
        <row r="831">
          <cell r="AH831" t="str">
            <v>X</v>
          </cell>
          <cell r="AM831" t="str">
            <v>X</v>
          </cell>
          <cell r="AR831" t="str">
            <v>X</v>
          </cell>
          <cell r="AW831" t="str">
            <v>X</v>
          </cell>
          <cell r="BB831" t="str">
            <v>X</v>
          </cell>
          <cell r="BG831" t="str">
            <v>X</v>
          </cell>
        </row>
        <row r="832">
          <cell r="AH832" t="str">
            <v>X</v>
          </cell>
          <cell r="AM832" t="str">
            <v>X</v>
          </cell>
          <cell r="AR832" t="str">
            <v>X</v>
          </cell>
          <cell r="AW832" t="str">
            <v>X</v>
          </cell>
          <cell r="BB832" t="str">
            <v>X</v>
          </cell>
          <cell r="BG832" t="str">
            <v>X</v>
          </cell>
        </row>
        <row r="833">
          <cell r="AH833" t="str">
            <v>X</v>
          </cell>
          <cell r="AM833" t="str">
            <v>X</v>
          </cell>
          <cell r="AR833" t="str">
            <v>X</v>
          </cell>
          <cell r="AW833" t="str">
            <v>X</v>
          </cell>
          <cell r="BB833" t="str">
            <v>X</v>
          </cell>
          <cell r="BG833" t="str">
            <v>X</v>
          </cell>
        </row>
        <row r="834">
          <cell r="AH834" t="str">
            <v>X</v>
          </cell>
          <cell r="AM834" t="str">
            <v>X</v>
          </cell>
          <cell r="AR834" t="str">
            <v>X</v>
          </cell>
          <cell r="AW834" t="str">
            <v>X</v>
          </cell>
          <cell r="BB834" t="str">
            <v>X</v>
          </cell>
          <cell r="BG834" t="str">
            <v>X</v>
          </cell>
        </row>
        <row r="835">
          <cell r="AH835" t="str">
            <v>X</v>
          </cell>
          <cell r="AM835" t="str">
            <v>X</v>
          </cell>
          <cell r="AR835" t="str">
            <v>X</v>
          </cell>
          <cell r="AW835" t="str">
            <v>X</v>
          </cell>
          <cell r="BB835" t="str">
            <v>X</v>
          </cell>
          <cell r="BG835" t="str">
            <v>X</v>
          </cell>
        </row>
        <row r="836">
          <cell r="AH836" t="str">
            <v>X</v>
          </cell>
          <cell r="AM836" t="str">
            <v>X</v>
          </cell>
          <cell r="AR836" t="str">
            <v>X</v>
          </cell>
          <cell r="AW836" t="str">
            <v>X</v>
          </cell>
          <cell r="BB836" t="str">
            <v>X</v>
          </cell>
          <cell r="BG836" t="str">
            <v>X</v>
          </cell>
        </row>
        <row r="837">
          <cell r="AH837" t="str">
            <v>X</v>
          </cell>
          <cell r="AM837" t="str">
            <v>X</v>
          </cell>
          <cell r="AR837" t="str">
            <v>X</v>
          </cell>
          <cell r="AW837" t="str">
            <v>X</v>
          </cell>
          <cell r="BB837" t="str">
            <v>X</v>
          </cell>
          <cell r="BG837" t="str">
            <v>X</v>
          </cell>
        </row>
        <row r="838">
          <cell r="AH838" t="str">
            <v>X</v>
          </cell>
          <cell r="AM838" t="str">
            <v>X</v>
          </cell>
          <cell r="AR838" t="str">
            <v>X</v>
          </cell>
          <cell r="AW838" t="str">
            <v>X</v>
          </cell>
          <cell r="BB838" t="str">
            <v>X</v>
          </cell>
          <cell r="BG838" t="str">
            <v>X</v>
          </cell>
        </row>
        <row r="839">
          <cell r="AH839" t="str">
            <v>X</v>
          </cell>
          <cell r="AM839" t="str">
            <v>X</v>
          </cell>
          <cell r="AR839" t="str">
            <v>X</v>
          </cell>
          <cell r="AW839" t="str">
            <v>X</v>
          </cell>
          <cell r="BB839" t="str">
            <v>X</v>
          </cell>
          <cell r="BG839" t="str">
            <v>X</v>
          </cell>
        </row>
        <row r="840">
          <cell r="AH840" t="str">
            <v>X</v>
          </cell>
          <cell r="AM840" t="str">
            <v>X</v>
          </cell>
          <cell r="AR840" t="str">
            <v>X</v>
          </cell>
          <cell r="AW840" t="str">
            <v>X</v>
          </cell>
          <cell r="BB840" t="str">
            <v>X</v>
          </cell>
          <cell r="BG840" t="str">
            <v>X</v>
          </cell>
        </row>
        <row r="841">
          <cell r="AH841" t="str">
            <v>X</v>
          </cell>
          <cell r="AM841" t="str">
            <v>X</v>
          </cell>
          <cell r="AR841" t="str">
            <v>X</v>
          </cell>
          <cell r="AW841" t="str">
            <v>X</v>
          </cell>
          <cell r="BB841" t="str">
            <v>X</v>
          </cell>
          <cell r="BG841" t="str">
            <v>X</v>
          </cell>
        </row>
        <row r="842">
          <cell r="AH842" t="str">
            <v>X</v>
          </cell>
          <cell r="AM842" t="str">
            <v>X</v>
          </cell>
          <cell r="AR842" t="str">
            <v>X</v>
          </cell>
          <cell r="AW842" t="str">
            <v>X</v>
          </cell>
          <cell r="BB842" t="str">
            <v>X</v>
          </cell>
          <cell r="BG842" t="str">
            <v>X</v>
          </cell>
        </row>
        <row r="843">
          <cell r="AH843" t="str">
            <v>X</v>
          </cell>
          <cell r="AM843" t="str">
            <v>X</v>
          </cell>
          <cell r="AR843" t="str">
            <v>X</v>
          </cell>
          <cell r="AW843" t="str">
            <v>X</v>
          </cell>
          <cell r="BB843" t="str">
            <v>X</v>
          </cell>
          <cell r="BG843" t="str">
            <v>X</v>
          </cell>
        </row>
        <row r="844">
          <cell r="AH844" t="str">
            <v>X</v>
          </cell>
          <cell r="AM844" t="str">
            <v>X</v>
          </cell>
          <cell r="AR844" t="str">
            <v>X</v>
          </cell>
          <cell r="AW844" t="str">
            <v>X</v>
          </cell>
          <cell r="BB844" t="str">
            <v>X</v>
          </cell>
          <cell r="BG844" t="str">
            <v>X</v>
          </cell>
        </row>
        <row r="845">
          <cell r="AH845" t="str">
            <v>X</v>
          </cell>
          <cell r="AM845" t="str">
            <v>X</v>
          </cell>
          <cell r="AR845" t="str">
            <v>X</v>
          </cell>
          <cell r="AW845" t="str">
            <v>X</v>
          </cell>
          <cell r="BB845" t="str">
            <v>X</v>
          </cell>
          <cell r="BG845" t="str">
            <v>X</v>
          </cell>
        </row>
        <row r="846">
          <cell r="AH846" t="str">
            <v>X</v>
          </cell>
          <cell r="AM846" t="str">
            <v>X</v>
          </cell>
          <cell r="AR846" t="str">
            <v>X</v>
          </cell>
          <cell r="AW846" t="str">
            <v>X</v>
          </cell>
          <cell r="BB846" t="str">
            <v>X</v>
          </cell>
          <cell r="BG846" t="str">
            <v>X</v>
          </cell>
        </row>
        <row r="847">
          <cell r="AH847" t="str">
            <v>X</v>
          </cell>
          <cell r="AM847" t="str">
            <v>X</v>
          </cell>
          <cell r="AR847" t="str">
            <v>X</v>
          </cell>
          <cell r="AW847" t="str">
            <v>X</v>
          </cell>
          <cell r="BB847" t="str">
            <v>X</v>
          </cell>
          <cell r="BG847" t="str">
            <v>X</v>
          </cell>
        </row>
        <row r="848">
          <cell r="AH848" t="str">
            <v>X</v>
          </cell>
          <cell r="AM848" t="str">
            <v>X</v>
          </cell>
          <cell r="AR848" t="str">
            <v>X</v>
          </cell>
          <cell r="AW848" t="str">
            <v>X</v>
          </cell>
          <cell r="BB848" t="str">
            <v>X</v>
          </cell>
          <cell r="BG848" t="str">
            <v>X</v>
          </cell>
        </row>
        <row r="849">
          <cell r="AH849" t="str">
            <v>X</v>
          </cell>
          <cell r="AM849" t="str">
            <v>X</v>
          </cell>
          <cell r="AR849" t="str">
            <v>X</v>
          </cell>
          <cell r="AW849" t="str">
            <v>X</v>
          </cell>
          <cell r="BB849" t="str">
            <v>X</v>
          </cell>
          <cell r="BG849" t="str">
            <v>X</v>
          </cell>
        </row>
        <row r="850">
          <cell r="AH850" t="str">
            <v>X</v>
          </cell>
          <cell r="AM850" t="str">
            <v>X</v>
          </cell>
          <cell r="AR850" t="str">
            <v>X</v>
          </cell>
          <cell r="AW850" t="str">
            <v>X</v>
          </cell>
          <cell r="BB850" t="str">
            <v>X</v>
          </cell>
          <cell r="BG850" t="str">
            <v>X</v>
          </cell>
        </row>
        <row r="851">
          <cell r="AH851" t="str">
            <v>X</v>
          </cell>
          <cell r="AM851" t="str">
            <v>X</v>
          </cell>
          <cell r="AR851" t="str">
            <v>X</v>
          </cell>
          <cell r="AW851" t="str">
            <v>X</v>
          </cell>
          <cell r="BB851" t="str">
            <v>X</v>
          </cell>
          <cell r="BG851" t="str">
            <v>X</v>
          </cell>
        </row>
        <row r="852">
          <cell r="AH852" t="str">
            <v>X</v>
          </cell>
          <cell r="AM852" t="str">
            <v>X</v>
          </cell>
          <cell r="AR852" t="str">
            <v>X</v>
          </cell>
          <cell r="AW852" t="str">
            <v>X</v>
          </cell>
          <cell r="BB852" t="str">
            <v>X</v>
          </cell>
          <cell r="BG852" t="str">
            <v>X</v>
          </cell>
        </row>
        <row r="853">
          <cell r="AH853" t="str">
            <v>X</v>
          </cell>
          <cell r="AM853" t="str">
            <v>X</v>
          </cell>
          <cell r="AR853" t="str">
            <v>X</v>
          </cell>
          <cell r="AW853" t="str">
            <v>X</v>
          </cell>
          <cell r="BB853" t="str">
            <v>X</v>
          </cell>
          <cell r="BG853" t="str">
            <v>X</v>
          </cell>
        </row>
        <row r="854">
          <cell r="AH854" t="str">
            <v>X</v>
          </cell>
          <cell r="AM854" t="str">
            <v>X</v>
          </cell>
          <cell r="AR854" t="str">
            <v>X</v>
          </cell>
          <cell r="AW854" t="str">
            <v>X</v>
          </cell>
          <cell r="BB854" t="str">
            <v>X</v>
          </cell>
          <cell r="BG854" t="str">
            <v>X</v>
          </cell>
        </row>
        <row r="855">
          <cell r="AH855" t="str">
            <v>X</v>
          </cell>
          <cell r="AM855" t="str">
            <v>X</v>
          </cell>
          <cell r="AR855" t="str">
            <v>X</v>
          </cell>
          <cell r="AW855" t="str">
            <v>X</v>
          </cell>
          <cell r="BB855" t="str">
            <v>X</v>
          </cell>
          <cell r="BG855" t="str">
            <v>X</v>
          </cell>
        </row>
        <row r="856">
          <cell r="AH856" t="str">
            <v>X</v>
          </cell>
          <cell r="AM856" t="str">
            <v>X</v>
          </cell>
          <cell r="AR856" t="str">
            <v>X</v>
          </cell>
          <cell r="AW856" t="str">
            <v>X</v>
          </cell>
          <cell r="BB856" t="str">
            <v>X</v>
          </cell>
          <cell r="BG856" t="str">
            <v>X</v>
          </cell>
        </row>
        <row r="857">
          <cell r="AH857" t="str">
            <v>X</v>
          </cell>
          <cell r="AM857" t="str">
            <v>X</v>
          </cell>
          <cell r="AR857" t="str">
            <v>X</v>
          </cell>
          <cell r="AW857" t="str">
            <v>X</v>
          </cell>
          <cell r="BB857" t="str">
            <v>X</v>
          </cell>
          <cell r="BG857" t="str">
            <v>X</v>
          </cell>
        </row>
        <row r="858">
          <cell r="AH858" t="str">
            <v>X</v>
          </cell>
          <cell r="AM858" t="str">
            <v>X</v>
          </cell>
          <cell r="AR858" t="str">
            <v>X</v>
          </cell>
          <cell r="AW858" t="str">
            <v>X</v>
          </cell>
          <cell r="BB858" t="str">
            <v>X</v>
          </cell>
          <cell r="BG858" t="str">
            <v>X</v>
          </cell>
        </row>
        <row r="859">
          <cell r="AH859" t="str">
            <v>X</v>
          </cell>
          <cell r="AM859" t="str">
            <v>X</v>
          </cell>
          <cell r="AR859" t="str">
            <v>X</v>
          </cell>
          <cell r="AW859" t="str">
            <v>X</v>
          </cell>
          <cell r="BB859" t="str">
            <v>X</v>
          </cell>
          <cell r="BG859" t="str">
            <v>X</v>
          </cell>
        </row>
        <row r="860">
          <cell r="AH860" t="str">
            <v>X</v>
          </cell>
          <cell r="AM860" t="str">
            <v>X</v>
          </cell>
          <cell r="AR860" t="str">
            <v>X</v>
          </cell>
          <cell r="AW860" t="str">
            <v>X</v>
          </cell>
          <cell r="BB860" t="str">
            <v>X</v>
          </cell>
          <cell r="BG860" t="str">
            <v>X</v>
          </cell>
        </row>
        <row r="861">
          <cell r="AH861" t="str">
            <v>X</v>
          </cell>
          <cell r="AM861" t="str">
            <v>X</v>
          </cell>
          <cell r="AR861" t="str">
            <v>X</v>
          </cell>
          <cell r="AW861" t="str">
            <v>X</v>
          </cell>
          <cell r="BB861" t="str">
            <v>X</v>
          </cell>
          <cell r="BG861" t="str">
            <v>X</v>
          </cell>
        </row>
        <row r="862">
          <cell r="AH862" t="str">
            <v>X</v>
          </cell>
          <cell r="AM862" t="str">
            <v>X</v>
          </cell>
          <cell r="AR862" t="str">
            <v>X</v>
          </cell>
          <cell r="AW862" t="str">
            <v>X</v>
          </cell>
          <cell r="BB862" t="str">
            <v>X</v>
          </cell>
          <cell r="BG862" t="str">
            <v>X</v>
          </cell>
        </row>
        <row r="863">
          <cell r="AH863" t="str">
            <v>X</v>
          </cell>
          <cell r="AM863" t="str">
            <v>X</v>
          </cell>
          <cell r="AR863" t="str">
            <v>X</v>
          </cell>
          <cell r="AW863" t="str">
            <v>X</v>
          </cell>
          <cell r="BB863" t="str">
            <v>X</v>
          </cell>
          <cell r="BG863" t="str">
            <v>X</v>
          </cell>
        </row>
        <row r="864">
          <cell r="AH864" t="str">
            <v>X</v>
          </cell>
          <cell r="AM864" t="str">
            <v>X</v>
          </cell>
          <cell r="AR864" t="str">
            <v>X</v>
          </cell>
          <cell r="AW864" t="str">
            <v>X</v>
          </cell>
          <cell r="BB864" t="str">
            <v>X</v>
          </cell>
          <cell r="BG864" t="str">
            <v>X</v>
          </cell>
        </row>
        <row r="865">
          <cell r="AH865" t="str">
            <v>X</v>
          </cell>
          <cell r="AM865" t="str">
            <v>X</v>
          </cell>
          <cell r="AR865" t="str">
            <v>X</v>
          </cell>
          <cell r="AW865" t="str">
            <v>X</v>
          </cell>
          <cell r="BB865" t="str">
            <v>X</v>
          </cell>
          <cell r="BG865" t="str">
            <v>X</v>
          </cell>
        </row>
        <row r="866">
          <cell r="AH866" t="str">
            <v>X</v>
          </cell>
          <cell r="AM866" t="str">
            <v>X</v>
          </cell>
          <cell r="AR866" t="str">
            <v>X</v>
          </cell>
          <cell r="AW866" t="str">
            <v>X</v>
          </cell>
          <cell r="BB866" t="str">
            <v>X</v>
          </cell>
          <cell r="BG866" t="str">
            <v>X</v>
          </cell>
        </row>
        <row r="867">
          <cell r="AH867" t="str">
            <v>X</v>
          </cell>
          <cell r="AM867" t="str">
            <v>X</v>
          </cell>
          <cell r="AR867" t="str">
            <v>X</v>
          </cell>
          <cell r="AW867" t="str">
            <v>X</v>
          </cell>
          <cell r="BB867" t="str">
            <v>X</v>
          </cell>
          <cell r="BG867" t="str">
            <v>X</v>
          </cell>
        </row>
        <row r="868">
          <cell r="AH868" t="str">
            <v>X</v>
          </cell>
          <cell r="AM868" t="str">
            <v>X</v>
          </cell>
          <cell r="AR868" t="str">
            <v>X</v>
          </cell>
          <cell r="AW868" t="str">
            <v>X</v>
          </cell>
          <cell r="BB868" t="str">
            <v>X</v>
          </cell>
          <cell r="BG868" t="str">
            <v>X</v>
          </cell>
        </row>
        <row r="869">
          <cell r="AH869" t="str">
            <v>X</v>
          </cell>
          <cell r="AM869" t="str">
            <v>X</v>
          </cell>
          <cell r="AR869" t="str">
            <v>X</v>
          </cell>
          <cell r="AW869" t="str">
            <v>X</v>
          </cell>
          <cell r="BB869" t="str">
            <v>X</v>
          </cell>
          <cell r="BG869" t="str">
            <v>X</v>
          </cell>
        </row>
        <row r="870">
          <cell r="AH870" t="str">
            <v>X</v>
          </cell>
          <cell r="AM870" t="str">
            <v>X</v>
          </cell>
          <cell r="AR870" t="str">
            <v>X</v>
          </cell>
          <cell r="AW870" t="str">
            <v>X</v>
          </cell>
          <cell r="BB870" t="str">
            <v>X</v>
          </cell>
          <cell r="BG870" t="str">
            <v>X</v>
          </cell>
        </row>
        <row r="871">
          <cell r="AH871" t="str">
            <v>X</v>
          </cell>
          <cell r="AM871" t="str">
            <v>X</v>
          </cell>
          <cell r="AR871" t="str">
            <v>X</v>
          </cell>
          <cell r="AW871" t="str">
            <v>X</v>
          </cell>
          <cell r="BB871" t="str">
            <v>X</v>
          </cell>
          <cell r="BG871" t="str">
            <v>X</v>
          </cell>
        </row>
        <row r="872">
          <cell r="AH872" t="str">
            <v>X</v>
          </cell>
          <cell r="AM872" t="str">
            <v>X</v>
          </cell>
          <cell r="AR872" t="str">
            <v>X</v>
          </cell>
          <cell r="AW872" t="str">
            <v>X</v>
          </cell>
          <cell r="BB872" t="str">
            <v>X</v>
          </cell>
          <cell r="BG872" t="str">
            <v>X</v>
          </cell>
        </row>
        <row r="873">
          <cell r="AH873" t="str">
            <v>X</v>
          </cell>
          <cell r="AM873" t="str">
            <v>X</v>
          </cell>
          <cell r="AR873" t="str">
            <v>X</v>
          </cell>
          <cell r="AW873" t="str">
            <v>X</v>
          </cell>
          <cell r="BB873" t="str">
            <v>X</v>
          </cell>
          <cell r="BG873" t="str">
            <v>X</v>
          </cell>
        </row>
        <row r="874">
          <cell r="AH874" t="str">
            <v>X</v>
          </cell>
          <cell r="AM874" t="str">
            <v>X</v>
          </cell>
          <cell r="AR874" t="str">
            <v>X</v>
          </cell>
          <cell r="AW874" t="str">
            <v>X</v>
          </cell>
          <cell r="BB874" t="str">
            <v>X</v>
          </cell>
          <cell r="BG874" t="str">
            <v>X</v>
          </cell>
        </row>
        <row r="875">
          <cell r="AH875" t="str">
            <v>X</v>
          </cell>
          <cell r="AM875" t="str">
            <v>X</v>
          </cell>
          <cell r="AR875" t="str">
            <v>X</v>
          </cell>
          <cell r="AW875" t="str">
            <v>X</v>
          </cell>
          <cell r="BB875" t="str">
            <v>X</v>
          </cell>
          <cell r="BG875" t="str">
            <v>X</v>
          </cell>
        </row>
        <row r="876">
          <cell r="AH876" t="str">
            <v>X</v>
          </cell>
          <cell r="AM876" t="str">
            <v>X</v>
          </cell>
          <cell r="AR876" t="str">
            <v>X</v>
          </cell>
          <cell r="AW876" t="str">
            <v>X</v>
          </cell>
          <cell r="BB876" t="str">
            <v>X</v>
          </cell>
          <cell r="BG876" t="str">
            <v>X</v>
          </cell>
        </row>
        <row r="877">
          <cell r="AH877" t="str">
            <v>X</v>
          </cell>
          <cell r="AM877" t="str">
            <v>X</v>
          </cell>
          <cell r="AR877" t="str">
            <v>X</v>
          </cell>
          <cell r="AW877" t="str">
            <v>X</v>
          </cell>
          <cell r="BB877" t="str">
            <v>X</v>
          </cell>
          <cell r="BG877" t="str">
            <v>X</v>
          </cell>
        </row>
        <row r="878">
          <cell r="AH878" t="str">
            <v>X</v>
          </cell>
          <cell r="AM878" t="str">
            <v>X</v>
          </cell>
          <cell r="AR878" t="str">
            <v>X</v>
          </cell>
          <cell r="AW878" t="str">
            <v>X</v>
          </cell>
          <cell r="BB878" t="str">
            <v>X</v>
          </cell>
          <cell r="BG878" t="str">
            <v>X</v>
          </cell>
        </row>
        <row r="879">
          <cell r="AH879" t="str">
            <v>X</v>
          </cell>
          <cell r="AM879" t="str">
            <v>X</v>
          </cell>
          <cell r="AR879" t="str">
            <v>X</v>
          </cell>
          <cell r="AW879" t="str">
            <v>X</v>
          </cell>
          <cell r="BB879" t="str">
            <v>X</v>
          </cell>
          <cell r="BG879" t="str">
            <v>X</v>
          </cell>
        </row>
        <row r="880">
          <cell r="AH880" t="str">
            <v>X</v>
          </cell>
          <cell r="AM880" t="str">
            <v>X</v>
          </cell>
          <cell r="AR880" t="str">
            <v>X</v>
          </cell>
          <cell r="AW880" t="str">
            <v>X</v>
          </cell>
          <cell r="BB880" t="str">
            <v>X</v>
          </cell>
          <cell r="BG880" t="str">
            <v>X</v>
          </cell>
        </row>
        <row r="881">
          <cell r="AH881" t="str">
            <v>X</v>
          </cell>
          <cell r="AM881" t="str">
            <v>X</v>
          </cell>
          <cell r="AR881" t="str">
            <v>X</v>
          </cell>
          <cell r="AW881" t="str">
            <v>X</v>
          </cell>
          <cell r="BB881" t="str">
            <v>X</v>
          </cell>
          <cell r="BG881" t="str">
            <v>X</v>
          </cell>
        </row>
        <row r="882">
          <cell r="AH882" t="str">
            <v>X</v>
          </cell>
          <cell r="AM882" t="str">
            <v>X</v>
          </cell>
          <cell r="AR882" t="str">
            <v>X</v>
          </cell>
          <cell r="AW882" t="str">
            <v>X</v>
          </cell>
          <cell r="BB882" t="str">
            <v>X</v>
          </cell>
          <cell r="BG882" t="str">
            <v>X</v>
          </cell>
        </row>
        <row r="883">
          <cell r="AH883" t="str">
            <v>X</v>
          </cell>
          <cell r="AM883" t="str">
            <v>X</v>
          </cell>
          <cell r="AR883" t="str">
            <v>X</v>
          </cell>
          <cell r="AW883" t="str">
            <v>X</v>
          </cell>
          <cell r="BB883" t="str">
            <v>X</v>
          </cell>
          <cell r="BG883" t="str">
            <v>X</v>
          </cell>
        </row>
        <row r="884">
          <cell r="AH884" t="str">
            <v>X</v>
          </cell>
          <cell r="AM884" t="str">
            <v>X</v>
          </cell>
          <cell r="AR884" t="str">
            <v>X</v>
          </cell>
          <cell r="AW884" t="str">
            <v>X</v>
          </cell>
          <cell r="BB884" t="str">
            <v>X</v>
          </cell>
          <cell r="BG884" t="str">
            <v>X</v>
          </cell>
        </row>
        <row r="885">
          <cell r="AH885" t="str">
            <v>X</v>
          </cell>
          <cell r="AM885" t="str">
            <v>X</v>
          </cell>
          <cell r="AR885" t="str">
            <v>X</v>
          </cell>
          <cell r="AW885" t="str">
            <v>X</v>
          </cell>
          <cell r="BB885" t="str">
            <v>X</v>
          </cell>
          <cell r="BG885" t="str">
            <v>X</v>
          </cell>
        </row>
        <row r="886">
          <cell r="AH886" t="str">
            <v>X</v>
          </cell>
          <cell r="AM886" t="str">
            <v>X</v>
          </cell>
          <cell r="AR886" t="str">
            <v>X</v>
          </cell>
          <cell r="AW886" t="str">
            <v>X</v>
          </cell>
          <cell r="BB886" t="str">
            <v>X</v>
          </cell>
          <cell r="BG886" t="str">
            <v>X</v>
          </cell>
        </row>
        <row r="887">
          <cell r="AH887" t="str">
            <v>X</v>
          </cell>
          <cell r="AM887" t="str">
            <v>X</v>
          </cell>
          <cell r="AR887" t="str">
            <v>X</v>
          </cell>
          <cell r="AW887" t="str">
            <v>X</v>
          </cell>
          <cell r="BB887" t="str">
            <v>X</v>
          </cell>
          <cell r="BG887" t="str">
            <v>X</v>
          </cell>
        </row>
        <row r="888">
          <cell r="AH888" t="str">
            <v>X</v>
          </cell>
          <cell r="AM888" t="str">
            <v>X</v>
          </cell>
          <cell r="AR888" t="str">
            <v>X</v>
          </cell>
          <cell r="AW888" t="str">
            <v>X</v>
          </cell>
          <cell r="BB888" t="str">
            <v>X</v>
          </cell>
          <cell r="BG888" t="str">
            <v>X</v>
          </cell>
        </row>
        <row r="889">
          <cell r="AH889" t="str">
            <v>X</v>
          </cell>
          <cell r="AM889" t="str">
            <v>X</v>
          </cell>
          <cell r="AR889" t="str">
            <v>X</v>
          </cell>
          <cell r="AW889" t="str">
            <v>X</v>
          </cell>
          <cell r="BB889" t="str">
            <v>X</v>
          </cell>
          <cell r="BG889" t="str">
            <v>X</v>
          </cell>
        </row>
        <row r="890">
          <cell r="AH890" t="str">
            <v>X</v>
          </cell>
          <cell r="AM890" t="str">
            <v>X</v>
          </cell>
          <cell r="AR890" t="str">
            <v>X</v>
          </cell>
          <cell r="AW890" t="str">
            <v>X</v>
          </cell>
          <cell r="BB890" t="str">
            <v>X</v>
          </cell>
          <cell r="BG890" t="str">
            <v>X</v>
          </cell>
        </row>
        <row r="891">
          <cell r="AH891" t="str">
            <v>X</v>
          </cell>
          <cell r="AM891" t="str">
            <v>X</v>
          </cell>
          <cell r="AR891" t="str">
            <v>X</v>
          </cell>
          <cell r="AW891" t="str">
            <v>X</v>
          </cell>
          <cell r="BB891" t="str">
            <v>X</v>
          </cell>
          <cell r="BG891" t="str">
            <v>X</v>
          </cell>
        </row>
        <row r="892">
          <cell r="AH892" t="str">
            <v>X</v>
          </cell>
          <cell r="AM892" t="str">
            <v>X</v>
          </cell>
          <cell r="AR892" t="str">
            <v>X</v>
          </cell>
          <cell r="AW892" t="str">
            <v>X</v>
          </cell>
          <cell r="BB892" t="str">
            <v>X</v>
          </cell>
          <cell r="BG892" t="str">
            <v>X</v>
          </cell>
        </row>
        <row r="893">
          <cell r="AH893" t="str">
            <v>X</v>
          </cell>
          <cell r="AM893" t="str">
            <v>X</v>
          </cell>
          <cell r="AR893" t="str">
            <v>X</v>
          </cell>
          <cell r="AW893" t="str">
            <v>X</v>
          </cell>
          <cell r="BB893" t="str">
            <v>X</v>
          </cell>
          <cell r="BG893" t="str">
            <v>X</v>
          </cell>
        </row>
        <row r="894">
          <cell r="AH894" t="str">
            <v>X</v>
          </cell>
          <cell r="AM894" t="str">
            <v>X</v>
          </cell>
          <cell r="AR894" t="str">
            <v>X</v>
          </cell>
          <cell r="AW894" t="str">
            <v>X</v>
          </cell>
          <cell r="BB894" t="str">
            <v>X</v>
          </cell>
          <cell r="BG894" t="str">
            <v>X</v>
          </cell>
        </row>
        <row r="895">
          <cell r="AH895" t="str">
            <v>X</v>
          </cell>
          <cell r="AM895" t="str">
            <v>X</v>
          </cell>
          <cell r="AR895" t="str">
            <v>X</v>
          </cell>
          <cell r="AW895" t="str">
            <v>X</v>
          </cell>
          <cell r="BB895" t="str">
            <v>X</v>
          </cell>
          <cell r="BG895" t="str">
            <v>X</v>
          </cell>
        </row>
        <row r="896">
          <cell r="AH896" t="str">
            <v>X</v>
          </cell>
          <cell r="AM896" t="str">
            <v>X</v>
          </cell>
          <cell r="AR896" t="str">
            <v>X</v>
          </cell>
          <cell r="AW896" t="str">
            <v>X</v>
          </cell>
          <cell r="BB896" t="str">
            <v>X</v>
          </cell>
          <cell r="BG896" t="str">
            <v>X</v>
          </cell>
        </row>
        <row r="897">
          <cell r="AH897" t="str">
            <v>X</v>
          </cell>
          <cell r="AM897" t="str">
            <v>X</v>
          </cell>
          <cell r="AR897" t="str">
            <v>X</v>
          </cell>
          <cell r="AW897" t="str">
            <v>X</v>
          </cell>
          <cell r="BB897" t="str">
            <v>X</v>
          </cell>
          <cell r="BG897" t="str">
            <v>X</v>
          </cell>
        </row>
        <row r="898">
          <cell r="AH898" t="str">
            <v>X</v>
          </cell>
          <cell r="AM898" t="str">
            <v>X</v>
          </cell>
          <cell r="AR898" t="str">
            <v>X</v>
          </cell>
          <cell r="AW898" t="str">
            <v>X</v>
          </cell>
          <cell r="BB898" t="str">
            <v>X</v>
          </cell>
          <cell r="BG898" t="str">
            <v>X</v>
          </cell>
        </row>
        <row r="899">
          <cell r="AH899" t="str">
            <v>X</v>
          </cell>
          <cell r="AM899" t="str">
            <v>X</v>
          </cell>
          <cell r="AR899" t="str">
            <v>X</v>
          </cell>
          <cell r="AW899" t="str">
            <v>X</v>
          </cell>
          <cell r="BB899" t="str">
            <v>X</v>
          </cell>
          <cell r="BG899" t="str">
            <v>X</v>
          </cell>
        </row>
        <row r="900">
          <cell r="AH900" t="str">
            <v>X</v>
          </cell>
          <cell r="AM900" t="str">
            <v>X</v>
          </cell>
          <cell r="AR900" t="str">
            <v>X</v>
          </cell>
          <cell r="AW900" t="str">
            <v>X</v>
          </cell>
          <cell r="BB900" t="str">
            <v>X</v>
          </cell>
          <cell r="BG900" t="str">
            <v>X</v>
          </cell>
        </row>
        <row r="901">
          <cell r="AH901" t="str">
            <v>X</v>
          </cell>
          <cell r="AM901" t="str">
            <v>X</v>
          </cell>
          <cell r="AR901" t="str">
            <v>X</v>
          </cell>
          <cell r="AW901" t="str">
            <v>X</v>
          </cell>
          <cell r="BB901" t="str">
            <v>X</v>
          </cell>
          <cell r="BG901" t="str">
            <v>X</v>
          </cell>
        </row>
        <row r="902">
          <cell r="AH902" t="str">
            <v>X</v>
          </cell>
          <cell r="AM902" t="str">
            <v>X</v>
          </cell>
          <cell r="AR902" t="str">
            <v>X</v>
          </cell>
          <cell r="AW902" t="str">
            <v>X</v>
          </cell>
          <cell r="BB902" t="str">
            <v>X</v>
          </cell>
          <cell r="BG902" t="str">
            <v>X</v>
          </cell>
        </row>
        <row r="903">
          <cell r="AH903" t="str">
            <v>X</v>
          </cell>
          <cell r="AM903" t="str">
            <v>X</v>
          </cell>
          <cell r="AR903" t="str">
            <v>X</v>
          </cell>
          <cell r="AW903" t="str">
            <v>X</v>
          </cell>
          <cell r="BB903" t="str">
            <v>X</v>
          </cell>
          <cell r="BG903" t="str">
            <v>X</v>
          </cell>
        </row>
        <row r="904">
          <cell r="AH904" t="str">
            <v>X</v>
          </cell>
          <cell r="AM904" t="str">
            <v>X</v>
          </cell>
          <cell r="AR904" t="str">
            <v>X</v>
          </cell>
          <cell r="AW904" t="str">
            <v>X</v>
          </cell>
          <cell r="BB904" t="str">
            <v>X</v>
          </cell>
          <cell r="BG904" t="str">
            <v>X</v>
          </cell>
        </row>
        <row r="905">
          <cell r="AH905" t="str">
            <v>X</v>
          </cell>
          <cell r="AM905" t="str">
            <v>X</v>
          </cell>
          <cell r="AR905" t="str">
            <v>X</v>
          </cell>
          <cell r="AW905" t="str">
            <v>X</v>
          </cell>
          <cell r="BB905" t="str">
            <v>X</v>
          </cell>
          <cell r="BG905" t="str">
            <v>X</v>
          </cell>
        </row>
        <row r="906">
          <cell r="AH906" t="str">
            <v>X</v>
          </cell>
          <cell r="AM906" t="str">
            <v>X</v>
          </cell>
          <cell r="AR906" t="str">
            <v>X</v>
          </cell>
          <cell r="AW906" t="str">
            <v>X</v>
          </cell>
          <cell r="BB906" t="str">
            <v>X</v>
          </cell>
          <cell r="BG906" t="str">
            <v>X</v>
          </cell>
        </row>
        <row r="907">
          <cell r="AH907" t="str">
            <v>X</v>
          </cell>
          <cell r="AM907" t="str">
            <v>X</v>
          </cell>
          <cell r="AR907" t="str">
            <v>X</v>
          </cell>
          <cell r="AW907" t="str">
            <v>X</v>
          </cell>
          <cell r="BB907" t="str">
            <v>X</v>
          </cell>
          <cell r="BG907" t="str">
            <v>X</v>
          </cell>
        </row>
        <row r="908">
          <cell r="AH908" t="str">
            <v>X</v>
          </cell>
          <cell r="AM908" t="str">
            <v>X</v>
          </cell>
          <cell r="AR908" t="str">
            <v>X</v>
          </cell>
          <cell r="AW908" t="str">
            <v>X</v>
          </cell>
          <cell r="BB908" t="str">
            <v>X</v>
          </cell>
          <cell r="BG908" t="str">
            <v>X</v>
          </cell>
        </row>
        <row r="909">
          <cell r="AH909" t="str">
            <v>X</v>
          </cell>
          <cell r="AM909" t="str">
            <v>X</v>
          </cell>
          <cell r="AR909" t="str">
            <v>X</v>
          </cell>
          <cell r="AW909" t="str">
            <v>X</v>
          </cell>
          <cell r="BB909" t="str">
            <v>X</v>
          </cell>
          <cell r="BG909" t="str">
            <v>X</v>
          </cell>
        </row>
        <row r="910">
          <cell r="AH910" t="str">
            <v>X</v>
          </cell>
          <cell r="AM910" t="str">
            <v>X</v>
          </cell>
          <cell r="AR910" t="str">
            <v>X</v>
          </cell>
          <cell r="AW910" t="str">
            <v>X</v>
          </cell>
          <cell r="BB910" t="str">
            <v>X</v>
          </cell>
          <cell r="BG910" t="str">
            <v>X</v>
          </cell>
        </row>
        <row r="911">
          <cell r="AH911" t="str">
            <v>X</v>
          </cell>
          <cell r="AM911" t="str">
            <v>X</v>
          </cell>
          <cell r="AR911" t="str">
            <v>X</v>
          </cell>
          <cell r="AW911" t="str">
            <v>X</v>
          </cell>
          <cell r="BB911" t="str">
            <v>X</v>
          </cell>
          <cell r="BG911" t="str">
            <v>X</v>
          </cell>
        </row>
        <row r="912">
          <cell r="AH912" t="str">
            <v>X</v>
          </cell>
          <cell r="AM912" t="str">
            <v>X</v>
          </cell>
          <cell r="AR912" t="str">
            <v>X</v>
          </cell>
          <cell r="AW912" t="str">
            <v>X</v>
          </cell>
          <cell r="BB912" t="str">
            <v>X</v>
          </cell>
          <cell r="BG912" t="str">
            <v>X</v>
          </cell>
        </row>
        <row r="913">
          <cell r="AH913" t="str">
            <v>X</v>
          </cell>
          <cell r="AM913" t="str">
            <v>X</v>
          </cell>
          <cell r="AR913" t="str">
            <v>X</v>
          </cell>
          <cell r="AW913" t="str">
            <v>X</v>
          </cell>
          <cell r="BB913" t="str">
            <v>X</v>
          </cell>
          <cell r="BG913" t="str">
            <v>X</v>
          </cell>
        </row>
        <row r="914">
          <cell r="AH914" t="str">
            <v>X</v>
          </cell>
          <cell r="AM914" t="str">
            <v>X</v>
          </cell>
          <cell r="AR914" t="str">
            <v>X</v>
          </cell>
          <cell r="AW914" t="str">
            <v>X</v>
          </cell>
          <cell r="BB914" t="str">
            <v>X</v>
          </cell>
          <cell r="BG914" t="str">
            <v>X</v>
          </cell>
        </row>
        <row r="915">
          <cell r="AH915" t="str">
            <v>X</v>
          </cell>
          <cell r="AM915" t="str">
            <v>X</v>
          </cell>
          <cell r="AR915" t="str">
            <v>X</v>
          </cell>
          <cell r="AW915" t="str">
            <v>X</v>
          </cell>
          <cell r="BB915" t="str">
            <v>X</v>
          </cell>
          <cell r="BG915" t="str">
            <v>X</v>
          </cell>
        </row>
        <row r="916">
          <cell r="AH916" t="str">
            <v>X</v>
          </cell>
          <cell r="AM916" t="str">
            <v>X</v>
          </cell>
          <cell r="AR916" t="str">
            <v>X</v>
          </cell>
          <cell r="AW916" t="str">
            <v>X</v>
          </cell>
          <cell r="BB916" t="str">
            <v>X</v>
          </cell>
          <cell r="BG916" t="str">
            <v>X</v>
          </cell>
        </row>
        <row r="917">
          <cell r="AH917" t="str">
            <v>X</v>
          </cell>
          <cell r="AM917" t="str">
            <v>X</v>
          </cell>
          <cell r="AR917" t="str">
            <v>X</v>
          </cell>
          <cell r="AW917" t="str">
            <v>X</v>
          </cell>
          <cell r="BB917" t="str">
            <v>X</v>
          </cell>
          <cell r="BG917" t="str">
            <v>X</v>
          </cell>
        </row>
        <row r="918">
          <cell r="AH918" t="str">
            <v>X</v>
          </cell>
          <cell r="AM918" t="str">
            <v>X</v>
          </cell>
          <cell r="AR918" t="str">
            <v>X</v>
          </cell>
          <cell r="AW918" t="str">
            <v>X</v>
          </cell>
          <cell r="BB918" t="str">
            <v>X</v>
          </cell>
          <cell r="BG918" t="str">
            <v>X</v>
          </cell>
        </row>
        <row r="919">
          <cell r="AH919" t="str">
            <v>X</v>
          </cell>
          <cell r="AM919" t="str">
            <v>X</v>
          </cell>
          <cell r="AR919" t="str">
            <v>X</v>
          </cell>
          <cell r="AW919" t="str">
            <v>X</v>
          </cell>
          <cell r="BB919" t="str">
            <v>X</v>
          </cell>
          <cell r="BG919" t="str">
            <v>X</v>
          </cell>
        </row>
        <row r="920">
          <cell r="AH920" t="str">
            <v>X</v>
          </cell>
          <cell r="AM920" t="str">
            <v>X</v>
          </cell>
          <cell r="AR920" t="str">
            <v>X</v>
          </cell>
          <cell r="AW920" t="str">
            <v>X</v>
          </cell>
          <cell r="BB920" t="str">
            <v>X</v>
          </cell>
          <cell r="BG920" t="str">
            <v>X</v>
          </cell>
        </row>
        <row r="921">
          <cell r="AH921" t="str">
            <v>X</v>
          </cell>
          <cell r="AM921" t="str">
            <v>X</v>
          </cell>
          <cell r="AR921" t="str">
            <v>X</v>
          </cell>
          <cell r="AW921" t="str">
            <v>X</v>
          </cell>
          <cell r="BB921" t="str">
            <v>X</v>
          </cell>
          <cell r="BG921" t="str">
            <v>X</v>
          </cell>
        </row>
        <row r="922">
          <cell r="AH922" t="str">
            <v>X</v>
          </cell>
          <cell r="AM922" t="str">
            <v>X</v>
          </cell>
          <cell r="AR922" t="str">
            <v>X</v>
          </cell>
          <cell r="AW922" t="str">
            <v>X</v>
          </cell>
          <cell r="BB922" t="str">
            <v>X</v>
          </cell>
          <cell r="BG922" t="str">
            <v>X</v>
          </cell>
        </row>
        <row r="923">
          <cell r="AH923" t="str">
            <v>X</v>
          </cell>
          <cell r="AM923" t="str">
            <v>X</v>
          </cell>
          <cell r="AR923" t="str">
            <v>X</v>
          </cell>
          <cell r="AW923" t="str">
            <v>X</v>
          </cell>
          <cell r="BB923" t="str">
            <v>X</v>
          </cell>
          <cell r="BG923" t="str">
            <v>X</v>
          </cell>
        </row>
        <row r="924">
          <cell r="AH924" t="str">
            <v>X</v>
          </cell>
          <cell r="AM924" t="str">
            <v>X</v>
          </cell>
          <cell r="AR924" t="str">
            <v>X</v>
          </cell>
          <cell r="AW924" t="str">
            <v>X</v>
          </cell>
          <cell r="BB924" t="str">
            <v>X</v>
          </cell>
          <cell r="BG924" t="str">
            <v>X</v>
          </cell>
        </row>
        <row r="925">
          <cell r="AH925" t="str">
            <v>X</v>
          </cell>
          <cell r="AM925" t="str">
            <v>X</v>
          </cell>
          <cell r="AR925" t="str">
            <v>X</v>
          </cell>
          <cell r="AW925" t="str">
            <v>X</v>
          </cell>
          <cell r="BB925" t="str">
            <v>X</v>
          </cell>
          <cell r="BG925" t="str">
            <v>X</v>
          </cell>
        </row>
        <row r="926">
          <cell r="AH926" t="str">
            <v>X</v>
          </cell>
          <cell r="AM926" t="str">
            <v>X</v>
          </cell>
          <cell r="AR926" t="str">
            <v>X</v>
          </cell>
          <cell r="AW926" t="str">
            <v>X</v>
          </cell>
          <cell r="BB926" t="str">
            <v>X</v>
          </cell>
          <cell r="BG926" t="str">
            <v>X</v>
          </cell>
        </row>
        <row r="927">
          <cell r="AH927" t="str">
            <v>X</v>
          </cell>
          <cell r="AM927" t="str">
            <v>X</v>
          </cell>
          <cell r="AR927" t="str">
            <v>X</v>
          </cell>
          <cell r="AW927" t="str">
            <v>X</v>
          </cell>
          <cell r="BB927" t="str">
            <v>X</v>
          </cell>
          <cell r="BG927" t="str">
            <v>X</v>
          </cell>
        </row>
        <row r="928">
          <cell r="AH928" t="str">
            <v>X</v>
          </cell>
          <cell r="AM928" t="str">
            <v>X</v>
          </cell>
          <cell r="AR928" t="str">
            <v>X</v>
          </cell>
          <cell r="AW928" t="str">
            <v>X</v>
          </cell>
          <cell r="BB928" t="str">
            <v>X</v>
          </cell>
          <cell r="BG928" t="str">
            <v>X</v>
          </cell>
        </row>
        <row r="929">
          <cell r="AH929" t="str">
            <v>X</v>
          </cell>
          <cell r="AM929" t="str">
            <v>X</v>
          </cell>
          <cell r="AR929" t="str">
            <v>X</v>
          </cell>
          <cell r="AW929" t="str">
            <v>X</v>
          </cell>
          <cell r="BB929" t="str">
            <v>X</v>
          </cell>
          <cell r="BG929" t="str">
            <v>X</v>
          </cell>
        </row>
        <row r="930">
          <cell r="AH930" t="str">
            <v>X</v>
          </cell>
          <cell r="AM930" t="str">
            <v>X</v>
          </cell>
          <cell r="AR930" t="str">
            <v>X</v>
          </cell>
          <cell r="AW930" t="str">
            <v>X</v>
          </cell>
          <cell r="BB930" t="str">
            <v>X</v>
          </cell>
          <cell r="BG930" t="str">
            <v>X</v>
          </cell>
        </row>
        <row r="931">
          <cell r="AH931" t="str">
            <v>X</v>
          </cell>
          <cell r="AM931" t="str">
            <v>X</v>
          </cell>
          <cell r="AR931" t="str">
            <v>X</v>
          </cell>
          <cell r="AW931" t="str">
            <v>X</v>
          </cell>
          <cell r="BB931" t="str">
            <v>X</v>
          </cell>
          <cell r="BG931" t="str">
            <v>X</v>
          </cell>
        </row>
        <row r="932">
          <cell r="AH932" t="str">
            <v>X</v>
          </cell>
          <cell r="AM932" t="str">
            <v>X</v>
          </cell>
          <cell r="AR932" t="str">
            <v>X</v>
          </cell>
          <cell r="AW932" t="str">
            <v>X</v>
          </cell>
          <cell r="BB932" t="str">
            <v>X</v>
          </cell>
          <cell r="BG932" t="str">
            <v>X</v>
          </cell>
        </row>
        <row r="933">
          <cell r="AH933" t="str">
            <v>X</v>
          </cell>
          <cell r="AM933" t="str">
            <v>X</v>
          </cell>
          <cell r="AR933" t="str">
            <v>X</v>
          </cell>
          <cell r="AW933" t="str">
            <v>X</v>
          </cell>
          <cell r="BB933" t="str">
            <v>X</v>
          </cell>
          <cell r="BG933" t="str">
            <v>X</v>
          </cell>
        </row>
        <row r="934">
          <cell r="AH934" t="str">
            <v>X</v>
          </cell>
          <cell r="AM934" t="str">
            <v>X</v>
          </cell>
          <cell r="AR934" t="str">
            <v>X</v>
          </cell>
          <cell r="AW934" t="str">
            <v>X</v>
          </cell>
          <cell r="BB934" t="str">
            <v>X</v>
          </cell>
          <cell r="BG934" t="str">
            <v>X</v>
          </cell>
        </row>
        <row r="935">
          <cell r="AH935" t="str">
            <v>X</v>
          </cell>
          <cell r="AM935" t="str">
            <v>X</v>
          </cell>
          <cell r="AR935" t="str">
            <v>X</v>
          </cell>
          <cell r="AW935" t="str">
            <v>X</v>
          </cell>
          <cell r="BB935" t="str">
            <v>X</v>
          </cell>
          <cell r="BG935" t="str">
            <v>X</v>
          </cell>
        </row>
        <row r="936">
          <cell r="AH936" t="str">
            <v>X</v>
          </cell>
          <cell r="AM936" t="str">
            <v>X</v>
          </cell>
          <cell r="AR936" t="str">
            <v>X</v>
          </cell>
          <cell r="AW936" t="str">
            <v>X</v>
          </cell>
          <cell r="BB936" t="str">
            <v>X</v>
          </cell>
          <cell r="BG936" t="str">
            <v>X</v>
          </cell>
        </row>
        <row r="937">
          <cell r="AH937" t="str">
            <v>X</v>
          </cell>
          <cell r="AM937" t="str">
            <v>X</v>
          </cell>
          <cell r="AR937" t="str">
            <v>X</v>
          </cell>
          <cell r="AW937" t="str">
            <v>X</v>
          </cell>
          <cell r="BB937" t="str">
            <v>X</v>
          </cell>
          <cell r="BG937" t="str">
            <v>X</v>
          </cell>
        </row>
        <row r="938">
          <cell r="AH938" t="str">
            <v>X</v>
          </cell>
          <cell r="AM938" t="str">
            <v>X</v>
          </cell>
          <cell r="AR938" t="str">
            <v>X</v>
          </cell>
          <cell r="AW938" t="str">
            <v>X</v>
          </cell>
          <cell r="BB938" t="str">
            <v>X</v>
          </cell>
          <cell r="BG938" t="str">
            <v>X</v>
          </cell>
        </row>
        <row r="939">
          <cell r="AH939" t="str">
            <v>X</v>
          </cell>
          <cell r="AM939" t="str">
            <v>X</v>
          </cell>
          <cell r="AR939" t="str">
            <v>X</v>
          </cell>
          <cell r="AW939" t="str">
            <v>X</v>
          </cell>
          <cell r="BB939" t="str">
            <v>X</v>
          </cell>
          <cell r="BG939" t="str">
            <v>X</v>
          </cell>
        </row>
        <row r="940">
          <cell r="AH940" t="str">
            <v>X</v>
          </cell>
          <cell r="AM940" t="str">
            <v>X</v>
          </cell>
          <cell r="AR940" t="str">
            <v>X</v>
          </cell>
          <cell r="AW940" t="str">
            <v>X</v>
          </cell>
          <cell r="BB940" t="str">
            <v>X</v>
          </cell>
          <cell r="BG940" t="str">
            <v>X</v>
          </cell>
        </row>
        <row r="941">
          <cell r="AH941" t="str">
            <v>X</v>
          </cell>
          <cell r="AM941" t="str">
            <v>X</v>
          </cell>
          <cell r="AR941" t="str">
            <v>X</v>
          </cell>
          <cell r="AW941" t="str">
            <v>X</v>
          </cell>
          <cell r="BB941" t="str">
            <v>X</v>
          </cell>
          <cell r="BG941" t="str">
            <v>X</v>
          </cell>
        </row>
        <row r="942">
          <cell r="AH942" t="str">
            <v>X</v>
          </cell>
          <cell r="AM942" t="str">
            <v>X</v>
          </cell>
          <cell r="AR942" t="str">
            <v>X</v>
          </cell>
          <cell r="AW942" t="str">
            <v>X</v>
          </cell>
          <cell r="BB942" t="str">
            <v>X</v>
          </cell>
          <cell r="BG942" t="str">
            <v>X</v>
          </cell>
        </row>
        <row r="943">
          <cell r="AH943" t="str">
            <v>X</v>
          </cell>
          <cell r="AM943" t="str">
            <v>X</v>
          </cell>
          <cell r="AR943" t="str">
            <v>X</v>
          </cell>
          <cell r="AW943" t="str">
            <v>X</v>
          </cell>
          <cell r="BB943" t="str">
            <v>X</v>
          </cell>
          <cell r="BG943" t="str">
            <v>X</v>
          </cell>
        </row>
        <row r="944">
          <cell r="AH944" t="str">
            <v>X</v>
          </cell>
          <cell r="AM944" t="str">
            <v>X</v>
          </cell>
          <cell r="AR944" t="str">
            <v>X</v>
          </cell>
          <cell r="AW944" t="str">
            <v>X</v>
          </cell>
          <cell r="BB944" t="str">
            <v>X</v>
          </cell>
          <cell r="BG944" t="str">
            <v>X</v>
          </cell>
        </row>
        <row r="945">
          <cell r="AH945" t="str">
            <v>X</v>
          </cell>
          <cell r="AM945" t="str">
            <v>X</v>
          </cell>
          <cell r="AR945" t="str">
            <v>X</v>
          </cell>
          <cell r="AW945" t="str">
            <v>X</v>
          </cell>
          <cell r="BB945" t="str">
            <v>X</v>
          </cell>
          <cell r="BG945" t="str">
            <v>X</v>
          </cell>
        </row>
        <row r="946">
          <cell r="AH946" t="str">
            <v>X</v>
          </cell>
          <cell r="AM946" t="str">
            <v>X</v>
          </cell>
          <cell r="AR946" t="str">
            <v>X</v>
          </cell>
          <cell r="AW946" t="str">
            <v>X</v>
          </cell>
          <cell r="BB946" t="str">
            <v>X</v>
          </cell>
          <cell r="BG946" t="str">
            <v>X</v>
          </cell>
        </row>
        <row r="947">
          <cell r="AH947" t="str">
            <v>X</v>
          </cell>
          <cell r="AM947" t="str">
            <v>X</v>
          </cell>
          <cell r="AR947" t="str">
            <v>X</v>
          </cell>
          <cell r="AW947" t="str">
            <v>X</v>
          </cell>
          <cell r="BB947" t="str">
            <v>X</v>
          </cell>
          <cell r="BG947" t="str">
            <v>X</v>
          </cell>
        </row>
        <row r="948">
          <cell r="AH948" t="str">
            <v>X</v>
          </cell>
          <cell r="AM948" t="str">
            <v>X</v>
          </cell>
          <cell r="AR948" t="str">
            <v>X</v>
          </cell>
          <cell r="AW948" t="str">
            <v>X</v>
          </cell>
          <cell r="BB948" t="str">
            <v>X</v>
          </cell>
          <cell r="BG948" t="str">
            <v>X</v>
          </cell>
        </row>
        <row r="949">
          <cell r="AH949" t="str">
            <v>X</v>
          </cell>
          <cell r="AM949" t="str">
            <v>X</v>
          </cell>
          <cell r="AR949" t="str">
            <v>X</v>
          </cell>
          <cell r="AW949" t="str">
            <v>X</v>
          </cell>
          <cell r="BB949" t="str">
            <v>X</v>
          </cell>
          <cell r="BG949" t="str">
            <v>X</v>
          </cell>
        </row>
        <row r="950">
          <cell r="AH950" t="str">
            <v>X</v>
          </cell>
          <cell r="AM950" t="str">
            <v>X</v>
          </cell>
          <cell r="AR950" t="str">
            <v>X</v>
          </cell>
          <cell r="AW950" t="str">
            <v>X</v>
          </cell>
          <cell r="BB950" t="str">
            <v>X</v>
          </cell>
          <cell r="BG950" t="str">
            <v>X</v>
          </cell>
        </row>
        <row r="951">
          <cell r="AH951" t="str">
            <v>X</v>
          </cell>
          <cell r="AM951" t="str">
            <v>X</v>
          </cell>
          <cell r="AR951" t="str">
            <v>X</v>
          </cell>
          <cell r="AW951" t="str">
            <v>X</v>
          </cell>
          <cell r="BB951" t="str">
            <v>X</v>
          </cell>
          <cell r="BG951" t="str">
            <v>X</v>
          </cell>
        </row>
        <row r="952">
          <cell r="AH952" t="str">
            <v>X</v>
          </cell>
          <cell r="AM952" t="str">
            <v>X</v>
          </cell>
          <cell r="AR952" t="str">
            <v>X</v>
          </cell>
          <cell r="AW952" t="str">
            <v>X</v>
          </cell>
          <cell r="BB952" t="str">
            <v>X</v>
          </cell>
          <cell r="BG952" t="str">
            <v>X</v>
          </cell>
        </row>
        <row r="953">
          <cell r="AH953" t="str">
            <v>X</v>
          </cell>
          <cell r="AM953" t="str">
            <v>X</v>
          </cell>
          <cell r="AR953" t="str">
            <v>X</v>
          </cell>
          <cell r="AW953" t="str">
            <v>X</v>
          </cell>
          <cell r="BB953" t="str">
            <v>X</v>
          </cell>
          <cell r="BG953" t="str">
            <v>X</v>
          </cell>
        </row>
        <row r="954">
          <cell r="AH954" t="str">
            <v>X</v>
          </cell>
          <cell r="AM954" t="str">
            <v>X</v>
          </cell>
          <cell r="AR954" t="str">
            <v>X</v>
          </cell>
          <cell r="AW954" t="str">
            <v>X</v>
          </cell>
          <cell r="BB954" t="str">
            <v>X</v>
          </cell>
          <cell r="BG954" t="str">
            <v>X</v>
          </cell>
        </row>
        <row r="955">
          <cell r="AH955" t="str">
            <v>X</v>
          </cell>
          <cell r="AM955" t="str">
            <v>X</v>
          </cell>
          <cell r="AR955" t="str">
            <v>X</v>
          </cell>
          <cell r="AW955" t="str">
            <v>X</v>
          </cell>
          <cell r="BB955" t="str">
            <v>X</v>
          </cell>
          <cell r="BG955" t="str">
            <v>X</v>
          </cell>
        </row>
        <row r="956">
          <cell r="AH956" t="str">
            <v>X</v>
          </cell>
          <cell r="AM956" t="str">
            <v>X</v>
          </cell>
          <cell r="AR956" t="str">
            <v>X</v>
          </cell>
          <cell r="AW956" t="str">
            <v>X</v>
          </cell>
          <cell r="BB956" t="str">
            <v>X</v>
          </cell>
          <cell r="BG956" t="str">
            <v>X</v>
          </cell>
        </row>
        <row r="957">
          <cell r="AH957" t="str">
            <v>X</v>
          </cell>
          <cell r="AM957" t="str">
            <v>X</v>
          </cell>
          <cell r="AR957" t="str">
            <v>X</v>
          </cell>
          <cell r="AW957" t="str">
            <v>X</v>
          </cell>
          <cell r="BB957" t="str">
            <v>X</v>
          </cell>
          <cell r="BG957" t="str">
            <v>X</v>
          </cell>
        </row>
        <row r="958">
          <cell r="AH958" t="str">
            <v>X</v>
          </cell>
          <cell r="AM958" t="str">
            <v>X</v>
          </cell>
          <cell r="AR958" t="str">
            <v>X</v>
          </cell>
          <cell r="AW958" t="str">
            <v>X</v>
          </cell>
          <cell r="BB958" t="str">
            <v>X</v>
          </cell>
          <cell r="BG958" t="str">
            <v>X</v>
          </cell>
        </row>
        <row r="959">
          <cell r="AH959" t="str">
            <v>X</v>
          </cell>
          <cell r="AM959" t="str">
            <v>X</v>
          </cell>
          <cell r="AR959" t="str">
            <v>X</v>
          </cell>
          <cell r="AW959" t="str">
            <v>X</v>
          </cell>
          <cell r="BB959" t="str">
            <v>X</v>
          </cell>
          <cell r="BG959" t="str">
            <v>X</v>
          </cell>
        </row>
        <row r="960">
          <cell r="AH960" t="str">
            <v>X</v>
          </cell>
          <cell r="AM960" t="str">
            <v>X</v>
          </cell>
          <cell r="AR960" t="str">
            <v>X</v>
          </cell>
          <cell r="AW960" t="str">
            <v>X</v>
          </cell>
          <cell r="BB960" t="str">
            <v>X</v>
          </cell>
          <cell r="BG960" t="str">
            <v>X</v>
          </cell>
        </row>
        <row r="961">
          <cell r="AH961" t="str">
            <v>X</v>
          </cell>
          <cell r="AM961" t="str">
            <v>X</v>
          </cell>
          <cell r="AR961" t="str">
            <v>X</v>
          </cell>
          <cell r="AW961" t="str">
            <v>X</v>
          </cell>
          <cell r="BB961" t="str">
            <v>X</v>
          </cell>
          <cell r="BG961" t="str">
            <v>X</v>
          </cell>
        </row>
        <row r="962">
          <cell r="AH962" t="str">
            <v>X</v>
          </cell>
          <cell r="AM962" t="str">
            <v>X</v>
          </cell>
          <cell r="AR962" t="str">
            <v>X</v>
          </cell>
          <cell r="AW962" t="str">
            <v>X</v>
          </cell>
          <cell r="BB962" t="str">
            <v>X</v>
          </cell>
          <cell r="BG962" t="str">
            <v>X</v>
          </cell>
        </row>
        <row r="963">
          <cell r="AH963" t="str">
            <v>X</v>
          </cell>
          <cell r="AM963" t="str">
            <v>X</v>
          </cell>
          <cell r="AR963" t="str">
            <v>X</v>
          </cell>
          <cell r="AW963" t="str">
            <v>X</v>
          </cell>
          <cell r="BB963" t="str">
            <v>X</v>
          </cell>
          <cell r="BG963" t="str">
            <v>X</v>
          </cell>
        </row>
        <row r="964">
          <cell r="AH964" t="str">
            <v>X</v>
          </cell>
          <cell r="AM964" t="str">
            <v>X</v>
          </cell>
          <cell r="AR964" t="str">
            <v>X</v>
          </cell>
          <cell r="AW964" t="str">
            <v>X</v>
          </cell>
          <cell r="BB964" t="str">
            <v>X</v>
          </cell>
          <cell r="BG964" t="str">
            <v>X</v>
          </cell>
        </row>
        <row r="965">
          <cell r="AH965" t="str">
            <v>X</v>
          </cell>
          <cell r="AM965" t="str">
            <v>X</v>
          </cell>
          <cell r="AR965" t="str">
            <v>X</v>
          </cell>
          <cell r="AW965" t="str">
            <v>X</v>
          </cell>
          <cell r="BB965" t="str">
            <v>X</v>
          </cell>
          <cell r="BG965" t="str">
            <v>X</v>
          </cell>
        </row>
        <row r="966">
          <cell r="AH966" t="str">
            <v>X</v>
          </cell>
          <cell r="AM966" t="str">
            <v>X</v>
          </cell>
          <cell r="AR966" t="str">
            <v>X</v>
          </cell>
          <cell r="AW966" t="str">
            <v>X</v>
          </cell>
          <cell r="BB966" t="str">
            <v>X</v>
          </cell>
          <cell r="BG966" t="str">
            <v>X</v>
          </cell>
        </row>
        <row r="967">
          <cell r="AH967" t="str">
            <v>X</v>
          </cell>
          <cell r="AM967" t="str">
            <v>X</v>
          </cell>
          <cell r="AR967" t="str">
            <v>X</v>
          </cell>
          <cell r="AW967" t="str">
            <v>X</v>
          </cell>
          <cell r="BB967" t="str">
            <v>X</v>
          </cell>
          <cell r="BG967" t="str">
            <v>X</v>
          </cell>
        </row>
        <row r="968">
          <cell r="AH968" t="str">
            <v>X</v>
          </cell>
          <cell r="AM968" t="str">
            <v>X</v>
          </cell>
          <cell r="AR968" t="str">
            <v>X</v>
          </cell>
          <cell r="AW968" t="str">
            <v>X</v>
          </cell>
          <cell r="BB968" t="str">
            <v>X</v>
          </cell>
          <cell r="BG968" t="str">
            <v>X</v>
          </cell>
        </row>
        <row r="969">
          <cell r="AH969" t="str">
            <v>X</v>
          </cell>
          <cell r="AM969" t="str">
            <v>X</v>
          </cell>
          <cell r="AR969" t="str">
            <v>X</v>
          </cell>
          <cell r="AW969" t="str">
            <v>X</v>
          </cell>
          <cell r="BB969" t="str">
            <v>X</v>
          </cell>
          <cell r="BG969" t="str">
            <v>X</v>
          </cell>
        </row>
        <row r="970">
          <cell r="AH970" t="str">
            <v>X</v>
          </cell>
          <cell r="AM970" t="str">
            <v>X</v>
          </cell>
          <cell r="AR970" t="str">
            <v>X</v>
          </cell>
          <cell r="AW970" t="str">
            <v>X</v>
          </cell>
          <cell r="BB970" t="str">
            <v>X</v>
          </cell>
          <cell r="BG970" t="str">
            <v>X</v>
          </cell>
        </row>
        <row r="971">
          <cell r="AH971" t="str">
            <v>X</v>
          </cell>
          <cell r="AM971" t="str">
            <v>X</v>
          </cell>
          <cell r="AR971" t="str">
            <v>X</v>
          </cell>
          <cell r="AW971" t="str">
            <v>X</v>
          </cell>
          <cell r="BB971" t="str">
            <v>X</v>
          </cell>
          <cell r="BG971" t="str">
            <v>X</v>
          </cell>
        </row>
        <row r="972">
          <cell r="AH972" t="str">
            <v>X</v>
          </cell>
          <cell r="AM972" t="str">
            <v>X</v>
          </cell>
          <cell r="AR972" t="str">
            <v>X</v>
          </cell>
          <cell r="AW972" t="str">
            <v>X</v>
          </cell>
          <cell r="BB972" t="str">
            <v>X</v>
          </cell>
          <cell r="BG972" t="str">
            <v>X</v>
          </cell>
        </row>
        <row r="973">
          <cell r="AH973" t="str">
            <v>X</v>
          </cell>
          <cell r="AM973" t="str">
            <v>X</v>
          </cell>
          <cell r="AR973" t="str">
            <v>X</v>
          </cell>
          <cell r="AW973" t="str">
            <v>X</v>
          </cell>
          <cell r="BB973" t="str">
            <v>X</v>
          </cell>
          <cell r="BG973" t="str">
            <v>X</v>
          </cell>
        </row>
        <row r="974">
          <cell r="AH974" t="str">
            <v>X</v>
          </cell>
          <cell r="AM974" t="str">
            <v>X</v>
          </cell>
          <cell r="AR974" t="str">
            <v>X</v>
          </cell>
          <cell r="AW974" t="str">
            <v>X</v>
          </cell>
          <cell r="BB974" t="str">
            <v>X</v>
          </cell>
          <cell r="BG974" t="str">
            <v>X</v>
          </cell>
        </row>
        <row r="975">
          <cell r="AH975" t="str">
            <v>X</v>
          </cell>
          <cell r="AM975" t="str">
            <v>X</v>
          </cell>
          <cell r="AR975" t="str">
            <v>X</v>
          </cell>
          <cell r="AW975" t="str">
            <v>X</v>
          </cell>
          <cell r="BB975" t="str">
            <v>X</v>
          </cell>
          <cell r="BG975" t="str">
            <v>X</v>
          </cell>
        </row>
        <row r="976">
          <cell r="AH976" t="str">
            <v>X</v>
          </cell>
          <cell r="AM976" t="str">
            <v>X</v>
          </cell>
          <cell r="AR976" t="str">
            <v>X</v>
          </cell>
          <cell r="AW976" t="str">
            <v>X</v>
          </cell>
          <cell r="BB976" t="str">
            <v>X</v>
          </cell>
          <cell r="BG976" t="str">
            <v>X</v>
          </cell>
        </row>
        <row r="977">
          <cell r="AH977" t="str">
            <v>X</v>
          </cell>
          <cell r="AM977" t="str">
            <v>X</v>
          </cell>
          <cell r="AR977" t="str">
            <v>X</v>
          </cell>
          <cell r="AW977" t="str">
            <v>X</v>
          </cell>
          <cell r="BB977" t="str">
            <v>X</v>
          </cell>
          <cell r="BG977" t="str">
            <v>X</v>
          </cell>
        </row>
        <row r="978">
          <cell r="AH978" t="str">
            <v>X</v>
          </cell>
          <cell r="AM978" t="str">
            <v>X</v>
          </cell>
          <cell r="AR978" t="str">
            <v>X</v>
          </cell>
          <cell r="AW978" t="str">
            <v>X</v>
          </cell>
          <cell r="BB978" t="str">
            <v>X</v>
          </cell>
          <cell r="BG978" t="str">
            <v>X</v>
          </cell>
        </row>
        <row r="979">
          <cell r="AH979" t="str">
            <v>X</v>
          </cell>
          <cell r="AM979" t="str">
            <v>X</v>
          </cell>
          <cell r="AR979" t="str">
            <v>X</v>
          </cell>
          <cell r="AW979" t="str">
            <v>X</v>
          </cell>
          <cell r="BB979" t="str">
            <v>X</v>
          </cell>
          <cell r="BG979" t="str">
            <v>X</v>
          </cell>
        </row>
        <row r="980">
          <cell r="AH980" t="str">
            <v>X</v>
          </cell>
          <cell r="AM980" t="str">
            <v>X</v>
          </cell>
          <cell r="AR980" t="str">
            <v>X</v>
          </cell>
          <cell r="AW980" t="str">
            <v>X</v>
          </cell>
          <cell r="BB980" t="str">
            <v>X</v>
          </cell>
          <cell r="BG980" t="str">
            <v>X</v>
          </cell>
        </row>
        <row r="981">
          <cell r="AH981" t="str">
            <v>X</v>
          </cell>
          <cell r="AM981" t="str">
            <v>X</v>
          </cell>
          <cell r="AR981" t="str">
            <v>X</v>
          </cell>
          <cell r="AW981" t="str">
            <v>X</v>
          </cell>
          <cell r="BB981" t="str">
            <v>X</v>
          </cell>
          <cell r="BG981" t="str">
            <v>X</v>
          </cell>
        </row>
        <row r="982">
          <cell r="AH982" t="str">
            <v>X</v>
          </cell>
          <cell r="AM982" t="str">
            <v>X</v>
          </cell>
          <cell r="AR982" t="str">
            <v>X</v>
          </cell>
          <cell r="AW982" t="str">
            <v>X</v>
          </cell>
          <cell r="BB982" t="str">
            <v>X</v>
          </cell>
          <cell r="BG982" t="str">
            <v>X</v>
          </cell>
        </row>
        <row r="983">
          <cell r="AH983" t="str">
            <v>X</v>
          </cell>
          <cell r="AM983" t="str">
            <v>X</v>
          </cell>
          <cell r="AR983" t="str">
            <v>X</v>
          </cell>
          <cell r="AW983" t="str">
            <v>X</v>
          </cell>
          <cell r="BB983" t="str">
            <v>X</v>
          </cell>
          <cell r="BG983" t="str">
            <v>X</v>
          </cell>
        </row>
        <row r="984">
          <cell r="AH984" t="str">
            <v>X</v>
          </cell>
          <cell r="AM984" t="str">
            <v>X</v>
          </cell>
          <cell r="AR984" t="str">
            <v>X</v>
          </cell>
          <cell r="AW984" t="str">
            <v>X</v>
          </cell>
          <cell r="BB984" t="str">
            <v>X</v>
          </cell>
          <cell r="BG984" t="str">
            <v>X</v>
          </cell>
        </row>
        <row r="985">
          <cell r="AH985" t="str">
            <v>X</v>
          </cell>
          <cell r="AM985" t="str">
            <v>X</v>
          </cell>
          <cell r="AR985" t="str">
            <v>X</v>
          </cell>
          <cell r="AW985" t="str">
            <v>X</v>
          </cell>
          <cell r="BB985" t="str">
            <v>X</v>
          </cell>
          <cell r="BG985" t="str">
            <v>X</v>
          </cell>
        </row>
        <row r="986">
          <cell r="AH986" t="str">
            <v>X</v>
          </cell>
          <cell r="AM986" t="str">
            <v>X</v>
          </cell>
          <cell r="AR986" t="str">
            <v>X</v>
          </cell>
          <cell r="AW986" t="str">
            <v>X</v>
          </cell>
          <cell r="BB986" t="str">
            <v>X</v>
          </cell>
          <cell r="BG986" t="str">
            <v>X</v>
          </cell>
        </row>
        <row r="987">
          <cell r="AH987" t="str">
            <v>X</v>
          </cell>
          <cell r="AM987" t="str">
            <v>X</v>
          </cell>
          <cell r="AR987" t="str">
            <v>X</v>
          </cell>
          <cell r="AW987" t="str">
            <v>X</v>
          </cell>
          <cell r="BB987" t="str">
            <v>X</v>
          </cell>
          <cell r="BG987" t="str">
            <v>X</v>
          </cell>
        </row>
        <row r="988">
          <cell r="AH988" t="str">
            <v>X</v>
          </cell>
          <cell r="AM988" t="str">
            <v>X</v>
          </cell>
          <cell r="AR988" t="str">
            <v>X</v>
          </cell>
          <cell r="AW988" t="str">
            <v>X</v>
          </cell>
          <cell r="BB988" t="str">
            <v>X</v>
          </cell>
          <cell r="BG988" t="str">
            <v>X</v>
          </cell>
        </row>
        <row r="989">
          <cell r="AH989" t="str">
            <v>X</v>
          </cell>
          <cell r="AM989" t="str">
            <v>X</v>
          </cell>
          <cell r="AR989" t="str">
            <v>X</v>
          </cell>
          <cell r="AW989" t="str">
            <v>X</v>
          </cell>
          <cell r="BB989" t="str">
            <v>X</v>
          </cell>
          <cell r="BG989" t="str">
            <v>X</v>
          </cell>
        </row>
        <row r="990">
          <cell r="AH990" t="str">
            <v>X</v>
          </cell>
          <cell r="AM990" t="str">
            <v>X</v>
          </cell>
          <cell r="AR990" t="str">
            <v>X</v>
          </cell>
          <cell r="AW990" t="str">
            <v>X</v>
          </cell>
          <cell r="BB990" t="str">
            <v>X</v>
          </cell>
          <cell r="BG990" t="str">
            <v>X</v>
          </cell>
        </row>
        <row r="991">
          <cell r="AH991" t="str">
            <v>X</v>
          </cell>
          <cell r="AM991" t="str">
            <v>X</v>
          </cell>
          <cell r="AR991" t="str">
            <v>X</v>
          </cell>
          <cell r="AW991" t="str">
            <v>X</v>
          </cell>
          <cell r="BB991" t="str">
            <v>X</v>
          </cell>
          <cell r="BG991" t="str">
            <v>X</v>
          </cell>
        </row>
        <row r="992">
          <cell r="AH992" t="str">
            <v>X</v>
          </cell>
          <cell r="AM992" t="str">
            <v>X</v>
          </cell>
          <cell r="AR992" t="str">
            <v>X</v>
          </cell>
          <cell r="AW992" t="str">
            <v>X</v>
          </cell>
          <cell r="BB992" t="str">
            <v>X</v>
          </cell>
          <cell r="BG992" t="str">
            <v>X</v>
          </cell>
        </row>
        <row r="993">
          <cell r="AH993" t="str">
            <v>X</v>
          </cell>
          <cell r="AM993" t="str">
            <v>X</v>
          </cell>
          <cell r="AR993" t="str">
            <v>X</v>
          </cell>
          <cell r="AW993" t="str">
            <v>X</v>
          </cell>
          <cell r="BB993" t="str">
            <v>X</v>
          </cell>
          <cell r="BG993" t="str">
            <v>X</v>
          </cell>
        </row>
        <row r="994">
          <cell r="AH994" t="str">
            <v>X</v>
          </cell>
          <cell r="AM994" t="str">
            <v>X</v>
          </cell>
          <cell r="AR994" t="str">
            <v>X</v>
          </cell>
          <cell r="AW994" t="str">
            <v>X</v>
          </cell>
          <cell r="BB994" t="str">
            <v>X</v>
          </cell>
          <cell r="BG994" t="str">
            <v>X</v>
          </cell>
        </row>
        <row r="995">
          <cell r="AH995" t="str">
            <v>X</v>
          </cell>
          <cell r="AM995" t="str">
            <v>X</v>
          </cell>
          <cell r="AR995" t="str">
            <v>X</v>
          </cell>
          <cell r="AW995" t="str">
            <v>X</v>
          </cell>
          <cell r="BB995" t="str">
            <v>X</v>
          </cell>
          <cell r="BG995" t="str">
            <v>X</v>
          </cell>
        </row>
        <row r="996">
          <cell r="AH996" t="str">
            <v>X</v>
          </cell>
          <cell r="AM996" t="str">
            <v>X</v>
          </cell>
          <cell r="AR996" t="str">
            <v>X</v>
          </cell>
          <cell r="AW996" t="str">
            <v>X</v>
          </cell>
          <cell r="BB996" t="str">
            <v>X</v>
          </cell>
          <cell r="BG996" t="str">
            <v>X</v>
          </cell>
        </row>
        <row r="997">
          <cell r="AH997" t="str">
            <v>X</v>
          </cell>
          <cell r="AM997" t="str">
            <v>X</v>
          </cell>
          <cell r="AR997" t="str">
            <v>X</v>
          </cell>
          <cell r="AW997" t="str">
            <v>X</v>
          </cell>
          <cell r="BB997" t="str">
            <v>X</v>
          </cell>
          <cell r="BG997" t="str">
            <v>X</v>
          </cell>
        </row>
        <row r="998">
          <cell r="AH998" t="str">
            <v>X</v>
          </cell>
          <cell r="AM998" t="str">
            <v>X</v>
          </cell>
          <cell r="AR998" t="str">
            <v>X</v>
          </cell>
          <cell r="AW998" t="str">
            <v>X</v>
          </cell>
          <cell r="BB998" t="str">
            <v>X</v>
          </cell>
          <cell r="BG998" t="str">
            <v>X</v>
          </cell>
        </row>
        <row r="999">
          <cell r="AH999" t="str">
            <v>X</v>
          </cell>
          <cell r="AM999" t="str">
            <v>X</v>
          </cell>
          <cell r="AR999" t="str">
            <v>X</v>
          </cell>
          <cell r="AW999" t="str">
            <v>X</v>
          </cell>
          <cell r="BB999" t="str">
            <v>X</v>
          </cell>
          <cell r="BG999" t="str">
            <v>X</v>
          </cell>
        </row>
        <row r="1000">
          <cell r="AH1000" t="str">
            <v>X</v>
          </cell>
          <cell r="AM1000" t="str">
            <v>X</v>
          </cell>
          <cell r="AR1000" t="str">
            <v>X</v>
          </cell>
          <cell r="AW1000" t="str">
            <v>X</v>
          </cell>
          <cell r="BB1000" t="str">
            <v>X</v>
          </cell>
          <cell r="BG1000" t="str">
            <v>X</v>
          </cell>
        </row>
        <row r="1001">
          <cell r="AH1001" t="str">
            <v>X</v>
          </cell>
          <cell r="AM1001" t="str">
            <v>X</v>
          </cell>
          <cell r="AR1001" t="str">
            <v>X</v>
          </cell>
          <cell r="AW1001" t="str">
            <v>X</v>
          </cell>
          <cell r="BB1001" t="str">
            <v>X</v>
          </cell>
          <cell r="BG1001" t="str">
            <v>X</v>
          </cell>
        </row>
        <row r="1002">
          <cell r="AH1002" t="str">
            <v>X</v>
          </cell>
          <cell r="AM1002" t="str">
            <v>X</v>
          </cell>
          <cell r="AR1002" t="str">
            <v>X</v>
          </cell>
          <cell r="AW1002" t="str">
            <v>X</v>
          </cell>
          <cell r="BB1002" t="str">
            <v>X</v>
          </cell>
          <cell r="BG1002" t="str">
            <v>X</v>
          </cell>
        </row>
        <row r="1003">
          <cell r="AH1003" t="str">
            <v>X</v>
          </cell>
          <cell r="AM1003" t="str">
            <v>X</v>
          </cell>
          <cell r="AR1003" t="str">
            <v>X</v>
          </cell>
          <cell r="AW1003" t="str">
            <v>X</v>
          </cell>
          <cell r="BB1003" t="str">
            <v>X</v>
          </cell>
          <cell r="BG1003" t="str">
            <v>X</v>
          </cell>
        </row>
        <row r="1004">
          <cell r="AH1004" t="str">
            <v>X</v>
          </cell>
          <cell r="AM1004" t="str">
            <v>X</v>
          </cell>
          <cell r="AR1004" t="str">
            <v>X</v>
          </cell>
          <cell r="AW1004" t="str">
            <v>X</v>
          </cell>
          <cell r="BB1004" t="str">
            <v>X</v>
          </cell>
          <cell r="BG1004" t="str">
            <v>X</v>
          </cell>
        </row>
        <row r="1005">
          <cell r="AH1005" t="str">
            <v>X</v>
          </cell>
          <cell r="AM1005" t="str">
            <v>X</v>
          </cell>
          <cell r="AR1005" t="str">
            <v>X</v>
          </cell>
          <cell r="AW1005" t="str">
            <v>X</v>
          </cell>
          <cell r="BB1005" t="str">
            <v>X</v>
          </cell>
          <cell r="BG1005" t="str">
            <v>X</v>
          </cell>
        </row>
        <row r="1006">
          <cell r="AH1006" t="str">
            <v>X</v>
          </cell>
          <cell r="AM1006" t="str">
            <v>X</v>
          </cell>
          <cell r="AR1006" t="str">
            <v>X</v>
          </cell>
          <cell r="AW1006" t="str">
            <v>X</v>
          </cell>
          <cell r="BB1006" t="str">
            <v>X</v>
          </cell>
          <cell r="BG1006" t="str">
            <v>X</v>
          </cell>
        </row>
        <row r="1007">
          <cell r="AH1007" t="str">
            <v>X</v>
          </cell>
          <cell r="AM1007" t="str">
            <v>X</v>
          </cell>
          <cell r="AR1007" t="str">
            <v>X</v>
          </cell>
          <cell r="AW1007" t="str">
            <v>X</v>
          </cell>
          <cell r="BB1007" t="str">
            <v>X</v>
          </cell>
          <cell r="BG1007" t="str">
            <v>X</v>
          </cell>
        </row>
        <row r="1008">
          <cell r="AH1008" t="str">
            <v>X</v>
          </cell>
          <cell r="AM1008" t="str">
            <v>X</v>
          </cell>
          <cell r="AR1008" t="str">
            <v>X</v>
          </cell>
          <cell r="AW1008" t="str">
            <v>X</v>
          </cell>
          <cell r="BB1008" t="str">
            <v>X</v>
          </cell>
          <cell r="BG1008" t="str">
            <v>X</v>
          </cell>
        </row>
        <row r="1009">
          <cell r="AH1009" t="str">
            <v>X</v>
          </cell>
          <cell r="AM1009" t="str">
            <v>X</v>
          </cell>
          <cell r="AR1009" t="str">
            <v>X</v>
          </cell>
          <cell r="AW1009" t="str">
            <v>X</v>
          </cell>
          <cell r="BB1009" t="str">
            <v>X</v>
          </cell>
          <cell r="BG1009" t="str">
            <v>X</v>
          </cell>
        </row>
        <row r="1010">
          <cell r="AH1010" t="str">
            <v>X</v>
          </cell>
          <cell r="AM1010" t="str">
            <v>X</v>
          </cell>
          <cell r="AR1010" t="str">
            <v>X</v>
          </cell>
          <cell r="AW1010" t="str">
            <v>X</v>
          </cell>
          <cell r="BB1010" t="str">
            <v>X</v>
          </cell>
          <cell r="BG1010" t="str">
            <v>X</v>
          </cell>
        </row>
        <row r="1011">
          <cell r="AH1011" t="str">
            <v>X</v>
          </cell>
          <cell r="AM1011" t="str">
            <v>X</v>
          </cell>
          <cell r="AR1011" t="str">
            <v>X</v>
          </cell>
          <cell r="AW1011" t="str">
            <v>X</v>
          </cell>
          <cell r="BB1011" t="str">
            <v>X</v>
          </cell>
          <cell r="BG1011" t="str">
            <v>X</v>
          </cell>
        </row>
        <row r="1012">
          <cell r="AH1012" t="str">
            <v>X</v>
          </cell>
          <cell r="AM1012" t="str">
            <v>X</v>
          </cell>
          <cell r="AR1012" t="str">
            <v>X</v>
          </cell>
          <cell r="AW1012" t="str">
            <v>X</v>
          </cell>
          <cell r="BB1012" t="str">
            <v>X</v>
          </cell>
          <cell r="BG1012" t="str">
            <v>X</v>
          </cell>
        </row>
        <row r="1013">
          <cell r="AH1013" t="str">
            <v>X</v>
          </cell>
          <cell r="AM1013" t="str">
            <v>X</v>
          </cell>
          <cell r="AR1013" t="str">
            <v>X</v>
          </cell>
          <cell r="AW1013" t="str">
            <v>X</v>
          </cell>
          <cell r="BB1013" t="str">
            <v>X</v>
          </cell>
          <cell r="BG1013" t="str">
            <v>X</v>
          </cell>
        </row>
        <row r="1014">
          <cell r="AH1014" t="str">
            <v>X</v>
          </cell>
          <cell r="AM1014" t="str">
            <v>X</v>
          </cell>
          <cell r="AR1014" t="str">
            <v>X</v>
          </cell>
          <cell r="AW1014" t="str">
            <v>X</v>
          </cell>
          <cell r="BB1014" t="str">
            <v>X</v>
          </cell>
          <cell r="BG1014" t="str">
            <v>X</v>
          </cell>
        </row>
        <row r="1015">
          <cell r="AH1015" t="str">
            <v>X</v>
          </cell>
          <cell r="AM1015" t="str">
            <v>X</v>
          </cell>
          <cell r="AR1015" t="str">
            <v>X</v>
          </cell>
          <cell r="AW1015" t="str">
            <v>X</v>
          </cell>
          <cell r="BB1015" t="str">
            <v>X</v>
          </cell>
          <cell r="BG1015" t="str">
            <v>X</v>
          </cell>
        </row>
        <row r="1016">
          <cell r="AH1016" t="str">
            <v>X</v>
          </cell>
          <cell r="AM1016" t="str">
            <v>X</v>
          </cell>
          <cell r="AR1016" t="str">
            <v>X</v>
          </cell>
          <cell r="AW1016" t="str">
            <v>X</v>
          </cell>
          <cell r="BB1016" t="str">
            <v>X</v>
          </cell>
          <cell r="BG1016" t="str">
            <v>X</v>
          </cell>
        </row>
        <row r="1017">
          <cell r="AH1017" t="str">
            <v>X</v>
          </cell>
          <cell r="AM1017" t="str">
            <v>X</v>
          </cell>
          <cell r="AR1017" t="str">
            <v>X</v>
          </cell>
          <cell r="AW1017" t="str">
            <v>X</v>
          </cell>
          <cell r="BB1017" t="str">
            <v>X</v>
          </cell>
          <cell r="BG1017" t="str">
            <v>X</v>
          </cell>
        </row>
        <row r="1018">
          <cell r="AH1018" t="str">
            <v>X</v>
          </cell>
          <cell r="AM1018" t="str">
            <v>X</v>
          </cell>
          <cell r="AR1018" t="str">
            <v>X</v>
          </cell>
          <cell r="AW1018" t="str">
            <v>X</v>
          </cell>
          <cell r="BB1018" t="str">
            <v>X</v>
          </cell>
          <cell r="BG1018" t="str">
            <v>X</v>
          </cell>
        </row>
        <row r="1019">
          <cell r="AH1019" t="str">
            <v>X</v>
          </cell>
          <cell r="AM1019" t="str">
            <v>X</v>
          </cell>
          <cell r="AR1019" t="str">
            <v>X</v>
          </cell>
          <cell r="AW1019" t="str">
            <v>X</v>
          </cell>
          <cell r="BB1019" t="str">
            <v>X</v>
          </cell>
          <cell r="BG1019" t="str">
            <v>X</v>
          </cell>
        </row>
        <row r="1020">
          <cell r="AH1020" t="str">
            <v>X</v>
          </cell>
          <cell r="AM1020" t="str">
            <v>X</v>
          </cell>
          <cell r="AR1020" t="str">
            <v>X</v>
          </cell>
          <cell r="AW1020" t="str">
            <v>X</v>
          </cell>
          <cell r="BB1020" t="str">
            <v>X</v>
          </cell>
          <cell r="BG1020" t="str">
            <v>X</v>
          </cell>
        </row>
        <row r="1021">
          <cell r="AH1021" t="str">
            <v>X</v>
          </cell>
          <cell r="AM1021" t="str">
            <v>X</v>
          </cell>
          <cell r="AR1021" t="str">
            <v>X</v>
          </cell>
          <cell r="AW1021" t="str">
            <v>X</v>
          </cell>
          <cell r="BB1021" t="str">
            <v>X</v>
          </cell>
          <cell r="BG1021" t="str">
            <v>X</v>
          </cell>
        </row>
        <row r="1022">
          <cell r="AH1022" t="str">
            <v>X</v>
          </cell>
          <cell r="AM1022" t="str">
            <v>X</v>
          </cell>
          <cell r="AR1022" t="str">
            <v>X</v>
          </cell>
          <cell r="AW1022" t="str">
            <v>X</v>
          </cell>
          <cell r="BB1022" t="str">
            <v>X</v>
          </cell>
          <cell r="BG1022" t="str">
            <v>X</v>
          </cell>
        </row>
        <row r="1023">
          <cell r="AH1023" t="str">
            <v>X</v>
          </cell>
          <cell r="AM1023" t="str">
            <v>X</v>
          </cell>
          <cell r="AR1023" t="str">
            <v>X</v>
          </cell>
          <cell r="AW1023" t="str">
            <v>X</v>
          </cell>
          <cell r="BB1023" t="str">
            <v>X</v>
          </cell>
          <cell r="BG1023" t="str">
            <v>X</v>
          </cell>
        </row>
        <row r="1024">
          <cell r="AH1024" t="str">
            <v>X</v>
          </cell>
          <cell r="AM1024" t="str">
            <v>X</v>
          </cell>
          <cell r="AR1024" t="str">
            <v>X</v>
          </cell>
          <cell r="AW1024" t="str">
            <v>X</v>
          </cell>
          <cell r="BB1024" t="str">
            <v>X</v>
          </cell>
          <cell r="BG1024" t="str">
            <v>X</v>
          </cell>
        </row>
        <row r="1025">
          <cell r="AH1025" t="str">
            <v>X</v>
          </cell>
          <cell r="AM1025" t="str">
            <v>X</v>
          </cell>
          <cell r="AR1025" t="str">
            <v>X</v>
          </cell>
          <cell r="AW1025" t="str">
            <v>X</v>
          </cell>
          <cell r="BB1025" t="str">
            <v>X</v>
          </cell>
          <cell r="BG1025" t="str">
            <v>X</v>
          </cell>
        </row>
        <row r="1026">
          <cell r="AH1026" t="str">
            <v>X</v>
          </cell>
          <cell r="AM1026" t="str">
            <v>X</v>
          </cell>
          <cell r="AR1026" t="str">
            <v>X</v>
          </cell>
          <cell r="AW1026" t="str">
            <v>X</v>
          </cell>
          <cell r="BB1026" t="str">
            <v>X</v>
          </cell>
          <cell r="BG1026" t="str">
            <v>X</v>
          </cell>
        </row>
        <row r="1027">
          <cell r="AH1027" t="str">
            <v>X</v>
          </cell>
          <cell r="AM1027" t="str">
            <v>X</v>
          </cell>
          <cell r="AR1027" t="str">
            <v>X</v>
          </cell>
          <cell r="AW1027" t="str">
            <v>X</v>
          </cell>
          <cell r="BB1027" t="str">
            <v>X</v>
          </cell>
          <cell r="BG1027" t="str">
            <v>X</v>
          </cell>
        </row>
        <row r="1028">
          <cell r="AH1028" t="str">
            <v>X</v>
          </cell>
          <cell r="AM1028" t="str">
            <v>X</v>
          </cell>
          <cell r="AR1028" t="str">
            <v>X</v>
          </cell>
          <cell r="AW1028" t="str">
            <v>X</v>
          </cell>
          <cell r="BB1028" t="str">
            <v>X</v>
          </cell>
          <cell r="BG1028" t="str">
            <v>X</v>
          </cell>
        </row>
        <row r="1029">
          <cell r="AH1029" t="str">
            <v>X</v>
          </cell>
          <cell r="AM1029" t="str">
            <v>X</v>
          </cell>
          <cell r="AR1029" t="str">
            <v>X</v>
          </cell>
          <cell r="AW1029" t="str">
            <v>X</v>
          </cell>
          <cell r="BB1029" t="str">
            <v>X</v>
          </cell>
          <cell r="BG1029" t="str">
            <v>X</v>
          </cell>
        </row>
        <row r="1030">
          <cell r="AH1030" t="str">
            <v>X</v>
          </cell>
          <cell r="AM1030" t="str">
            <v>X</v>
          </cell>
          <cell r="AR1030" t="str">
            <v>X</v>
          </cell>
          <cell r="AW1030" t="str">
            <v>X</v>
          </cell>
          <cell r="BB1030" t="str">
            <v>X</v>
          </cell>
          <cell r="BG1030" t="str">
            <v>X</v>
          </cell>
        </row>
        <row r="1031">
          <cell r="AH1031" t="str">
            <v>X</v>
          </cell>
          <cell r="AM1031" t="str">
            <v>X</v>
          </cell>
          <cell r="AR1031" t="str">
            <v>X</v>
          </cell>
          <cell r="AW1031" t="str">
            <v>X</v>
          </cell>
          <cell r="BB1031" t="str">
            <v>X</v>
          </cell>
          <cell r="BG1031" t="str">
            <v>X</v>
          </cell>
        </row>
        <row r="1032">
          <cell r="AH1032" t="str">
            <v>X</v>
          </cell>
          <cell r="AM1032" t="str">
            <v>X</v>
          </cell>
          <cell r="AR1032" t="str">
            <v>X</v>
          </cell>
          <cell r="AW1032" t="str">
            <v>X</v>
          </cell>
          <cell r="BB1032" t="str">
            <v>X</v>
          </cell>
          <cell r="BG1032" t="str">
            <v>X</v>
          </cell>
        </row>
        <row r="1033">
          <cell r="AH1033" t="str">
            <v>X</v>
          </cell>
          <cell r="AM1033" t="str">
            <v>X</v>
          </cell>
          <cell r="AR1033" t="str">
            <v>X</v>
          </cell>
          <cell r="AW1033" t="str">
            <v>X</v>
          </cell>
          <cell r="BB1033" t="str">
            <v>X</v>
          </cell>
          <cell r="BG1033" t="str">
            <v>X</v>
          </cell>
        </row>
        <row r="1034">
          <cell r="AH1034" t="str">
            <v>X</v>
          </cell>
          <cell r="AM1034" t="str">
            <v>X</v>
          </cell>
          <cell r="AR1034" t="str">
            <v>X</v>
          </cell>
          <cell r="AW1034" t="str">
            <v>X</v>
          </cell>
          <cell r="BB1034" t="str">
            <v>X</v>
          </cell>
          <cell r="BG1034" t="str">
            <v>X</v>
          </cell>
        </row>
        <row r="1035">
          <cell r="AH1035" t="str">
            <v>X</v>
          </cell>
          <cell r="AM1035" t="str">
            <v>X</v>
          </cell>
          <cell r="AR1035" t="str">
            <v>X</v>
          </cell>
          <cell r="AW1035" t="str">
            <v>X</v>
          </cell>
          <cell r="BB1035" t="str">
            <v>X</v>
          </cell>
          <cell r="BG1035" t="str">
            <v>X</v>
          </cell>
        </row>
        <row r="1036">
          <cell r="AH1036" t="str">
            <v>X</v>
          </cell>
          <cell r="AM1036" t="str">
            <v>X</v>
          </cell>
          <cell r="AR1036" t="str">
            <v>X</v>
          </cell>
          <cell r="AW1036" t="str">
            <v>X</v>
          </cell>
          <cell r="BB1036" t="str">
            <v>X</v>
          </cell>
          <cell r="BG1036" t="str">
            <v>X</v>
          </cell>
        </row>
        <row r="1037">
          <cell r="AH1037" t="str">
            <v>X</v>
          </cell>
          <cell r="AM1037" t="str">
            <v>X</v>
          </cell>
          <cell r="AR1037" t="str">
            <v>X</v>
          </cell>
          <cell r="AW1037" t="str">
            <v>X</v>
          </cell>
          <cell r="BB1037" t="str">
            <v>X</v>
          </cell>
          <cell r="BG1037" t="str">
            <v>X</v>
          </cell>
        </row>
        <row r="1038">
          <cell r="AH1038" t="str">
            <v>X</v>
          </cell>
          <cell r="AM1038" t="str">
            <v>X</v>
          </cell>
          <cell r="AR1038" t="str">
            <v>X</v>
          </cell>
          <cell r="AW1038" t="str">
            <v>X</v>
          </cell>
          <cell r="BB1038" t="str">
            <v>X</v>
          </cell>
          <cell r="BG1038" t="str">
            <v>X</v>
          </cell>
        </row>
        <row r="1039">
          <cell r="AH1039" t="str">
            <v>X</v>
          </cell>
          <cell r="AM1039" t="str">
            <v>X</v>
          </cell>
          <cell r="AR1039" t="str">
            <v>X</v>
          </cell>
          <cell r="AW1039" t="str">
            <v>X</v>
          </cell>
          <cell r="BB1039" t="str">
            <v>X</v>
          </cell>
          <cell r="BG1039" t="str">
            <v>X</v>
          </cell>
        </row>
        <row r="1040">
          <cell r="AH1040" t="str">
            <v>X</v>
          </cell>
          <cell r="AM1040" t="str">
            <v>X</v>
          </cell>
          <cell r="AR1040" t="str">
            <v>X</v>
          </cell>
          <cell r="AW1040" t="str">
            <v>X</v>
          </cell>
          <cell r="BB1040" t="str">
            <v>X</v>
          </cell>
          <cell r="BG1040" t="str">
            <v>X</v>
          </cell>
        </row>
        <row r="1041">
          <cell r="AH1041" t="str">
            <v>X</v>
          </cell>
          <cell r="AM1041" t="str">
            <v>X</v>
          </cell>
          <cell r="AR1041" t="str">
            <v>X</v>
          </cell>
          <cell r="AW1041" t="str">
            <v>X</v>
          </cell>
          <cell r="BB1041" t="str">
            <v>X</v>
          </cell>
          <cell r="BG1041" t="str">
            <v>X</v>
          </cell>
        </row>
        <row r="1042">
          <cell r="AH1042" t="str">
            <v>X</v>
          </cell>
          <cell r="AM1042" t="str">
            <v>X</v>
          </cell>
          <cell r="AR1042" t="str">
            <v>X</v>
          </cell>
          <cell r="AW1042" t="str">
            <v>X</v>
          </cell>
          <cell r="BB1042" t="str">
            <v>X</v>
          </cell>
          <cell r="BG1042" t="str">
            <v>X</v>
          </cell>
        </row>
        <row r="1043">
          <cell r="AH1043" t="str">
            <v>X</v>
          </cell>
          <cell r="AM1043" t="str">
            <v>X</v>
          </cell>
          <cell r="AR1043" t="str">
            <v>X</v>
          </cell>
          <cell r="AW1043" t="str">
            <v>X</v>
          </cell>
          <cell r="BB1043" t="str">
            <v>X</v>
          </cell>
          <cell r="BG1043" t="str">
            <v>X</v>
          </cell>
        </row>
        <row r="1044">
          <cell r="AH1044" t="str">
            <v>X</v>
          </cell>
          <cell r="AM1044" t="str">
            <v>X</v>
          </cell>
          <cell r="AR1044" t="str">
            <v>X</v>
          </cell>
          <cell r="AW1044" t="str">
            <v>X</v>
          </cell>
          <cell r="BB1044" t="str">
            <v>X</v>
          </cell>
          <cell r="BG1044" t="str">
            <v>X</v>
          </cell>
        </row>
        <row r="1045">
          <cell r="AH1045" t="str">
            <v>X</v>
          </cell>
          <cell r="AM1045" t="str">
            <v>X</v>
          </cell>
          <cell r="AR1045" t="str">
            <v>X</v>
          </cell>
          <cell r="AW1045" t="str">
            <v>X</v>
          </cell>
          <cell r="BB1045" t="str">
            <v>X</v>
          </cell>
          <cell r="BG1045" t="str">
            <v>X</v>
          </cell>
        </row>
        <row r="1046">
          <cell r="AH1046" t="str">
            <v>X</v>
          </cell>
          <cell r="AM1046" t="str">
            <v>X</v>
          </cell>
          <cell r="AR1046" t="str">
            <v>X</v>
          </cell>
          <cell r="AW1046" t="str">
            <v>X</v>
          </cell>
          <cell r="BB1046" t="str">
            <v>X</v>
          </cell>
          <cell r="BG1046" t="str">
            <v>X</v>
          </cell>
        </row>
        <row r="1047">
          <cell r="AH1047" t="str">
            <v>X</v>
          </cell>
          <cell r="AM1047" t="str">
            <v>X</v>
          </cell>
          <cell r="AR1047" t="str">
            <v>X</v>
          </cell>
          <cell r="AW1047" t="str">
            <v>X</v>
          </cell>
          <cell r="BB1047" t="str">
            <v>X</v>
          </cell>
          <cell r="BG1047" t="str">
            <v>X</v>
          </cell>
        </row>
        <row r="1048">
          <cell r="AH1048" t="str">
            <v>X</v>
          </cell>
          <cell r="AM1048" t="str">
            <v>X</v>
          </cell>
          <cell r="AR1048" t="str">
            <v>X</v>
          </cell>
          <cell r="AW1048" t="str">
            <v>X</v>
          </cell>
          <cell r="BB1048" t="str">
            <v>X</v>
          </cell>
          <cell r="BG1048" t="str">
            <v>X</v>
          </cell>
        </row>
        <row r="1049">
          <cell r="AH1049" t="str">
            <v>X</v>
          </cell>
          <cell r="AM1049" t="str">
            <v>X</v>
          </cell>
          <cell r="AR1049" t="str">
            <v>X</v>
          </cell>
          <cell r="AW1049" t="str">
            <v>X</v>
          </cell>
          <cell r="BB1049" t="str">
            <v>X</v>
          </cell>
          <cell r="BG1049" t="str">
            <v>X</v>
          </cell>
        </row>
        <row r="1050">
          <cell r="AH1050" t="str">
            <v>X</v>
          </cell>
          <cell r="AM1050" t="str">
            <v>X</v>
          </cell>
          <cell r="AR1050" t="str">
            <v>X</v>
          </cell>
          <cell r="AW1050" t="str">
            <v>X</v>
          </cell>
          <cell r="BB1050" t="str">
            <v>X</v>
          </cell>
          <cell r="BG1050" t="str">
            <v>X</v>
          </cell>
        </row>
        <row r="1051">
          <cell r="AH1051" t="str">
            <v>X</v>
          </cell>
          <cell r="AM1051" t="str">
            <v>X</v>
          </cell>
          <cell r="AR1051" t="str">
            <v>X</v>
          </cell>
          <cell r="AW1051" t="str">
            <v>X</v>
          </cell>
          <cell r="BB1051" t="str">
            <v>X</v>
          </cell>
          <cell r="BG1051" t="str">
            <v>X</v>
          </cell>
        </row>
        <row r="1052">
          <cell r="AH1052" t="str">
            <v>X</v>
          </cell>
          <cell r="AM1052" t="str">
            <v>X</v>
          </cell>
          <cell r="AR1052" t="str">
            <v>X</v>
          </cell>
          <cell r="AW1052" t="str">
            <v>X</v>
          </cell>
          <cell r="BB1052" t="str">
            <v>X</v>
          </cell>
          <cell r="BG1052" t="str">
            <v>X</v>
          </cell>
        </row>
        <row r="1053">
          <cell r="AH1053" t="str">
            <v>X</v>
          </cell>
          <cell r="AM1053" t="str">
            <v>X</v>
          </cell>
          <cell r="AR1053" t="str">
            <v>X</v>
          </cell>
          <cell r="AW1053" t="str">
            <v>X</v>
          </cell>
          <cell r="BB1053" t="str">
            <v>X</v>
          </cell>
          <cell r="BG1053" t="str">
            <v>X</v>
          </cell>
        </row>
        <row r="1054">
          <cell r="AH1054" t="str">
            <v>X</v>
          </cell>
          <cell r="AM1054" t="str">
            <v>X</v>
          </cell>
          <cell r="AR1054" t="str">
            <v>X</v>
          </cell>
          <cell r="AW1054" t="str">
            <v>X</v>
          </cell>
          <cell r="BB1054" t="str">
            <v>X</v>
          </cell>
          <cell r="BG1054" t="str">
            <v>X</v>
          </cell>
        </row>
        <row r="1055">
          <cell r="AH1055" t="str">
            <v>X</v>
          </cell>
          <cell r="AM1055" t="str">
            <v>X</v>
          </cell>
          <cell r="AR1055" t="str">
            <v>X</v>
          </cell>
          <cell r="AW1055" t="str">
            <v>X</v>
          </cell>
          <cell r="BB1055" t="str">
            <v>X</v>
          </cell>
          <cell r="BG1055" t="str">
            <v>X</v>
          </cell>
        </row>
        <row r="1056">
          <cell r="AH1056" t="str">
            <v>X</v>
          </cell>
          <cell r="AM1056" t="str">
            <v>X</v>
          </cell>
          <cell r="AR1056" t="str">
            <v>X</v>
          </cell>
          <cell r="AW1056" t="str">
            <v>X</v>
          </cell>
          <cell r="BB1056" t="str">
            <v>X</v>
          </cell>
          <cell r="BG1056" t="str">
            <v>X</v>
          </cell>
        </row>
        <row r="1057">
          <cell r="AH1057" t="str">
            <v>X</v>
          </cell>
          <cell r="AM1057" t="str">
            <v>X</v>
          </cell>
          <cell r="AR1057" t="str">
            <v>X</v>
          </cell>
          <cell r="AW1057" t="str">
            <v>X</v>
          </cell>
          <cell r="BB1057" t="str">
            <v>X</v>
          </cell>
          <cell r="BG1057" t="str">
            <v>X</v>
          </cell>
        </row>
        <row r="1058">
          <cell r="AH1058" t="str">
            <v>X</v>
          </cell>
          <cell r="AM1058" t="str">
            <v>X</v>
          </cell>
          <cell r="AR1058" t="str">
            <v>X</v>
          </cell>
          <cell r="AW1058" t="str">
            <v>X</v>
          </cell>
          <cell r="BB1058" t="str">
            <v>X</v>
          </cell>
          <cell r="BG1058" t="str">
            <v>X</v>
          </cell>
        </row>
        <row r="1059">
          <cell r="AH1059" t="str">
            <v>X</v>
          </cell>
          <cell r="AM1059" t="str">
            <v>X</v>
          </cell>
          <cell r="AR1059" t="str">
            <v>X</v>
          </cell>
          <cell r="AW1059" t="str">
            <v>X</v>
          </cell>
          <cell r="BB1059" t="str">
            <v>X</v>
          </cell>
          <cell r="BG1059" t="str">
            <v>X</v>
          </cell>
        </row>
        <row r="1060">
          <cell r="AH1060" t="str">
            <v>X</v>
          </cell>
          <cell r="AM1060" t="str">
            <v>X</v>
          </cell>
          <cell r="AR1060" t="str">
            <v>X</v>
          </cell>
          <cell r="AW1060" t="str">
            <v>X</v>
          </cell>
          <cell r="BB1060" t="str">
            <v>X</v>
          </cell>
          <cell r="BG1060" t="str">
            <v>X</v>
          </cell>
        </row>
        <row r="1061">
          <cell r="AH1061" t="str">
            <v>X</v>
          </cell>
          <cell r="AM1061" t="str">
            <v>X</v>
          </cell>
          <cell r="AR1061" t="str">
            <v>X</v>
          </cell>
          <cell r="AW1061" t="str">
            <v>X</v>
          </cell>
          <cell r="BB1061" t="str">
            <v>X</v>
          </cell>
          <cell r="BG1061" t="str">
            <v>X</v>
          </cell>
        </row>
        <row r="1062">
          <cell r="AH1062" t="str">
            <v>X</v>
          </cell>
          <cell r="AM1062" t="str">
            <v>X</v>
          </cell>
          <cell r="AR1062" t="str">
            <v>X</v>
          </cell>
          <cell r="AW1062" t="str">
            <v>X</v>
          </cell>
          <cell r="BB1062" t="str">
            <v>X</v>
          </cell>
          <cell r="BG1062" t="str">
            <v>X</v>
          </cell>
        </row>
        <row r="1063">
          <cell r="AH1063" t="str">
            <v>X</v>
          </cell>
          <cell r="AM1063" t="str">
            <v>X</v>
          </cell>
          <cell r="AR1063" t="str">
            <v>X</v>
          </cell>
          <cell r="AW1063" t="str">
            <v>X</v>
          </cell>
          <cell r="BB1063" t="str">
            <v>X</v>
          </cell>
          <cell r="BG1063" t="str">
            <v>X</v>
          </cell>
        </row>
        <row r="1064">
          <cell r="AH1064" t="str">
            <v>X</v>
          </cell>
          <cell r="AM1064" t="str">
            <v>X</v>
          </cell>
          <cell r="AR1064" t="str">
            <v>X</v>
          </cell>
          <cell r="AW1064" t="str">
            <v>X</v>
          </cell>
          <cell r="BB1064" t="str">
            <v>X</v>
          </cell>
          <cell r="BG1064" t="str">
            <v>X</v>
          </cell>
        </row>
        <row r="1065">
          <cell r="AH1065" t="str">
            <v>X</v>
          </cell>
          <cell r="AM1065" t="str">
            <v>X</v>
          </cell>
          <cell r="AR1065" t="str">
            <v>X</v>
          </cell>
          <cell r="AW1065" t="str">
            <v>X</v>
          </cell>
          <cell r="BB1065" t="str">
            <v>X</v>
          </cell>
          <cell r="BG1065" t="str">
            <v>X</v>
          </cell>
        </row>
        <row r="1066">
          <cell r="AH1066" t="str">
            <v>X</v>
          </cell>
          <cell r="AM1066" t="str">
            <v>X</v>
          </cell>
          <cell r="AR1066" t="str">
            <v>X</v>
          </cell>
          <cell r="AW1066" t="str">
            <v>X</v>
          </cell>
          <cell r="BB1066" t="str">
            <v>X</v>
          </cell>
          <cell r="BG1066" t="str">
            <v>X</v>
          </cell>
        </row>
        <row r="1067">
          <cell r="AH1067" t="str">
            <v>X</v>
          </cell>
          <cell r="AM1067" t="str">
            <v>X</v>
          </cell>
          <cell r="AR1067" t="str">
            <v>X</v>
          </cell>
          <cell r="AW1067" t="str">
            <v>X</v>
          </cell>
          <cell r="BB1067" t="str">
            <v>X</v>
          </cell>
          <cell r="BG1067" t="str">
            <v>X</v>
          </cell>
        </row>
        <row r="1068">
          <cell r="AH1068" t="str">
            <v>X</v>
          </cell>
          <cell r="AM1068" t="str">
            <v>X</v>
          </cell>
          <cell r="AR1068" t="str">
            <v>X</v>
          </cell>
          <cell r="AW1068" t="str">
            <v>X</v>
          </cell>
          <cell r="BB1068" t="str">
            <v>X</v>
          </cell>
          <cell r="BG1068" t="str">
            <v>X</v>
          </cell>
        </row>
        <row r="1069">
          <cell r="AH1069" t="str">
            <v>X</v>
          </cell>
          <cell r="AM1069" t="str">
            <v>X</v>
          </cell>
          <cell r="AR1069" t="str">
            <v>X</v>
          </cell>
          <cell r="AW1069" t="str">
            <v>X</v>
          </cell>
          <cell r="BB1069" t="str">
            <v>X</v>
          </cell>
          <cell r="BG1069" t="str">
            <v>X</v>
          </cell>
        </row>
        <row r="1070">
          <cell r="AH1070" t="str">
            <v>X</v>
          </cell>
          <cell r="AM1070" t="str">
            <v>X</v>
          </cell>
          <cell r="AR1070" t="str">
            <v>X</v>
          </cell>
          <cell r="AW1070" t="str">
            <v>X</v>
          </cell>
          <cell r="BB1070" t="str">
            <v>X</v>
          </cell>
          <cell r="BG1070" t="str">
            <v>X</v>
          </cell>
        </row>
        <row r="1071">
          <cell r="AH1071" t="str">
            <v>X</v>
          </cell>
          <cell r="AM1071" t="str">
            <v>X</v>
          </cell>
          <cell r="AR1071" t="str">
            <v>X</v>
          </cell>
          <cell r="AW1071" t="str">
            <v>X</v>
          </cell>
          <cell r="BB1071" t="str">
            <v>X</v>
          </cell>
          <cell r="BG1071" t="str">
            <v>X</v>
          </cell>
        </row>
        <row r="1072">
          <cell r="AH1072" t="str">
            <v>X</v>
          </cell>
          <cell r="AM1072" t="str">
            <v>X</v>
          </cell>
          <cell r="AR1072" t="str">
            <v>X</v>
          </cell>
          <cell r="AW1072" t="str">
            <v>X</v>
          </cell>
          <cell r="BB1072" t="str">
            <v>X</v>
          </cell>
          <cell r="BG1072" t="str">
            <v>X</v>
          </cell>
        </row>
        <row r="1073">
          <cell r="AH1073" t="str">
            <v>X</v>
          </cell>
          <cell r="AM1073" t="str">
            <v>X</v>
          </cell>
          <cell r="AR1073" t="str">
            <v>X</v>
          </cell>
          <cell r="AW1073" t="str">
            <v>X</v>
          </cell>
          <cell r="BB1073" t="str">
            <v>X</v>
          </cell>
          <cell r="BG1073" t="str">
            <v>X</v>
          </cell>
        </row>
        <row r="1074">
          <cell r="AH1074" t="str">
            <v>X</v>
          </cell>
          <cell r="AM1074" t="str">
            <v>X</v>
          </cell>
          <cell r="AR1074" t="str">
            <v>X</v>
          </cell>
          <cell r="AW1074" t="str">
            <v>X</v>
          </cell>
          <cell r="BB1074" t="str">
            <v>X</v>
          </cell>
          <cell r="BG1074" t="str">
            <v>X</v>
          </cell>
        </row>
        <row r="1075">
          <cell r="AH1075" t="str">
            <v>X</v>
          </cell>
          <cell r="AM1075" t="str">
            <v>X</v>
          </cell>
          <cell r="AR1075" t="str">
            <v>X</v>
          </cell>
          <cell r="AW1075" t="str">
            <v>X</v>
          </cell>
          <cell r="BB1075" t="str">
            <v>X</v>
          </cell>
          <cell r="BG1075" t="str">
            <v>X</v>
          </cell>
        </row>
        <row r="1076">
          <cell r="AH1076" t="str">
            <v>X</v>
          </cell>
          <cell r="AM1076" t="str">
            <v>X</v>
          </cell>
          <cell r="AR1076" t="str">
            <v>X</v>
          </cell>
          <cell r="AW1076" t="str">
            <v>X</v>
          </cell>
          <cell r="BB1076" t="str">
            <v>X</v>
          </cell>
          <cell r="BG1076" t="str">
            <v>X</v>
          </cell>
        </row>
        <row r="1077">
          <cell r="AH1077" t="str">
            <v>X</v>
          </cell>
          <cell r="AM1077" t="str">
            <v>X</v>
          </cell>
          <cell r="AR1077" t="str">
            <v>X</v>
          </cell>
          <cell r="AW1077" t="str">
            <v>X</v>
          </cell>
          <cell r="BB1077" t="str">
            <v>X</v>
          </cell>
          <cell r="BG1077" t="str">
            <v>X</v>
          </cell>
        </row>
        <row r="1078">
          <cell r="AH1078" t="str">
            <v>X</v>
          </cell>
          <cell r="AM1078" t="str">
            <v>X</v>
          </cell>
          <cell r="AR1078" t="str">
            <v>X</v>
          </cell>
          <cell r="AW1078" t="str">
            <v>X</v>
          </cell>
          <cell r="BB1078" t="str">
            <v>X</v>
          </cell>
          <cell r="BG1078" t="str">
            <v>X</v>
          </cell>
        </row>
        <row r="1079">
          <cell r="AH1079" t="str">
            <v>X</v>
          </cell>
          <cell r="AM1079" t="str">
            <v>X</v>
          </cell>
          <cell r="AR1079" t="str">
            <v>X</v>
          </cell>
          <cell r="AW1079" t="str">
            <v>X</v>
          </cell>
          <cell r="BB1079" t="str">
            <v>X</v>
          </cell>
          <cell r="BG1079" t="str">
            <v>X</v>
          </cell>
        </row>
        <row r="1080">
          <cell r="AH1080" t="str">
            <v>X</v>
          </cell>
          <cell r="AM1080" t="str">
            <v>X</v>
          </cell>
          <cell r="AR1080" t="str">
            <v>X</v>
          </cell>
          <cell r="AW1080" t="str">
            <v>X</v>
          </cell>
          <cell r="BB1080" t="str">
            <v>X</v>
          </cell>
          <cell r="BG1080" t="str">
            <v>X</v>
          </cell>
        </row>
        <row r="1081">
          <cell r="AH1081" t="str">
            <v>X</v>
          </cell>
          <cell r="AM1081" t="str">
            <v>X</v>
          </cell>
          <cell r="AR1081" t="str">
            <v>X</v>
          </cell>
          <cell r="AW1081" t="str">
            <v>X</v>
          </cell>
          <cell r="BB1081" t="str">
            <v>X</v>
          </cell>
          <cell r="BG1081" t="str">
            <v>X</v>
          </cell>
        </row>
        <row r="1082">
          <cell r="AH1082" t="str">
            <v>X</v>
          </cell>
          <cell r="AM1082" t="str">
            <v>X</v>
          </cell>
          <cell r="AR1082" t="str">
            <v>X</v>
          </cell>
          <cell r="AW1082" t="str">
            <v>X</v>
          </cell>
          <cell r="BB1082" t="str">
            <v>X</v>
          </cell>
          <cell r="BG1082" t="str">
            <v>X</v>
          </cell>
        </row>
        <row r="1083">
          <cell r="AH1083" t="str">
            <v>X</v>
          </cell>
          <cell r="AM1083" t="str">
            <v>X</v>
          </cell>
          <cell r="AR1083" t="str">
            <v>X</v>
          </cell>
          <cell r="AW1083" t="str">
            <v>X</v>
          </cell>
          <cell r="BB1083" t="str">
            <v>X</v>
          </cell>
          <cell r="BG1083" t="str">
            <v>X</v>
          </cell>
        </row>
        <row r="1084">
          <cell r="AH1084" t="str">
            <v>X</v>
          </cell>
          <cell r="AM1084" t="str">
            <v>X</v>
          </cell>
          <cell r="AR1084" t="str">
            <v>X</v>
          </cell>
          <cell r="AW1084" t="str">
            <v>X</v>
          </cell>
          <cell r="BB1084" t="str">
            <v>X</v>
          </cell>
          <cell r="BG1084" t="str">
            <v>X</v>
          </cell>
        </row>
        <row r="1085">
          <cell r="AH1085" t="str">
            <v>X</v>
          </cell>
          <cell r="AM1085" t="str">
            <v>X</v>
          </cell>
          <cell r="AR1085" t="str">
            <v>X</v>
          </cell>
          <cell r="AW1085" t="str">
            <v>X</v>
          </cell>
          <cell r="BB1085" t="str">
            <v>X</v>
          </cell>
          <cell r="BG1085" t="str">
            <v>X</v>
          </cell>
        </row>
        <row r="1086">
          <cell r="AH1086" t="str">
            <v>X</v>
          </cell>
          <cell r="AM1086" t="str">
            <v>X</v>
          </cell>
          <cell r="AR1086" t="str">
            <v>X</v>
          </cell>
          <cell r="AW1086" t="str">
            <v>X</v>
          </cell>
          <cell r="BB1086" t="str">
            <v>X</v>
          </cell>
          <cell r="BG1086" t="str">
            <v>X</v>
          </cell>
        </row>
        <row r="1087">
          <cell r="AH1087" t="str">
            <v>X</v>
          </cell>
          <cell r="AM1087" t="str">
            <v>X</v>
          </cell>
          <cell r="AR1087" t="str">
            <v>X</v>
          </cell>
          <cell r="AW1087" t="str">
            <v>X</v>
          </cell>
          <cell r="BB1087" t="str">
            <v>X</v>
          </cell>
          <cell r="BG1087" t="str">
            <v>X</v>
          </cell>
        </row>
        <row r="1088">
          <cell r="AH1088" t="str">
            <v>X</v>
          </cell>
          <cell r="AM1088" t="str">
            <v>X</v>
          </cell>
          <cell r="AR1088" t="str">
            <v>X</v>
          </cell>
          <cell r="AW1088" t="str">
            <v>X</v>
          </cell>
          <cell r="BB1088" t="str">
            <v>X</v>
          </cell>
          <cell r="BG1088" t="str">
            <v>X</v>
          </cell>
        </row>
        <row r="1089">
          <cell r="AH1089" t="str">
            <v>X</v>
          </cell>
          <cell r="AM1089" t="str">
            <v>X</v>
          </cell>
          <cell r="AR1089" t="str">
            <v>X</v>
          </cell>
          <cell r="AW1089" t="str">
            <v>X</v>
          </cell>
          <cell r="BB1089" t="str">
            <v>X</v>
          </cell>
          <cell r="BG1089" t="str">
            <v>X</v>
          </cell>
        </row>
        <row r="1090">
          <cell r="AH1090" t="str">
            <v>X</v>
          </cell>
          <cell r="AM1090" t="str">
            <v>X</v>
          </cell>
          <cell r="AR1090" t="str">
            <v>X</v>
          </cell>
          <cell r="AW1090" t="str">
            <v>X</v>
          </cell>
          <cell r="BB1090" t="str">
            <v>X</v>
          </cell>
          <cell r="BG1090" t="str">
            <v>X</v>
          </cell>
        </row>
        <row r="1091">
          <cell r="AH1091" t="str">
            <v>X</v>
          </cell>
          <cell r="AM1091" t="str">
            <v>X</v>
          </cell>
          <cell r="AR1091" t="str">
            <v>X</v>
          </cell>
          <cell r="AW1091" t="str">
            <v>X</v>
          </cell>
          <cell r="BB1091" t="str">
            <v>X</v>
          </cell>
          <cell r="BG1091" t="str">
            <v>X</v>
          </cell>
        </row>
        <row r="1092">
          <cell r="AH1092" t="str">
            <v>X</v>
          </cell>
          <cell r="AM1092" t="str">
            <v>X</v>
          </cell>
          <cell r="AR1092" t="str">
            <v>X</v>
          </cell>
          <cell r="AW1092" t="str">
            <v>X</v>
          </cell>
          <cell r="BB1092" t="str">
            <v>X</v>
          </cell>
          <cell r="BG1092" t="str">
            <v>X</v>
          </cell>
        </row>
        <row r="1093">
          <cell r="AH1093" t="str">
            <v>X</v>
          </cell>
          <cell r="AM1093" t="str">
            <v>X</v>
          </cell>
          <cell r="AR1093" t="str">
            <v>X</v>
          </cell>
          <cell r="AW1093" t="str">
            <v>X</v>
          </cell>
          <cell r="BB1093" t="str">
            <v>X</v>
          </cell>
          <cell r="BG1093" t="str">
            <v>X</v>
          </cell>
        </row>
        <row r="1094">
          <cell r="AH1094" t="str">
            <v>X</v>
          </cell>
          <cell r="AM1094" t="str">
            <v>X</v>
          </cell>
          <cell r="AR1094" t="str">
            <v>X</v>
          </cell>
          <cell r="AW1094" t="str">
            <v>X</v>
          </cell>
          <cell r="BB1094" t="str">
            <v>X</v>
          </cell>
          <cell r="BG1094" t="str">
            <v>X</v>
          </cell>
        </row>
        <row r="1095">
          <cell r="AH1095" t="str">
            <v>X</v>
          </cell>
          <cell r="AM1095" t="str">
            <v>X</v>
          </cell>
          <cell r="AR1095" t="str">
            <v>X</v>
          </cell>
          <cell r="AW1095" t="str">
            <v>X</v>
          </cell>
          <cell r="BB1095" t="str">
            <v>X</v>
          </cell>
          <cell r="BG1095" t="str">
            <v>X</v>
          </cell>
        </row>
        <row r="1096">
          <cell r="AH1096" t="str">
            <v>X</v>
          </cell>
          <cell r="AM1096" t="str">
            <v>X</v>
          </cell>
          <cell r="AR1096" t="str">
            <v>X</v>
          </cell>
          <cell r="AW1096" t="str">
            <v>X</v>
          </cell>
          <cell r="BB1096" t="str">
            <v>X</v>
          </cell>
          <cell r="BG1096" t="str">
            <v>X</v>
          </cell>
        </row>
        <row r="1097">
          <cell r="AH1097" t="str">
            <v>X</v>
          </cell>
          <cell r="AM1097" t="str">
            <v>X</v>
          </cell>
          <cell r="AR1097" t="str">
            <v>X</v>
          </cell>
          <cell r="AW1097" t="str">
            <v>X</v>
          </cell>
          <cell r="BB1097" t="str">
            <v>X</v>
          </cell>
          <cell r="BG1097" t="str">
            <v>X</v>
          </cell>
        </row>
        <row r="1098">
          <cell r="AH1098" t="str">
            <v>X</v>
          </cell>
          <cell r="AM1098" t="str">
            <v>X</v>
          </cell>
          <cell r="AR1098" t="str">
            <v>X</v>
          </cell>
          <cell r="AW1098" t="str">
            <v>X</v>
          </cell>
          <cell r="BB1098" t="str">
            <v>X</v>
          </cell>
          <cell r="BG1098" t="str">
            <v>X</v>
          </cell>
        </row>
        <row r="1099">
          <cell r="AH1099" t="str">
            <v>X</v>
          </cell>
          <cell r="AM1099" t="str">
            <v>X</v>
          </cell>
          <cell r="AR1099" t="str">
            <v>X</v>
          </cell>
          <cell r="AW1099" t="str">
            <v>X</v>
          </cell>
          <cell r="BB1099" t="str">
            <v>X</v>
          </cell>
          <cell r="BG1099" t="str">
            <v>X</v>
          </cell>
        </row>
        <row r="1100">
          <cell r="AH1100" t="str">
            <v>X</v>
          </cell>
          <cell r="AM1100" t="str">
            <v>X</v>
          </cell>
          <cell r="AR1100" t="str">
            <v>X</v>
          </cell>
          <cell r="AW1100" t="str">
            <v>X</v>
          </cell>
          <cell r="BB1100" t="str">
            <v>X</v>
          </cell>
          <cell r="BG1100" t="str">
            <v>X</v>
          </cell>
        </row>
        <row r="1101">
          <cell r="AH1101" t="str">
            <v>X</v>
          </cell>
          <cell r="AM1101" t="str">
            <v>X</v>
          </cell>
          <cell r="AR1101" t="str">
            <v>X</v>
          </cell>
          <cell r="AW1101" t="str">
            <v>X</v>
          </cell>
          <cell r="BB1101" t="str">
            <v>X</v>
          </cell>
          <cell r="BG1101" t="str">
            <v>X</v>
          </cell>
        </row>
        <row r="1102">
          <cell r="AH1102" t="str">
            <v>X</v>
          </cell>
          <cell r="AM1102" t="str">
            <v>X</v>
          </cell>
          <cell r="AR1102" t="str">
            <v>X</v>
          </cell>
          <cell r="AW1102" t="str">
            <v>X</v>
          </cell>
          <cell r="BB1102" t="str">
            <v>X</v>
          </cell>
          <cell r="BG1102" t="str">
            <v>X</v>
          </cell>
        </row>
        <row r="1103">
          <cell r="AH1103" t="str">
            <v>X</v>
          </cell>
          <cell r="AM1103" t="str">
            <v>X</v>
          </cell>
          <cell r="AR1103" t="str">
            <v>X</v>
          </cell>
          <cell r="AW1103" t="str">
            <v>X</v>
          </cell>
          <cell r="BB1103" t="str">
            <v>X</v>
          </cell>
          <cell r="BG1103" t="str">
            <v>X</v>
          </cell>
        </row>
        <row r="1104">
          <cell r="AH1104" t="str">
            <v>X</v>
          </cell>
          <cell r="AM1104" t="str">
            <v>X</v>
          </cell>
          <cell r="AR1104" t="str">
            <v>X</v>
          </cell>
          <cell r="AW1104" t="str">
            <v>X</v>
          </cell>
          <cell r="BB1104" t="str">
            <v>X</v>
          </cell>
          <cell r="BG1104" t="str">
            <v>X</v>
          </cell>
        </row>
        <row r="1105">
          <cell r="AH1105" t="str">
            <v>X</v>
          </cell>
          <cell r="AM1105" t="str">
            <v>X</v>
          </cell>
          <cell r="AR1105" t="str">
            <v>X</v>
          </cell>
          <cell r="AW1105" t="str">
            <v>X</v>
          </cell>
          <cell r="BB1105" t="str">
            <v>X</v>
          </cell>
          <cell r="BG1105" t="str">
            <v>X</v>
          </cell>
        </row>
        <row r="1106">
          <cell r="AH1106" t="str">
            <v>X</v>
          </cell>
          <cell r="AM1106" t="str">
            <v>X</v>
          </cell>
          <cell r="AR1106" t="str">
            <v>X</v>
          </cell>
          <cell r="AW1106" t="str">
            <v>X</v>
          </cell>
          <cell r="BB1106" t="str">
            <v>X</v>
          </cell>
          <cell r="BG1106" t="str">
            <v>X</v>
          </cell>
        </row>
        <row r="1107">
          <cell r="AH1107" t="str">
            <v>X</v>
          </cell>
          <cell r="AM1107" t="str">
            <v>X</v>
          </cell>
          <cell r="AR1107" t="str">
            <v>X</v>
          </cell>
          <cell r="AW1107" t="str">
            <v>X</v>
          </cell>
          <cell r="BB1107" t="str">
            <v>X</v>
          </cell>
          <cell r="BG1107" t="str">
            <v>X</v>
          </cell>
        </row>
        <row r="1108">
          <cell r="AH1108" t="str">
            <v>X</v>
          </cell>
          <cell r="AM1108" t="str">
            <v>X</v>
          </cell>
          <cell r="AR1108" t="str">
            <v>X</v>
          </cell>
          <cell r="AW1108" t="str">
            <v>X</v>
          </cell>
          <cell r="BB1108" t="str">
            <v>X</v>
          </cell>
          <cell r="BG1108" t="str">
            <v>X</v>
          </cell>
        </row>
        <row r="1109">
          <cell r="AH1109" t="str">
            <v>X</v>
          </cell>
          <cell r="AM1109" t="str">
            <v>X</v>
          </cell>
          <cell r="AR1109" t="str">
            <v>X</v>
          </cell>
          <cell r="AW1109" t="str">
            <v>X</v>
          </cell>
          <cell r="BB1109" t="str">
            <v>X</v>
          </cell>
          <cell r="BG1109" t="str">
            <v>X</v>
          </cell>
        </row>
        <row r="1110">
          <cell r="AH1110" t="str">
            <v>X</v>
          </cell>
          <cell r="AM1110" t="str">
            <v>X</v>
          </cell>
          <cell r="AR1110" t="str">
            <v>X</v>
          </cell>
          <cell r="AW1110" t="str">
            <v>X</v>
          </cell>
          <cell r="BB1110" t="str">
            <v>X</v>
          </cell>
          <cell r="BG1110" t="str">
            <v>X</v>
          </cell>
        </row>
        <row r="1111">
          <cell r="AH1111" t="str">
            <v>X</v>
          </cell>
          <cell r="AM1111" t="str">
            <v>X</v>
          </cell>
          <cell r="AR1111" t="str">
            <v>X</v>
          </cell>
          <cell r="AW1111" t="str">
            <v>X</v>
          </cell>
          <cell r="BB1111" t="str">
            <v>X</v>
          </cell>
          <cell r="BG1111" t="str">
            <v>X</v>
          </cell>
        </row>
        <row r="1112">
          <cell r="AH1112" t="str">
            <v>X</v>
          </cell>
          <cell r="AM1112" t="str">
            <v>X</v>
          </cell>
          <cell r="AR1112" t="str">
            <v>X</v>
          </cell>
          <cell r="AW1112" t="str">
            <v>X</v>
          </cell>
          <cell r="BB1112" t="str">
            <v>X</v>
          </cell>
          <cell r="BG1112" t="str">
            <v>X</v>
          </cell>
        </row>
        <row r="1113">
          <cell r="AH1113" t="str">
            <v>X</v>
          </cell>
          <cell r="AM1113" t="str">
            <v>X</v>
          </cell>
          <cell r="AR1113" t="str">
            <v>X</v>
          </cell>
          <cell r="AW1113" t="str">
            <v>X</v>
          </cell>
          <cell r="BB1113" t="str">
            <v>X</v>
          </cell>
          <cell r="BG1113" t="str">
            <v>X</v>
          </cell>
        </row>
        <row r="1114">
          <cell r="AH1114" t="str">
            <v>X</v>
          </cell>
          <cell r="AM1114" t="str">
            <v>X</v>
          </cell>
          <cell r="AR1114" t="str">
            <v>X</v>
          </cell>
          <cell r="AW1114" t="str">
            <v>X</v>
          </cell>
          <cell r="BB1114" t="str">
            <v>X</v>
          </cell>
          <cell r="BG1114" t="str">
            <v>X</v>
          </cell>
        </row>
        <row r="1115">
          <cell r="AH1115" t="str">
            <v>X</v>
          </cell>
          <cell r="AM1115" t="str">
            <v>X</v>
          </cell>
          <cell r="AR1115" t="str">
            <v>X</v>
          </cell>
          <cell r="AW1115" t="str">
            <v>X</v>
          </cell>
          <cell r="BB1115" t="str">
            <v>X</v>
          </cell>
          <cell r="BG1115" t="str">
            <v>X</v>
          </cell>
        </row>
        <row r="1116">
          <cell r="AH1116" t="str">
            <v>X</v>
          </cell>
          <cell r="AM1116" t="str">
            <v>X</v>
          </cell>
          <cell r="AR1116" t="str">
            <v>X</v>
          </cell>
          <cell r="AW1116" t="str">
            <v>X</v>
          </cell>
          <cell r="BB1116" t="str">
            <v>X</v>
          </cell>
          <cell r="BG1116" t="str">
            <v>X</v>
          </cell>
        </row>
        <row r="1117">
          <cell r="AH1117" t="str">
            <v>X</v>
          </cell>
          <cell r="AM1117" t="str">
            <v>X</v>
          </cell>
          <cell r="AR1117" t="str">
            <v>X</v>
          </cell>
          <cell r="AW1117" t="str">
            <v>X</v>
          </cell>
          <cell r="BB1117" t="str">
            <v>X</v>
          </cell>
          <cell r="BG1117" t="str">
            <v>X</v>
          </cell>
        </row>
        <row r="1118">
          <cell r="AH1118" t="str">
            <v>X</v>
          </cell>
          <cell r="AM1118" t="str">
            <v>X</v>
          </cell>
          <cell r="AR1118" t="str">
            <v>X</v>
          </cell>
          <cell r="AW1118" t="str">
            <v>X</v>
          </cell>
          <cell r="BB1118" t="str">
            <v>X</v>
          </cell>
          <cell r="BG1118" t="str">
            <v>X</v>
          </cell>
        </row>
        <row r="1119">
          <cell r="AH1119" t="str">
            <v>X</v>
          </cell>
          <cell r="AM1119" t="str">
            <v>X</v>
          </cell>
          <cell r="AR1119" t="str">
            <v>X</v>
          </cell>
          <cell r="AW1119" t="str">
            <v>X</v>
          </cell>
          <cell r="BB1119" t="str">
            <v>X</v>
          </cell>
          <cell r="BG1119" t="str">
            <v>X</v>
          </cell>
        </row>
        <row r="1120">
          <cell r="AH1120" t="str">
            <v>X</v>
          </cell>
          <cell r="AM1120" t="str">
            <v>X</v>
          </cell>
          <cell r="AR1120" t="str">
            <v>X</v>
          </cell>
          <cell r="AW1120" t="str">
            <v>X</v>
          </cell>
          <cell r="BB1120" t="str">
            <v>X</v>
          </cell>
          <cell r="BG1120" t="str">
            <v>X</v>
          </cell>
        </row>
        <row r="1121">
          <cell r="AH1121" t="str">
            <v>X</v>
          </cell>
          <cell r="AM1121" t="str">
            <v>X</v>
          </cell>
          <cell r="AR1121" t="str">
            <v>X</v>
          </cell>
          <cell r="AW1121" t="str">
            <v>X</v>
          </cell>
          <cell r="BB1121" t="str">
            <v>X</v>
          </cell>
          <cell r="BG1121" t="str">
            <v>X</v>
          </cell>
        </row>
        <row r="1122">
          <cell r="AH1122" t="str">
            <v>X</v>
          </cell>
          <cell r="AM1122" t="str">
            <v>X</v>
          </cell>
          <cell r="AR1122" t="str">
            <v>X</v>
          </cell>
          <cell r="AW1122" t="str">
            <v>X</v>
          </cell>
          <cell r="BB1122" t="str">
            <v>X</v>
          </cell>
          <cell r="BG1122" t="str">
            <v>X</v>
          </cell>
        </row>
        <row r="1123">
          <cell r="AH1123" t="str">
            <v>X</v>
          </cell>
          <cell r="AM1123" t="str">
            <v>X</v>
          </cell>
          <cell r="AR1123" t="str">
            <v>X</v>
          </cell>
          <cell r="AW1123" t="str">
            <v>X</v>
          </cell>
          <cell r="BB1123" t="str">
            <v>X</v>
          </cell>
          <cell r="BG1123" t="str">
            <v>X</v>
          </cell>
        </row>
        <row r="1124">
          <cell r="AH1124" t="str">
            <v>X</v>
          </cell>
          <cell r="AM1124" t="str">
            <v>X</v>
          </cell>
          <cell r="AR1124" t="str">
            <v>X</v>
          </cell>
          <cell r="AW1124" t="str">
            <v>X</v>
          </cell>
          <cell r="BB1124" t="str">
            <v>X</v>
          </cell>
          <cell r="BG1124" t="str">
            <v>X</v>
          </cell>
        </row>
        <row r="1125">
          <cell r="AH1125" t="str">
            <v>X</v>
          </cell>
          <cell r="AM1125" t="str">
            <v>X</v>
          </cell>
          <cell r="AR1125" t="str">
            <v>X</v>
          </cell>
          <cell r="AW1125" t="str">
            <v>X</v>
          </cell>
          <cell r="BB1125" t="str">
            <v>X</v>
          </cell>
          <cell r="BG1125" t="str">
            <v>X</v>
          </cell>
        </row>
        <row r="1126">
          <cell r="AH1126" t="str">
            <v>X</v>
          </cell>
          <cell r="AM1126" t="str">
            <v>X</v>
          </cell>
          <cell r="AR1126" t="str">
            <v>X</v>
          </cell>
          <cell r="AW1126" t="str">
            <v>X</v>
          </cell>
          <cell r="BB1126" t="str">
            <v>X</v>
          </cell>
          <cell r="BG1126" t="str">
            <v>X</v>
          </cell>
        </row>
        <row r="1127">
          <cell r="AH1127" t="str">
            <v>X</v>
          </cell>
          <cell r="AM1127" t="str">
            <v>X</v>
          </cell>
          <cell r="AR1127" t="str">
            <v>X</v>
          </cell>
          <cell r="AW1127" t="str">
            <v>X</v>
          </cell>
          <cell r="BB1127" t="str">
            <v>X</v>
          </cell>
          <cell r="BG1127" t="str">
            <v>X</v>
          </cell>
        </row>
        <row r="1128">
          <cell r="AH1128" t="str">
            <v>X</v>
          </cell>
          <cell r="AM1128" t="str">
            <v>X</v>
          </cell>
          <cell r="AR1128" t="str">
            <v>X</v>
          </cell>
          <cell r="AW1128" t="str">
            <v>X</v>
          </cell>
          <cell r="BB1128" t="str">
            <v>X</v>
          </cell>
          <cell r="BG1128" t="str">
            <v>X</v>
          </cell>
        </row>
        <row r="1129">
          <cell r="AH1129" t="str">
            <v>X</v>
          </cell>
          <cell r="AM1129" t="str">
            <v>X</v>
          </cell>
          <cell r="AR1129" t="str">
            <v>X</v>
          </cell>
          <cell r="AW1129" t="str">
            <v>X</v>
          </cell>
          <cell r="BB1129" t="str">
            <v>X</v>
          </cell>
          <cell r="BG1129" t="str">
            <v>X</v>
          </cell>
        </row>
        <row r="1130">
          <cell r="AH1130" t="str">
            <v>X</v>
          </cell>
          <cell r="AM1130" t="str">
            <v>X</v>
          </cell>
          <cell r="AR1130" t="str">
            <v>X</v>
          </cell>
          <cell r="AW1130" t="str">
            <v>X</v>
          </cell>
          <cell r="BB1130" t="str">
            <v>X</v>
          </cell>
          <cell r="BG1130" t="str">
            <v>X</v>
          </cell>
        </row>
        <row r="1131">
          <cell r="AH1131" t="str">
            <v>X</v>
          </cell>
          <cell r="AM1131" t="str">
            <v>X</v>
          </cell>
          <cell r="AR1131" t="str">
            <v>X</v>
          </cell>
          <cell r="AW1131" t="str">
            <v>X</v>
          </cell>
          <cell r="BB1131" t="str">
            <v>X</v>
          </cell>
          <cell r="BG1131" t="str">
            <v>X</v>
          </cell>
        </row>
        <row r="1132">
          <cell r="AH1132" t="str">
            <v>X</v>
          </cell>
          <cell r="AM1132" t="str">
            <v>X</v>
          </cell>
          <cell r="AR1132" t="str">
            <v>X</v>
          </cell>
          <cell r="AW1132" t="str">
            <v>X</v>
          </cell>
          <cell r="BB1132" t="str">
            <v>X</v>
          </cell>
          <cell r="BG1132" t="str">
            <v>X</v>
          </cell>
        </row>
        <row r="1133">
          <cell r="AH1133" t="str">
            <v>X</v>
          </cell>
          <cell r="AM1133" t="str">
            <v>X</v>
          </cell>
          <cell r="AR1133" t="str">
            <v>X</v>
          </cell>
          <cell r="AW1133" t="str">
            <v>X</v>
          </cell>
          <cell r="BB1133" t="str">
            <v>X</v>
          </cell>
          <cell r="BG1133" t="str">
            <v>X</v>
          </cell>
        </row>
        <row r="1134">
          <cell r="AH1134" t="str">
            <v>X</v>
          </cell>
          <cell r="AM1134" t="str">
            <v>X</v>
          </cell>
          <cell r="AR1134" t="str">
            <v>X</v>
          </cell>
          <cell r="AW1134" t="str">
            <v>X</v>
          </cell>
          <cell r="BB1134" t="str">
            <v>X</v>
          </cell>
          <cell r="BG1134" t="str">
            <v>X</v>
          </cell>
        </row>
        <row r="1135">
          <cell r="AH1135" t="str">
            <v>X</v>
          </cell>
          <cell r="AM1135" t="str">
            <v>X</v>
          </cell>
          <cell r="AR1135" t="str">
            <v>X</v>
          </cell>
          <cell r="AW1135" t="str">
            <v>X</v>
          </cell>
          <cell r="BB1135" t="str">
            <v>X</v>
          </cell>
          <cell r="BG1135" t="str">
            <v>X</v>
          </cell>
        </row>
        <row r="1136">
          <cell r="AH1136" t="str">
            <v>X</v>
          </cell>
          <cell r="AM1136" t="str">
            <v>X</v>
          </cell>
          <cell r="AR1136" t="str">
            <v>X</v>
          </cell>
          <cell r="AW1136" t="str">
            <v>X</v>
          </cell>
          <cell r="BB1136" t="str">
            <v>X</v>
          </cell>
          <cell r="BG1136" t="str">
            <v>X</v>
          </cell>
        </row>
        <row r="1137">
          <cell r="AH1137" t="str">
            <v>X</v>
          </cell>
          <cell r="AM1137" t="str">
            <v>X</v>
          </cell>
          <cell r="AR1137" t="str">
            <v>X</v>
          </cell>
          <cell r="AW1137" t="str">
            <v>X</v>
          </cell>
          <cell r="BB1137" t="str">
            <v>X</v>
          </cell>
          <cell r="BG1137" t="str">
            <v>X</v>
          </cell>
        </row>
        <row r="1138">
          <cell r="AH1138" t="str">
            <v>X</v>
          </cell>
          <cell r="AM1138" t="str">
            <v>X</v>
          </cell>
          <cell r="AR1138" t="str">
            <v>X</v>
          </cell>
          <cell r="AW1138" t="str">
            <v>X</v>
          </cell>
          <cell r="BB1138" t="str">
            <v>X</v>
          </cell>
          <cell r="BG1138" t="str">
            <v>X</v>
          </cell>
        </row>
        <row r="1139">
          <cell r="AH1139" t="str">
            <v>X</v>
          </cell>
          <cell r="AM1139" t="str">
            <v>X</v>
          </cell>
          <cell r="AR1139" t="str">
            <v>X</v>
          </cell>
          <cell r="AW1139" t="str">
            <v>X</v>
          </cell>
          <cell r="BB1139" t="str">
            <v>X</v>
          </cell>
          <cell r="BG1139" t="str">
            <v>X</v>
          </cell>
        </row>
        <row r="1140">
          <cell r="AH1140" t="str">
            <v>X</v>
          </cell>
          <cell r="AM1140" t="str">
            <v>X</v>
          </cell>
          <cell r="AR1140" t="str">
            <v>X</v>
          </cell>
          <cell r="AW1140" t="str">
            <v>X</v>
          </cell>
          <cell r="BB1140" t="str">
            <v>X</v>
          </cell>
          <cell r="BG1140" t="str">
            <v>X</v>
          </cell>
        </row>
        <row r="1141">
          <cell r="AH1141" t="str">
            <v>X</v>
          </cell>
          <cell r="AM1141" t="str">
            <v>X</v>
          </cell>
          <cell r="AR1141" t="str">
            <v>X</v>
          </cell>
          <cell r="AW1141" t="str">
            <v>X</v>
          </cell>
          <cell r="BB1141" t="str">
            <v>X</v>
          </cell>
          <cell r="BG1141" t="str">
            <v>X</v>
          </cell>
        </row>
        <row r="1142">
          <cell r="AH1142" t="str">
            <v>X</v>
          </cell>
          <cell r="AM1142" t="str">
            <v>X</v>
          </cell>
          <cell r="AR1142" t="str">
            <v>X</v>
          </cell>
          <cell r="AW1142" t="str">
            <v>X</v>
          </cell>
          <cell r="BB1142" t="str">
            <v>X</v>
          </cell>
          <cell r="BG1142" t="str">
            <v>X</v>
          </cell>
        </row>
        <row r="1143">
          <cell r="AH1143" t="str">
            <v>X</v>
          </cell>
          <cell r="AM1143" t="str">
            <v>X</v>
          </cell>
          <cell r="AR1143" t="str">
            <v>X</v>
          </cell>
          <cell r="AW1143" t="str">
            <v>X</v>
          </cell>
          <cell r="BB1143" t="str">
            <v>X</v>
          </cell>
          <cell r="BG1143" t="str">
            <v>X</v>
          </cell>
        </row>
        <row r="1144">
          <cell r="AH1144" t="str">
            <v>X</v>
          </cell>
          <cell r="AM1144" t="str">
            <v>X</v>
          </cell>
          <cell r="AR1144" t="str">
            <v>X</v>
          </cell>
          <cell r="AW1144" t="str">
            <v>X</v>
          </cell>
          <cell r="BB1144" t="str">
            <v>X</v>
          </cell>
          <cell r="BG1144" t="str">
            <v>X</v>
          </cell>
        </row>
        <row r="1145">
          <cell r="AH1145" t="str">
            <v>X</v>
          </cell>
          <cell r="AM1145" t="str">
            <v>X</v>
          </cell>
          <cell r="AR1145" t="str">
            <v>X</v>
          </cell>
          <cell r="AW1145" t="str">
            <v>X</v>
          </cell>
          <cell r="BB1145" t="str">
            <v>X</v>
          </cell>
          <cell r="BG1145" t="str">
            <v>X</v>
          </cell>
        </row>
        <row r="1146">
          <cell r="AH1146" t="str">
            <v>X</v>
          </cell>
          <cell r="AM1146" t="str">
            <v>X</v>
          </cell>
          <cell r="AR1146" t="str">
            <v>X</v>
          </cell>
          <cell r="AW1146" t="str">
            <v>X</v>
          </cell>
          <cell r="BB1146" t="str">
            <v>X</v>
          </cell>
          <cell r="BG1146" t="str">
            <v>X</v>
          </cell>
        </row>
        <row r="1147">
          <cell r="AH1147" t="str">
            <v>X</v>
          </cell>
          <cell r="AM1147" t="str">
            <v>X</v>
          </cell>
          <cell r="AR1147" t="str">
            <v>X</v>
          </cell>
          <cell r="AW1147" t="str">
            <v>X</v>
          </cell>
          <cell r="BB1147" t="str">
            <v>X</v>
          </cell>
          <cell r="BG1147" t="str">
            <v>X</v>
          </cell>
        </row>
        <row r="1148">
          <cell r="AH1148" t="str">
            <v>X</v>
          </cell>
          <cell r="AM1148" t="str">
            <v>X</v>
          </cell>
          <cell r="AR1148" t="str">
            <v>X</v>
          </cell>
          <cell r="AW1148" t="str">
            <v>X</v>
          </cell>
          <cell r="BB1148" t="str">
            <v>X</v>
          </cell>
          <cell r="BG1148" t="str">
            <v>X</v>
          </cell>
        </row>
        <row r="1149">
          <cell r="AH1149" t="str">
            <v>X</v>
          </cell>
          <cell r="AM1149" t="str">
            <v>X</v>
          </cell>
          <cell r="AR1149" t="str">
            <v>X</v>
          </cell>
          <cell r="AW1149" t="str">
            <v>X</v>
          </cell>
          <cell r="BB1149" t="str">
            <v>X</v>
          </cell>
          <cell r="BG1149" t="str">
            <v>X</v>
          </cell>
        </row>
        <row r="1150">
          <cell r="AH1150" t="str">
            <v>X</v>
          </cell>
          <cell r="AM1150" t="str">
            <v>X</v>
          </cell>
          <cell r="AR1150" t="str">
            <v>X</v>
          </cell>
          <cell r="AW1150" t="str">
            <v>X</v>
          </cell>
          <cell r="BB1150" t="str">
            <v>X</v>
          </cell>
          <cell r="BG1150" t="str">
            <v>X</v>
          </cell>
        </row>
        <row r="1151">
          <cell r="AH1151" t="str">
            <v>X</v>
          </cell>
          <cell r="AM1151" t="str">
            <v>X</v>
          </cell>
          <cell r="AR1151" t="str">
            <v>X</v>
          </cell>
          <cell r="AW1151" t="str">
            <v>X</v>
          </cell>
          <cell r="BB1151" t="str">
            <v>X</v>
          </cell>
          <cell r="BG1151" t="str">
            <v>X</v>
          </cell>
        </row>
        <row r="1152">
          <cell r="AH1152" t="str">
            <v>X</v>
          </cell>
          <cell r="AM1152" t="str">
            <v>X</v>
          </cell>
          <cell r="AR1152" t="str">
            <v>X</v>
          </cell>
          <cell r="AW1152" t="str">
            <v>X</v>
          </cell>
          <cell r="BB1152" t="str">
            <v>X</v>
          </cell>
          <cell r="BG1152" t="str">
            <v>X</v>
          </cell>
        </row>
        <row r="1153">
          <cell r="AH1153" t="str">
            <v>X</v>
          </cell>
          <cell r="AM1153" t="str">
            <v>X</v>
          </cell>
          <cell r="AR1153" t="str">
            <v>X</v>
          </cell>
          <cell r="AW1153" t="str">
            <v>X</v>
          </cell>
          <cell r="BB1153" t="str">
            <v>X</v>
          </cell>
          <cell r="BG1153" t="str">
            <v>X</v>
          </cell>
        </row>
        <row r="1154">
          <cell r="AH1154" t="str">
            <v>X</v>
          </cell>
          <cell r="AM1154" t="str">
            <v>X</v>
          </cell>
          <cell r="AR1154" t="str">
            <v>X</v>
          </cell>
          <cell r="AW1154" t="str">
            <v>X</v>
          </cell>
          <cell r="BB1154" t="str">
            <v>X</v>
          </cell>
          <cell r="BG1154" t="str">
            <v>X</v>
          </cell>
        </row>
        <row r="1155">
          <cell r="AH1155" t="str">
            <v>X</v>
          </cell>
          <cell r="AM1155" t="str">
            <v>X</v>
          </cell>
          <cell r="AR1155" t="str">
            <v>X</v>
          </cell>
          <cell r="AW1155" t="str">
            <v>X</v>
          </cell>
          <cell r="BB1155" t="str">
            <v>X</v>
          </cell>
          <cell r="BG1155" t="str">
            <v>X</v>
          </cell>
        </row>
        <row r="1156">
          <cell r="AH1156" t="str">
            <v>X</v>
          </cell>
          <cell r="AM1156" t="str">
            <v>X</v>
          </cell>
          <cell r="AR1156" t="str">
            <v>X</v>
          </cell>
          <cell r="AW1156" t="str">
            <v>X</v>
          </cell>
          <cell r="BB1156" t="str">
            <v>X</v>
          </cell>
          <cell r="BG1156" t="str">
            <v>X</v>
          </cell>
        </row>
        <row r="1157">
          <cell r="AH1157" t="str">
            <v>X</v>
          </cell>
          <cell r="AM1157" t="str">
            <v>X</v>
          </cell>
          <cell r="AR1157" t="str">
            <v>X</v>
          </cell>
          <cell r="AW1157" t="str">
            <v>X</v>
          </cell>
          <cell r="BB1157" t="str">
            <v>X</v>
          </cell>
          <cell r="BG1157" t="str">
            <v>X</v>
          </cell>
        </row>
        <row r="1158">
          <cell r="AH1158" t="str">
            <v>X</v>
          </cell>
          <cell r="AM1158" t="str">
            <v>X</v>
          </cell>
          <cell r="AR1158" t="str">
            <v>X</v>
          </cell>
          <cell r="AW1158" t="str">
            <v>X</v>
          </cell>
          <cell r="BB1158" t="str">
            <v>X</v>
          </cell>
          <cell r="BG1158" t="str">
            <v>X</v>
          </cell>
        </row>
        <row r="1159">
          <cell r="AH1159" t="str">
            <v>X</v>
          </cell>
          <cell r="AM1159" t="str">
            <v>X</v>
          </cell>
          <cell r="AR1159" t="str">
            <v>X</v>
          </cell>
          <cell r="AW1159" t="str">
            <v>X</v>
          </cell>
          <cell r="BB1159" t="str">
            <v>X</v>
          </cell>
          <cell r="BG1159" t="str">
            <v>X</v>
          </cell>
        </row>
        <row r="1160">
          <cell r="AH1160" t="str">
            <v>X</v>
          </cell>
          <cell r="AM1160" t="str">
            <v>X</v>
          </cell>
          <cell r="AR1160" t="str">
            <v>X</v>
          </cell>
          <cell r="AW1160" t="str">
            <v>X</v>
          </cell>
          <cell r="BB1160" t="str">
            <v>X</v>
          </cell>
          <cell r="BG1160" t="str">
            <v>X</v>
          </cell>
        </row>
        <row r="1161">
          <cell r="AH1161" t="str">
            <v>X</v>
          </cell>
          <cell r="AM1161" t="str">
            <v>X</v>
          </cell>
          <cell r="AR1161" t="str">
            <v>X</v>
          </cell>
          <cell r="AW1161" t="str">
            <v>X</v>
          </cell>
          <cell r="BB1161" t="str">
            <v>X</v>
          </cell>
          <cell r="BG1161" t="str">
            <v>X</v>
          </cell>
        </row>
        <row r="1162">
          <cell r="AH1162" t="str">
            <v>X</v>
          </cell>
          <cell r="AM1162" t="str">
            <v>X</v>
          </cell>
          <cell r="AR1162" t="str">
            <v>X</v>
          </cell>
          <cell r="AW1162" t="str">
            <v>X</v>
          </cell>
          <cell r="BB1162" t="str">
            <v>X</v>
          </cell>
          <cell r="BG1162" t="str">
            <v>X</v>
          </cell>
        </row>
        <row r="1163">
          <cell r="AH1163" t="str">
            <v>X</v>
          </cell>
          <cell r="AM1163" t="str">
            <v>X</v>
          </cell>
          <cell r="AR1163" t="str">
            <v>X</v>
          </cell>
          <cell r="AW1163" t="str">
            <v>X</v>
          </cell>
          <cell r="BB1163" t="str">
            <v>X</v>
          </cell>
          <cell r="BG1163" t="str">
            <v>X</v>
          </cell>
        </row>
        <row r="1164">
          <cell r="AH1164" t="str">
            <v>X</v>
          </cell>
          <cell r="AM1164" t="str">
            <v>X</v>
          </cell>
          <cell r="AR1164" t="str">
            <v>X</v>
          </cell>
          <cell r="AW1164" t="str">
            <v>X</v>
          </cell>
          <cell r="BB1164" t="str">
            <v>X</v>
          </cell>
          <cell r="BG1164" t="str">
            <v>X</v>
          </cell>
        </row>
        <row r="1165">
          <cell r="AH1165" t="str">
            <v>X</v>
          </cell>
          <cell r="AM1165" t="str">
            <v>X</v>
          </cell>
          <cell r="AR1165" t="str">
            <v>X</v>
          </cell>
          <cell r="AW1165" t="str">
            <v>X</v>
          </cell>
          <cell r="BB1165" t="str">
            <v>X</v>
          </cell>
          <cell r="BG1165" t="str">
            <v>X</v>
          </cell>
        </row>
        <row r="1166">
          <cell r="AH1166" t="str">
            <v>X</v>
          </cell>
          <cell r="AM1166" t="str">
            <v>X</v>
          </cell>
          <cell r="AR1166" t="str">
            <v>X</v>
          </cell>
          <cell r="AW1166" t="str">
            <v>X</v>
          </cell>
          <cell r="BB1166" t="str">
            <v>X</v>
          </cell>
          <cell r="BG1166" t="str">
            <v>X</v>
          </cell>
        </row>
        <row r="1167">
          <cell r="AH1167" t="str">
            <v>X</v>
          </cell>
          <cell r="AM1167" t="str">
            <v>X</v>
          </cell>
          <cell r="AR1167" t="str">
            <v>X</v>
          </cell>
          <cell r="AW1167" t="str">
            <v>X</v>
          </cell>
          <cell r="BB1167" t="str">
            <v>X</v>
          </cell>
          <cell r="BG1167" t="str">
            <v>X</v>
          </cell>
        </row>
        <row r="1168">
          <cell r="AH1168" t="str">
            <v>X</v>
          </cell>
          <cell r="AM1168" t="str">
            <v>X</v>
          </cell>
          <cell r="AR1168" t="str">
            <v>X</v>
          </cell>
          <cell r="AW1168" t="str">
            <v>X</v>
          </cell>
          <cell r="BB1168" t="str">
            <v>X</v>
          </cell>
          <cell r="BG1168" t="str">
            <v>X</v>
          </cell>
        </row>
        <row r="1169">
          <cell r="AH1169" t="str">
            <v>X</v>
          </cell>
          <cell r="AM1169" t="str">
            <v>X</v>
          </cell>
          <cell r="AR1169" t="str">
            <v>X</v>
          </cell>
          <cell r="AW1169" t="str">
            <v>X</v>
          </cell>
          <cell r="BB1169" t="str">
            <v>X</v>
          </cell>
          <cell r="BG1169" t="str">
            <v>X</v>
          </cell>
        </row>
        <row r="1170">
          <cell r="AH1170" t="str">
            <v>X</v>
          </cell>
          <cell r="AM1170" t="str">
            <v>X</v>
          </cell>
          <cell r="AR1170" t="str">
            <v>X</v>
          </cell>
          <cell r="AW1170" t="str">
            <v>X</v>
          </cell>
          <cell r="BB1170" t="str">
            <v>X</v>
          </cell>
          <cell r="BG1170" t="str">
            <v>X</v>
          </cell>
        </row>
        <row r="1171">
          <cell r="AH1171" t="str">
            <v>X</v>
          </cell>
          <cell r="AM1171" t="str">
            <v>X</v>
          </cell>
          <cell r="AR1171" t="str">
            <v>X</v>
          </cell>
          <cell r="AW1171" t="str">
            <v>X</v>
          </cell>
          <cell r="BB1171" t="str">
            <v>X</v>
          </cell>
          <cell r="BG1171" t="str">
            <v>X</v>
          </cell>
        </row>
        <row r="1172">
          <cell r="AH1172" t="str">
            <v>X</v>
          </cell>
          <cell r="AM1172" t="str">
            <v>X</v>
          </cell>
          <cell r="AR1172" t="str">
            <v>X</v>
          </cell>
          <cell r="AW1172" t="str">
            <v>X</v>
          </cell>
          <cell r="BB1172" t="str">
            <v>X</v>
          </cell>
          <cell r="BG1172" t="str">
            <v>X</v>
          </cell>
        </row>
        <row r="1173">
          <cell r="AH1173" t="str">
            <v>X</v>
          </cell>
          <cell r="AM1173" t="str">
            <v>X</v>
          </cell>
          <cell r="AR1173" t="str">
            <v>X</v>
          </cell>
          <cell r="AW1173" t="str">
            <v>X</v>
          </cell>
          <cell r="BB1173" t="str">
            <v>X</v>
          </cell>
          <cell r="BG1173" t="str">
            <v>X</v>
          </cell>
        </row>
        <row r="1174">
          <cell r="AH1174" t="str">
            <v>X</v>
          </cell>
          <cell r="AM1174" t="str">
            <v>X</v>
          </cell>
          <cell r="AR1174" t="str">
            <v>X</v>
          </cell>
          <cell r="AW1174" t="str">
            <v>X</v>
          </cell>
          <cell r="BB1174" t="str">
            <v>X</v>
          </cell>
          <cell r="BG1174" t="str">
            <v>X</v>
          </cell>
        </row>
        <row r="1175">
          <cell r="AH1175" t="str">
            <v>X</v>
          </cell>
          <cell r="AM1175" t="str">
            <v>X</v>
          </cell>
          <cell r="AR1175" t="str">
            <v>X</v>
          </cell>
          <cell r="AW1175" t="str">
            <v>X</v>
          </cell>
          <cell r="BB1175" t="str">
            <v>X</v>
          </cell>
          <cell r="BG1175" t="str">
            <v>X</v>
          </cell>
        </row>
        <row r="1176">
          <cell r="AH1176" t="str">
            <v>X</v>
          </cell>
          <cell r="AM1176" t="str">
            <v>X</v>
          </cell>
          <cell r="AR1176" t="str">
            <v>X</v>
          </cell>
          <cell r="AW1176" t="str">
            <v>X</v>
          </cell>
          <cell r="BB1176" t="str">
            <v>X</v>
          </cell>
          <cell r="BG1176" t="str">
            <v>X</v>
          </cell>
        </row>
        <row r="1177">
          <cell r="AH1177" t="str">
            <v>X</v>
          </cell>
          <cell r="AM1177" t="str">
            <v>X</v>
          </cell>
          <cell r="AR1177" t="str">
            <v>X</v>
          </cell>
          <cell r="AW1177" t="str">
            <v>X</v>
          </cell>
          <cell r="BB1177" t="str">
            <v>X</v>
          </cell>
          <cell r="BG1177" t="str">
            <v>X</v>
          </cell>
        </row>
        <row r="1178">
          <cell r="AH1178" t="str">
            <v>X</v>
          </cell>
          <cell r="AM1178" t="str">
            <v>X</v>
          </cell>
          <cell r="AR1178" t="str">
            <v>X</v>
          </cell>
          <cell r="AW1178" t="str">
            <v>X</v>
          </cell>
          <cell r="BB1178" t="str">
            <v>X</v>
          </cell>
          <cell r="BG1178" t="str">
            <v>X</v>
          </cell>
        </row>
        <row r="1179">
          <cell r="AH1179" t="str">
            <v>X</v>
          </cell>
          <cell r="AM1179" t="str">
            <v>X</v>
          </cell>
          <cell r="AR1179" t="str">
            <v>X</v>
          </cell>
          <cell r="AW1179" t="str">
            <v>X</v>
          </cell>
          <cell r="BB1179" t="str">
            <v>X</v>
          </cell>
          <cell r="BG1179" t="str">
            <v>X</v>
          </cell>
        </row>
        <row r="1180">
          <cell r="AH1180" t="str">
            <v>X</v>
          </cell>
          <cell r="AM1180" t="str">
            <v>X</v>
          </cell>
          <cell r="AR1180" t="str">
            <v>X</v>
          </cell>
          <cell r="AW1180" t="str">
            <v>X</v>
          </cell>
          <cell r="BB1180" t="str">
            <v>X</v>
          </cell>
          <cell r="BG1180" t="str">
            <v>X</v>
          </cell>
        </row>
        <row r="1181">
          <cell r="AH1181" t="str">
            <v>X</v>
          </cell>
          <cell r="AM1181" t="str">
            <v>X</v>
          </cell>
          <cell r="AR1181" t="str">
            <v>X</v>
          </cell>
          <cell r="AW1181" t="str">
            <v>X</v>
          </cell>
          <cell r="BB1181" t="str">
            <v>X</v>
          </cell>
          <cell r="BG1181" t="str">
            <v>X</v>
          </cell>
        </row>
        <row r="1182">
          <cell r="AH1182" t="str">
            <v>X</v>
          </cell>
          <cell r="AM1182" t="str">
            <v>X</v>
          </cell>
          <cell r="AR1182" t="str">
            <v>X</v>
          </cell>
          <cell r="AW1182" t="str">
            <v>X</v>
          </cell>
          <cell r="BB1182" t="str">
            <v>X</v>
          </cell>
          <cell r="BG1182" t="str">
            <v>X</v>
          </cell>
        </row>
        <row r="1183">
          <cell r="AH1183" t="str">
            <v>X</v>
          </cell>
          <cell r="AM1183" t="str">
            <v>X</v>
          </cell>
          <cell r="AR1183" t="str">
            <v>X</v>
          </cell>
          <cell r="AW1183" t="str">
            <v>X</v>
          </cell>
          <cell r="BB1183" t="str">
            <v>X</v>
          </cell>
          <cell r="BG1183" t="str">
            <v>X</v>
          </cell>
        </row>
        <row r="1184">
          <cell r="AH1184" t="str">
            <v>X</v>
          </cell>
          <cell r="AM1184" t="str">
            <v>X</v>
          </cell>
          <cell r="AR1184" t="str">
            <v>X</v>
          </cell>
          <cell r="AW1184" t="str">
            <v>X</v>
          </cell>
          <cell r="BB1184" t="str">
            <v>X</v>
          </cell>
          <cell r="BG1184" t="str">
            <v>X</v>
          </cell>
        </row>
        <row r="1185">
          <cell r="AH1185" t="str">
            <v>X</v>
          </cell>
          <cell r="AM1185" t="str">
            <v>X</v>
          </cell>
          <cell r="AR1185" t="str">
            <v>X</v>
          </cell>
          <cell r="AW1185" t="str">
            <v>X</v>
          </cell>
          <cell r="BB1185" t="str">
            <v>X</v>
          </cell>
          <cell r="BG1185" t="str">
            <v>X</v>
          </cell>
        </row>
        <row r="1186">
          <cell r="AH1186" t="str">
            <v>X</v>
          </cell>
          <cell r="AM1186" t="str">
            <v>X</v>
          </cell>
          <cell r="AR1186" t="str">
            <v>X</v>
          </cell>
          <cell r="AW1186" t="str">
            <v>X</v>
          </cell>
          <cell r="BB1186" t="str">
            <v>X</v>
          </cell>
          <cell r="BG1186" t="str">
            <v>X</v>
          </cell>
        </row>
        <row r="1187">
          <cell r="AH1187" t="str">
            <v>X</v>
          </cell>
          <cell r="AM1187" t="str">
            <v>X</v>
          </cell>
          <cell r="AR1187" t="str">
            <v>X</v>
          </cell>
          <cell r="AW1187" t="str">
            <v>X</v>
          </cell>
          <cell r="BB1187" t="str">
            <v>X</v>
          </cell>
          <cell r="BG1187" t="str">
            <v>X</v>
          </cell>
        </row>
        <row r="1188">
          <cell r="AH1188" t="str">
            <v>X</v>
          </cell>
          <cell r="AM1188" t="str">
            <v>X</v>
          </cell>
          <cell r="AR1188" t="str">
            <v>X</v>
          </cell>
          <cell r="AW1188" t="str">
            <v>X</v>
          </cell>
          <cell r="BB1188" t="str">
            <v>X</v>
          </cell>
          <cell r="BG1188" t="str">
            <v>X</v>
          </cell>
        </row>
        <row r="1189">
          <cell r="AH1189" t="str">
            <v>X</v>
          </cell>
          <cell r="AM1189" t="str">
            <v>X</v>
          </cell>
          <cell r="AR1189" t="str">
            <v>X</v>
          </cell>
          <cell r="AW1189" t="str">
            <v>X</v>
          </cell>
          <cell r="BB1189" t="str">
            <v>X</v>
          </cell>
          <cell r="BG1189" t="str">
            <v>X</v>
          </cell>
        </row>
        <row r="1190">
          <cell r="AH1190" t="str">
            <v>X</v>
          </cell>
          <cell r="AM1190" t="str">
            <v>X</v>
          </cell>
          <cell r="AR1190" t="str">
            <v>X</v>
          </cell>
          <cell r="AW1190" t="str">
            <v>X</v>
          </cell>
          <cell r="BB1190" t="str">
            <v>X</v>
          </cell>
          <cell r="BG1190" t="str">
            <v>X</v>
          </cell>
        </row>
        <row r="1191">
          <cell r="AH1191" t="str">
            <v>X</v>
          </cell>
          <cell r="AM1191" t="str">
            <v>X</v>
          </cell>
          <cell r="AR1191" t="str">
            <v>X</v>
          </cell>
          <cell r="AW1191" t="str">
            <v>X</v>
          </cell>
          <cell r="BB1191" t="str">
            <v>X</v>
          </cell>
          <cell r="BG1191" t="str">
            <v>X</v>
          </cell>
        </row>
        <row r="1192">
          <cell r="AH1192" t="str">
            <v>X</v>
          </cell>
          <cell r="AM1192" t="str">
            <v>X</v>
          </cell>
          <cell r="AR1192" t="str">
            <v>X</v>
          </cell>
          <cell r="AW1192" t="str">
            <v>X</v>
          </cell>
          <cell r="BB1192" t="str">
            <v>X</v>
          </cell>
          <cell r="BG1192" t="str">
            <v>X</v>
          </cell>
        </row>
        <row r="1193">
          <cell r="AH1193" t="str">
            <v>X</v>
          </cell>
          <cell r="AM1193" t="str">
            <v>X</v>
          </cell>
          <cell r="AR1193" t="str">
            <v>X</v>
          </cell>
          <cell r="AW1193" t="str">
            <v>X</v>
          </cell>
          <cell r="BB1193" t="str">
            <v>X</v>
          </cell>
          <cell r="BG1193" t="str">
            <v>X</v>
          </cell>
        </row>
        <row r="1194">
          <cell r="AH1194" t="str">
            <v>X</v>
          </cell>
          <cell r="AM1194" t="str">
            <v>X</v>
          </cell>
          <cell r="AR1194" t="str">
            <v>X</v>
          </cell>
          <cell r="AW1194" t="str">
            <v>X</v>
          </cell>
          <cell r="BB1194" t="str">
            <v>X</v>
          </cell>
          <cell r="BG1194" t="str">
            <v>X</v>
          </cell>
        </row>
        <row r="1195">
          <cell r="AH1195" t="str">
            <v>X</v>
          </cell>
          <cell r="AM1195" t="str">
            <v>X</v>
          </cell>
          <cell r="AR1195" t="str">
            <v>X</v>
          </cell>
          <cell r="AW1195" t="str">
            <v>X</v>
          </cell>
          <cell r="BB1195" t="str">
            <v>X</v>
          </cell>
          <cell r="BG1195" t="str">
            <v>X</v>
          </cell>
        </row>
        <row r="1196">
          <cell r="AH1196" t="str">
            <v>X</v>
          </cell>
          <cell r="AM1196" t="str">
            <v>X</v>
          </cell>
          <cell r="AR1196" t="str">
            <v>X</v>
          </cell>
          <cell r="AW1196" t="str">
            <v>X</v>
          </cell>
          <cell r="BB1196" t="str">
            <v>X</v>
          </cell>
          <cell r="BG1196" t="str">
            <v>X</v>
          </cell>
        </row>
        <row r="1197">
          <cell r="AH1197" t="str">
            <v>X</v>
          </cell>
          <cell r="AM1197" t="str">
            <v>X</v>
          </cell>
          <cell r="AR1197" t="str">
            <v>X</v>
          </cell>
          <cell r="AW1197" t="str">
            <v>X</v>
          </cell>
          <cell r="BB1197" t="str">
            <v>X</v>
          </cell>
          <cell r="BG1197" t="str">
            <v>X</v>
          </cell>
        </row>
        <row r="1198">
          <cell r="AH1198" t="str">
            <v>X</v>
          </cell>
          <cell r="AM1198" t="str">
            <v>X</v>
          </cell>
          <cell r="AR1198" t="str">
            <v>X</v>
          </cell>
          <cell r="AW1198" t="str">
            <v>X</v>
          </cell>
          <cell r="BB1198" t="str">
            <v>X</v>
          </cell>
          <cell r="BG1198" t="str">
            <v>X</v>
          </cell>
        </row>
        <row r="1199">
          <cell r="AH1199" t="str">
            <v>X</v>
          </cell>
          <cell r="AM1199" t="str">
            <v>X</v>
          </cell>
          <cell r="AR1199" t="str">
            <v>X</v>
          </cell>
          <cell r="AW1199" t="str">
            <v>X</v>
          </cell>
          <cell r="BB1199" t="str">
            <v>X</v>
          </cell>
          <cell r="BG1199" t="str">
            <v>X</v>
          </cell>
        </row>
        <row r="1200">
          <cell r="AH1200" t="str">
            <v>X</v>
          </cell>
          <cell r="AM1200" t="str">
            <v>X</v>
          </cell>
          <cell r="AR1200" t="str">
            <v>X</v>
          </cell>
          <cell r="AW1200" t="str">
            <v>X</v>
          </cell>
          <cell r="BB1200" t="str">
            <v>X</v>
          </cell>
          <cell r="BG1200" t="str">
            <v>X</v>
          </cell>
        </row>
        <row r="1201">
          <cell r="AH1201" t="str">
            <v>X</v>
          </cell>
          <cell r="AM1201" t="str">
            <v>X</v>
          </cell>
          <cell r="AR1201" t="str">
            <v>X</v>
          </cell>
          <cell r="AW1201" t="str">
            <v>X</v>
          </cell>
          <cell r="BB1201" t="str">
            <v>X</v>
          </cell>
          <cell r="BG1201" t="str">
            <v>X</v>
          </cell>
        </row>
        <row r="1202">
          <cell r="AH1202" t="str">
            <v>X</v>
          </cell>
          <cell r="AM1202" t="str">
            <v>X</v>
          </cell>
          <cell r="AR1202" t="str">
            <v>X</v>
          </cell>
          <cell r="AW1202" t="str">
            <v>X</v>
          </cell>
          <cell r="BB1202" t="str">
            <v>X</v>
          </cell>
          <cell r="BG1202" t="str">
            <v>X</v>
          </cell>
        </row>
        <row r="1203">
          <cell r="AH1203" t="str">
            <v>X</v>
          </cell>
          <cell r="AM1203" t="str">
            <v>X</v>
          </cell>
          <cell r="AR1203" t="str">
            <v>X</v>
          </cell>
          <cell r="AW1203" t="str">
            <v>X</v>
          </cell>
          <cell r="BB1203" t="str">
            <v>X</v>
          </cell>
          <cell r="BG1203" t="str">
            <v>X</v>
          </cell>
        </row>
        <row r="1204">
          <cell r="AH1204" t="str">
            <v>X</v>
          </cell>
          <cell r="AM1204" t="str">
            <v>X</v>
          </cell>
          <cell r="AR1204" t="str">
            <v>X</v>
          </cell>
          <cell r="AW1204" t="str">
            <v>X</v>
          </cell>
          <cell r="BB1204" t="str">
            <v>X</v>
          </cell>
          <cell r="BG1204" t="str">
            <v>X</v>
          </cell>
        </row>
        <row r="1205">
          <cell r="AH1205" t="str">
            <v>X</v>
          </cell>
          <cell r="AM1205" t="str">
            <v>X</v>
          </cell>
          <cell r="AR1205" t="str">
            <v>X</v>
          </cell>
          <cell r="AW1205" t="str">
            <v>X</v>
          </cell>
          <cell r="BB1205" t="str">
            <v>X</v>
          </cell>
          <cell r="BG1205" t="str">
            <v>X</v>
          </cell>
        </row>
        <row r="1206">
          <cell r="AH1206" t="str">
            <v>X</v>
          </cell>
          <cell r="AM1206" t="str">
            <v>X</v>
          </cell>
          <cell r="AR1206" t="str">
            <v>X</v>
          </cell>
          <cell r="AW1206" t="str">
            <v>X</v>
          </cell>
          <cell r="BB1206" t="str">
            <v>X</v>
          </cell>
          <cell r="BG1206" t="str">
            <v>X</v>
          </cell>
        </row>
        <row r="1207">
          <cell r="AH1207" t="str">
            <v>X</v>
          </cell>
          <cell r="AM1207" t="str">
            <v>X</v>
          </cell>
          <cell r="AR1207" t="str">
            <v>X</v>
          </cell>
          <cell r="AW1207" t="str">
            <v>X</v>
          </cell>
          <cell r="BB1207" t="str">
            <v>X</v>
          </cell>
          <cell r="BG1207" t="str">
            <v>X</v>
          </cell>
        </row>
        <row r="1208">
          <cell r="AH1208" t="str">
            <v>X</v>
          </cell>
          <cell r="AM1208" t="str">
            <v>X</v>
          </cell>
          <cell r="AR1208" t="str">
            <v>X</v>
          </cell>
          <cell r="AW1208" t="str">
            <v>X</v>
          </cell>
          <cell r="BB1208" t="str">
            <v>X</v>
          </cell>
          <cell r="BG1208" t="str">
            <v>X</v>
          </cell>
        </row>
        <row r="1209">
          <cell r="AH1209" t="str">
            <v>X</v>
          </cell>
          <cell r="AM1209" t="str">
            <v>X</v>
          </cell>
          <cell r="AR1209" t="str">
            <v>X</v>
          </cell>
          <cell r="AW1209" t="str">
            <v>X</v>
          </cell>
          <cell r="BB1209" t="str">
            <v>X</v>
          </cell>
          <cell r="BG1209" t="str">
            <v>X</v>
          </cell>
        </row>
        <row r="1210">
          <cell r="AH1210" t="str">
            <v>X</v>
          </cell>
          <cell r="AM1210" t="str">
            <v>X</v>
          </cell>
          <cell r="AR1210" t="str">
            <v>X</v>
          </cell>
          <cell r="AW1210" t="str">
            <v>X</v>
          </cell>
          <cell r="BB1210" t="str">
            <v>X</v>
          </cell>
          <cell r="BG1210" t="str">
            <v>X</v>
          </cell>
        </row>
        <row r="1211">
          <cell r="AH1211" t="str">
            <v>X</v>
          </cell>
          <cell r="AM1211" t="str">
            <v>X</v>
          </cell>
          <cell r="AR1211" t="str">
            <v>X</v>
          </cell>
          <cell r="AW1211" t="str">
            <v>X</v>
          </cell>
          <cell r="BB1211" t="str">
            <v>X</v>
          </cell>
          <cell r="BG1211" t="str">
            <v>X</v>
          </cell>
        </row>
        <row r="1212">
          <cell r="AH1212" t="str">
            <v>X</v>
          </cell>
          <cell r="AM1212" t="str">
            <v>X</v>
          </cell>
          <cell r="AR1212" t="str">
            <v>X</v>
          </cell>
          <cell r="AW1212" t="str">
            <v>X</v>
          </cell>
          <cell r="BB1212" t="str">
            <v>X</v>
          </cell>
          <cell r="BG1212" t="str">
            <v>X</v>
          </cell>
        </row>
        <row r="1213">
          <cell r="AH1213" t="str">
            <v>X</v>
          </cell>
          <cell r="AM1213" t="str">
            <v>X</v>
          </cell>
          <cell r="AR1213" t="str">
            <v>X</v>
          </cell>
          <cell r="AW1213" t="str">
            <v>X</v>
          </cell>
          <cell r="BB1213" t="str">
            <v>X</v>
          </cell>
          <cell r="BG1213" t="str">
            <v>X</v>
          </cell>
        </row>
        <row r="1214">
          <cell r="AH1214" t="str">
            <v>X</v>
          </cell>
          <cell r="AM1214" t="str">
            <v>X</v>
          </cell>
          <cell r="AR1214" t="str">
            <v>X</v>
          </cell>
          <cell r="AW1214" t="str">
            <v>X</v>
          </cell>
          <cell r="BB1214" t="str">
            <v>X</v>
          </cell>
          <cell r="BG1214" t="str">
            <v>X</v>
          </cell>
        </row>
        <row r="1215">
          <cell r="AH1215" t="str">
            <v>X</v>
          </cell>
          <cell r="AM1215" t="str">
            <v>X</v>
          </cell>
          <cell r="AR1215" t="str">
            <v>X</v>
          </cell>
          <cell r="AW1215" t="str">
            <v>X</v>
          </cell>
          <cell r="BB1215" t="str">
            <v>X</v>
          </cell>
          <cell r="BG1215" t="str">
            <v>X</v>
          </cell>
        </row>
        <row r="1216">
          <cell r="AH1216" t="str">
            <v>X</v>
          </cell>
          <cell r="AM1216" t="str">
            <v>X</v>
          </cell>
          <cell r="AR1216" t="str">
            <v>X</v>
          </cell>
          <cell r="AW1216" t="str">
            <v>X</v>
          </cell>
          <cell r="BB1216" t="str">
            <v>X</v>
          </cell>
          <cell r="BG1216" t="str">
            <v>X</v>
          </cell>
        </row>
        <row r="1217">
          <cell r="AH1217" t="str">
            <v>X</v>
          </cell>
          <cell r="AM1217" t="str">
            <v>X</v>
          </cell>
          <cell r="AR1217" t="str">
            <v>X</v>
          </cell>
          <cell r="AW1217" t="str">
            <v>X</v>
          </cell>
          <cell r="BB1217" t="str">
            <v>X</v>
          </cell>
          <cell r="BG1217" t="str">
            <v>X</v>
          </cell>
        </row>
        <row r="1218">
          <cell r="AH1218" t="str">
            <v>X</v>
          </cell>
          <cell r="AM1218" t="str">
            <v>X</v>
          </cell>
          <cell r="AR1218" t="str">
            <v>X</v>
          </cell>
          <cell r="AW1218" t="str">
            <v>X</v>
          </cell>
          <cell r="BB1218" t="str">
            <v>X</v>
          </cell>
          <cell r="BG1218" t="str">
            <v>X</v>
          </cell>
        </row>
        <row r="1219">
          <cell r="AH1219" t="str">
            <v>X</v>
          </cell>
          <cell r="AM1219" t="str">
            <v>X</v>
          </cell>
          <cell r="AR1219" t="str">
            <v>X</v>
          </cell>
          <cell r="AW1219" t="str">
            <v>X</v>
          </cell>
          <cell r="BB1219" t="str">
            <v>X</v>
          </cell>
          <cell r="BG1219" t="str">
            <v>X</v>
          </cell>
        </row>
        <row r="1220">
          <cell r="AH1220" t="str">
            <v>X</v>
          </cell>
          <cell r="AM1220" t="str">
            <v>X</v>
          </cell>
          <cell r="AR1220" t="str">
            <v>X</v>
          </cell>
          <cell r="AW1220" t="str">
            <v>X</v>
          </cell>
          <cell r="BB1220" t="str">
            <v>X</v>
          </cell>
          <cell r="BG1220" t="str">
            <v>X</v>
          </cell>
        </row>
        <row r="1221">
          <cell r="AH1221" t="str">
            <v>X</v>
          </cell>
          <cell r="AM1221" t="str">
            <v>X</v>
          </cell>
          <cell r="AR1221" t="str">
            <v>X</v>
          </cell>
          <cell r="AW1221" t="str">
            <v>X</v>
          </cell>
          <cell r="BB1221" t="str">
            <v>X</v>
          </cell>
          <cell r="BG1221" t="str">
            <v>X</v>
          </cell>
        </row>
        <row r="1222">
          <cell r="AH1222" t="str">
            <v>X</v>
          </cell>
          <cell r="AM1222" t="str">
            <v>X</v>
          </cell>
          <cell r="AR1222" t="str">
            <v>X</v>
          </cell>
          <cell r="AW1222" t="str">
            <v>X</v>
          </cell>
          <cell r="BB1222" t="str">
            <v>X</v>
          </cell>
          <cell r="BG1222" t="str">
            <v>X</v>
          </cell>
        </row>
        <row r="1223">
          <cell r="AH1223" t="str">
            <v>X</v>
          </cell>
          <cell r="AM1223" t="str">
            <v>X</v>
          </cell>
          <cell r="AR1223" t="str">
            <v>X</v>
          </cell>
          <cell r="AW1223" t="str">
            <v>X</v>
          </cell>
          <cell r="BB1223" t="str">
            <v>X</v>
          </cell>
          <cell r="BG1223" t="str">
            <v>X</v>
          </cell>
        </row>
        <row r="1224">
          <cell r="AH1224" t="str">
            <v>X</v>
          </cell>
          <cell r="AM1224" t="str">
            <v>X</v>
          </cell>
          <cell r="AR1224" t="str">
            <v>X</v>
          </cell>
          <cell r="AW1224" t="str">
            <v>X</v>
          </cell>
          <cell r="BB1224" t="str">
            <v>X</v>
          </cell>
          <cell r="BG1224" t="str">
            <v>X</v>
          </cell>
        </row>
        <row r="1225">
          <cell r="AH1225" t="str">
            <v>X</v>
          </cell>
          <cell r="AM1225" t="str">
            <v>X</v>
          </cell>
          <cell r="AR1225" t="str">
            <v>X</v>
          </cell>
          <cell r="AW1225" t="str">
            <v>X</v>
          </cell>
          <cell r="BB1225" t="str">
            <v>X</v>
          </cell>
          <cell r="BG1225" t="str">
            <v>X</v>
          </cell>
        </row>
        <row r="1226">
          <cell r="AH1226" t="str">
            <v>X</v>
          </cell>
          <cell r="AM1226" t="str">
            <v>X</v>
          </cell>
          <cell r="AR1226" t="str">
            <v>X</v>
          </cell>
          <cell r="AW1226" t="str">
            <v>X</v>
          </cell>
          <cell r="BB1226" t="str">
            <v>X</v>
          </cell>
          <cell r="BG1226" t="str">
            <v>X</v>
          </cell>
        </row>
        <row r="1227">
          <cell r="AH1227" t="str">
            <v>X</v>
          </cell>
          <cell r="AM1227" t="str">
            <v>X</v>
          </cell>
          <cell r="AR1227" t="str">
            <v>X</v>
          </cell>
          <cell r="AW1227" t="str">
            <v>X</v>
          </cell>
          <cell r="BB1227" t="str">
            <v>X</v>
          </cell>
          <cell r="BG1227" t="str">
            <v>X</v>
          </cell>
        </row>
        <row r="1228">
          <cell r="AH1228" t="str">
            <v>X</v>
          </cell>
          <cell r="AM1228" t="str">
            <v>X</v>
          </cell>
          <cell r="AR1228" t="str">
            <v>X</v>
          </cell>
          <cell r="AW1228" t="str">
            <v>X</v>
          </cell>
          <cell r="BB1228" t="str">
            <v>X</v>
          </cell>
          <cell r="BG1228" t="str">
            <v>X</v>
          </cell>
        </row>
        <row r="1229">
          <cell r="AH1229" t="str">
            <v>X</v>
          </cell>
          <cell r="AM1229" t="str">
            <v>X</v>
          </cell>
          <cell r="AR1229" t="str">
            <v>X</v>
          </cell>
          <cell r="AW1229" t="str">
            <v>X</v>
          </cell>
          <cell r="BB1229" t="str">
            <v>X</v>
          </cell>
          <cell r="BG1229" t="str">
            <v>X</v>
          </cell>
        </row>
        <row r="1230">
          <cell r="AH1230" t="str">
            <v>X</v>
          </cell>
          <cell r="AM1230" t="str">
            <v>X</v>
          </cell>
          <cell r="AR1230" t="str">
            <v>X</v>
          </cell>
          <cell r="AW1230" t="str">
            <v>X</v>
          </cell>
          <cell r="BB1230" t="str">
            <v>X</v>
          </cell>
          <cell r="BG1230" t="str">
            <v>X</v>
          </cell>
        </row>
        <row r="1231">
          <cell r="AH1231" t="str">
            <v>X</v>
          </cell>
          <cell r="AM1231" t="str">
            <v>X</v>
          </cell>
          <cell r="AR1231" t="str">
            <v>X</v>
          </cell>
          <cell r="AW1231" t="str">
            <v>X</v>
          </cell>
          <cell r="BB1231" t="str">
            <v>X</v>
          </cell>
          <cell r="BG1231" t="str">
            <v>X</v>
          </cell>
        </row>
        <row r="1232">
          <cell r="AH1232" t="str">
            <v>X</v>
          </cell>
          <cell r="AM1232" t="str">
            <v>X</v>
          </cell>
          <cell r="AR1232" t="str">
            <v>X</v>
          </cell>
          <cell r="AW1232" t="str">
            <v>X</v>
          </cell>
          <cell r="BB1232" t="str">
            <v>X</v>
          </cell>
          <cell r="BG1232" t="str">
            <v>X</v>
          </cell>
        </row>
        <row r="1233">
          <cell r="AH1233" t="str">
            <v>X</v>
          </cell>
          <cell r="AM1233" t="str">
            <v>X</v>
          </cell>
          <cell r="AR1233" t="str">
            <v>X</v>
          </cell>
          <cell r="AW1233" t="str">
            <v>X</v>
          </cell>
          <cell r="BB1233" t="str">
            <v>X</v>
          </cell>
          <cell r="BG1233" t="str">
            <v>X</v>
          </cell>
        </row>
        <row r="1234">
          <cell r="AH1234" t="str">
            <v>X</v>
          </cell>
          <cell r="AM1234" t="str">
            <v>X</v>
          </cell>
          <cell r="AR1234" t="str">
            <v>X</v>
          </cell>
          <cell r="AW1234" t="str">
            <v>X</v>
          </cell>
          <cell r="BB1234" t="str">
            <v>X</v>
          </cell>
          <cell r="BG1234" t="str">
            <v>X</v>
          </cell>
        </row>
        <row r="1235">
          <cell r="AH1235" t="str">
            <v>X</v>
          </cell>
          <cell r="AM1235" t="str">
            <v>X</v>
          </cell>
          <cell r="AR1235" t="str">
            <v>X</v>
          </cell>
          <cell r="AW1235" t="str">
            <v>X</v>
          </cell>
          <cell r="BB1235" t="str">
            <v>X</v>
          </cell>
          <cell r="BG1235" t="str">
            <v>X</v>
          </cell>
        </row>
        <row r="1236">
          <cell r="AH1236" t="str">
            <v>X</v>
          </cell>
          <cell r="AM1236" t="str">
            <v>X</v>
          </cell>
          <cell r="AR1236" t="str">
            <v>X</v>
          </cell>
          <cell r="AW1236" t="str">
            <v>X</v>
          </cell>
          <cell r="BB1236" t="str">
            <v>X</v>
          </cell>
          <cell r="BG1236" t="str">
            <v>X</v>
          </cell>
        </row>
        <row r="1237">
          <cell r="AH1237" t="str">
            <v>X</v>
          </cell>
          <cell r="AM1237" t="str">
            <v>X</v>
          </cell>
          <cell r="AR1237" t="str">
            <v>X</v>
          </cell>
          <cell r="AW1237" t="str">
            <v>X</v>
          </cell>
          <cell r="BB1237" t="str">
            <v>X</v>
          </cell>
          <cell r="BG1237" t="str">
            <v>X</v>
          </cell>
        </row>
        <row r="1238">
          <cell r="AH1238" t="str">
            <v>X</v>
          </cell>
          <cell r="AM1238" t="str">
            <v>X</v>
          </cell>
          <cell r="AR1238" t="str">
            <v>X</v>
          </cell>
          <cell r="AW1238" t="str">
            <v>X</v>
          </cell>
          <cell r="BB1238" t="str">
            <v>X</v>
          </cell>
          <cell r="BG1238" t="str">
            <v>X</v>
          </cell>
        </row>
        <row r="1239">
          <cell r="AH1239" t="str">
            <v>X</v>
          </cell>
          <cell r="AM1239" t="str">
            <v>X</v>
          </cell>
          <cell r="AR1239" t="str">
            <v>X</v>
          </cell>
          <cell r="AW1239" t="str">
            <v>X</v>
          </cell>
          <cell r="BB1239" t="str">
            <v>X</v>
          </cell>
          <cell r="BG1239" t="str">
            <v>X</v>
          </cell>
        </row>
        <row r="1240">
          <cell r="AH1240" t="str">
            <v>X</v>
          </cell>
          <cell r="AM1240" t="str">
            <v>X</v>
          </cell>
          <cell r="AR1240" t="str">
            <v>X</v>
          </cell>
          <cell r="AW1240" t="str">
            <v>X</v>
          </cell>
          <cell r="BB1240" t="str">
            <v>X</v>
          </cell>
          <cell r="BG1240" t="str">
            <v>X</v>
          </cell>
        </row>
        <row r="1241">
          <cell r="AH1241" t="str">
            <v>X</v>
          </cell>
          <cell r="AM1241" t="str">
            <v>X</v>
          </cell>
          <cell r="AR1241" t="str">
            <v>X</v>
          </cell>
          <cell r="AW1241" t="str">
            <v>X</v>
          </cell>
          <cell r="BB1241" t="str">
            <v>X</v>
          </cell>
          <cell r="BG1241" t="str">
            <v>X</v>
          </cell>
        </row>
        <row r="1242">
          <cell r="AH1242" t="str">
            <v>X</v>
          </cell>
          <cell r="AM1242" t="str">
            <v>X</v>
          </cell>
          <cell r="AR1242" t="str">
            <v>X</v>
          </cell>
          <cell r="AW1242" t="str">
            <v>X</v>
          </cell>
          <cell r="BB1242" t="str">
            <v>X</v>
          </cell>
          <cell r="BG1242" t="str">
            <v>X</v>
          </cell>
        </row>
        <row r="1243">
          <cell r="AH1243" t="str">
            <v>X</v>
          </cell>
          <cell r="AM1243" t="str">
            <v>X</v>
          </cell>
          <cell r="AR1243" t="str">
            <v>X</v>
          </cell>
          <cell r="AW1243" t="str">
            <v>X</v>
          </cell>
          <cell r="BB1243" t="str">
            <v>X</v>
          </cell>
          <cell r="BG1243" t="str">
            <v>X</v>
          </cell>
        </row>
        <row r="1244">
          <cell r="AH1244" t="str">
            <v>X</v>
          </cell>
          <cell r="AM1244" t="str">
            <v>X</v>
          </cell>
          <cell r="AR1244" t="str">
            <v>X</v>
          </cell>
          <cell r="AW1244" t="str">
            <v>X</v>
          </cell>
          <cell r="BB1244" t="str">
            <v>X</v>
          </cell>
          <cell r="BG1244" t="str">
            <v>X</v>
          </cell>
        </row>
        <row r="1245">
          <cell r="AH1245" t="str">
            <v>X</v>
          </cell>
          <cell r="AM1245" t="str">
            <v>X</v>
          </cell>
          <cell r="AR1245" t="str">
            <v>X</v>
          </cell>
          <cell r="AW1245" t="str">
            <v>X</v>
          </cell>
          <cell r="BB1245" t="str">
            <v>X</v>
          </cell>
          <cell r="BG1245" t="str">
            <v>X</v>
          </cell>
        </row>
        <row r="1246">
          <cell r="AH1246" t="str">
            <v>X</v>
          </cell>
          <cell r="AM1246" t="str">
            <v>X</v>
          </cell>
          <cell r="AR1246" t="str">
            <v>X</v>
          </cell>
          <cell r="AW1246" t="str">
            <v>X</v>
          </cell>
          <cell r="BB1246" t="str">
            <v>X</v>
          </cell>
          <cell r="BG1246" t="str">
            <v>X</v>
          </cell>
        </row>
        <row r="1247">
          <cell r="AH1247" t="str">
            <v>X</v>
          </cell>
          <cell r="AM1247" t="str">
            <v>X</v>
          </cell>
          <cell r="AR1247" t="str">
            <v>X</v>
          </cell>
          <cell r="AW1247" t="str">
            <v>X</v>
          </cell>
          <cell r="BB1247" t="str">
            <v>X</v>
          </cell>
          <cell r="BG1247" t="str">
            <v>X</v>
          </cell>
        </row>
        <row r="1248">
          <cell r="AH1248" t="str">
            <v>X</v>
          </cell>
          <cell r="AM1248" t="str">
            <v>X</v>
          </cell>
          <cell r="AR1248" t="str">
            <v>X</v>
          </cell>
          <cell r="AW1248" t="str">
            <v>X</v>
          </cell>
          <cell r="BB1248" t="str">
            <v>X</v>
          </cell>
          <cell r="BG1248" t="str">
            <v>X</v>
          </cell>
        </row>
        <row r="1249">
          <cell r="AH1249" t="str">
            <v>X</v>
          </cell>
          <cell r="AM1249" t="str">
            <v>X</v>
          </cell>
          <cell r="AR1249" t="str">
            <v>X</v>
          </cell>
          <cell r="AW1249" t="str">
            <v>X</v>
          </cell>
          <cell r="BB1249" t="str">
            <v>X</v>
          </cell>
          <cell r="BG1249" t="str">
            <v>X</v>
          </cell>
        </row>
        <row r="1250">
          <cell r="AH1250" t="str">
            <v>X</v>
          </cell>
          <cell r="AM1250" t="str">
            <v>X</v>
          </cell>
          <cell r="AR1250" t="str">
            <v>X</v>
          </cell>
          <cell r="AW1250" t="str">
            <v>X</v>
          </cell>
          <cell r="BB1250" t="str">
            <v>X</v>
          </cell>
          <cell r="BG1250" t="str">
            <v>X</v>
          </cell>
        </row>
        <row r="1251">
          <cell r="AH1251" t="str">
            <v>X</v>
          </cell>
          <cell r="AM1251" t="str">
            <v>X</v>
          </cell>
          <cell r="AR1251" t="str">
            <v>X</v>
          </cell>
          <cell r="AW1251" t="str">
            <v>X</v>
          </cell>
          <cell r="BB1251" t="str">
            <v>X</v>
          </cell>
          <cell r="BG1251" t="str">
            <v>X</v>
          </cell>
        </row>
        <row r="1252">
          <cell r="AH1252" t="str">
            <v>X</v>
          </cell>
          <cell r="AM1252" t="str">
            <v>X</v>
          </cell>
          <cell r="AR1252" t="str">
            <v>X</v>
          </cell>
          <cell r="AW1252" t="str">
            <v>X</v>
          </cell>
          <cell r="BB1252" t="str">
            <v>X</v>
          </cell>
          <cell r="BG1252" t="str">
            <v>X</v>
          </cell>
        </row>
        <row r="1253">
          <cell r="AH1253" t="str">
            <v>X</v>
          </cell>
          <cell r="AM1253" t="str">
            <v>X</v>
          </cell>
          <cell r="AR1253" t="str">
            <v>X</v>
          </cell>
          <cell r="AW1253" t="str">
            <v>X</v>
          </cell>
          <cell r="BB1253" t="str">
            <v>X</v>
          </cell>
          <cell r="BG1253" t="str">
            <v>X</v>
          </cell>
        </row>
        <row r="1254">
          <cell r="AH1254" t="str">
            <v>X</v>
          </cell>
          <cell r="AM1254" t="str">
            <v>X</v>
          </cell>
          <cell r="AR1254" t="str">
            <v>X</v>
          </cell>
          <cell r="AW1254" t="str">
            <v>X</v>
          </cell>
          <cell r="BB1254" t="str">
            <v>X</v>
          </cell>
          <cell r="BG1254" t="str">
            <v>X</v>
          </cell>
        </row>
        <row r="1255">
          <cell r="AH1255" t="str">
            <v>X</v>
          </cell>
          <cell r="AM1255" t="str">
            <v>X</v>
          </cell>
          <cell r="AR1255" t="str">
            <v>X</v>
          </cell>
          <cell r="AW1255" t="str">
            <v>X</v>
          </cell>
          <cell r="BB1255" t="str">
            <v>X</v>
          </cell>
          <cell r="BG1255" t="str">
            <v>X</v>
          </cell>
        </row>
        <row r="1256">
          <cell r="AH1256" t="str">
            <v>X</v>
          </cell>
          <cell r="AM1256" t="str">
            <v>X</v>
          </cell>
          <cell r="AR1256" t="str">
            <v>X</v>
          </cell>
          <cell r="AW1256" t="str">
            <v>X</v>
          </cell>
          <cell r="BB1256" t="str">
            <v>X</v>
          </cell>
          <cell r="BG1256" t="str">
            <v>X</v>
          </cell>
        </row>
        <row r="1257">
          <cell r="AH1257" t="str">
            <v>X</v>
          </cell>
          <cell r="AM1257" t="str">
            <v>X</v>
          </cell>
          <cell r="AR1257" t="str">
            <v>X</v>
          </cell>
          <cell r="AW1257" t="str">
            <v>X</v>
          </cell>
          <cell r="BB1257" t="str">
            <v>X</v>
          </cell>
          <cell r="BG1257" t="str">
            <v>X</v>
          </cell>
        </row>
        <row r="1258">
          <cell r="AH1258" t="str">
            <v>X</v>
          </cell>
          <cell r="AM1258" t="str">
            <v>X</v>
          </cell>
          <cell r="AR1258" t="str">
            <v>X</v>
          </cell>
          <cell r="AW1258" t="str">
            <v>X</v>
          </cell>
          <cell r="BB1258" t="str">
            <v>X</v>
          </cell>
          <cell r="BG1258" t="str">
            <v>X</v>
          </cell>
        </row>
        <row r="1259">
          <cell r="AH1259" t="str">
            <v>X</v>
          </cell>
          <cell r="AM1259" t="str">
            <v>X</v>
          </cell>
          <cell r="AR1259" t="str">
            <v>X</v>
          </cell>
          <cell r="AW1259" t="str">
            <v>X</v>
          </cell>
          <cell r="BB1259" t="str">
            <v>X</v>
          </cell>
          <cell r="BG1259" t="str">
            <v>X</v>
          </cell>
        </row>
        <row r="1260">
          <cell r="AH1260" t="str">
            <v>X</v>
          </cell>
          <cell r="AM1260" t="str">
            <v>X</v>
          </cell>
          <cell r="AR1260" t="str">
            <v>X</v>
          </cell>
          <cell r="AW1260" t="str">
            <v>X</v>
          </cell>
          <cell r="BB1260" t="str">
            <v>X</v>
          </cell>
          <cell r="BG1260" t="str">
            <v>X</v>
          </cell>
        </row>
        <row r="1261">
          <cell r="AH1261" t="str">
            <v>X</v>
          </cell>
          <cell r="AM1261" t="str">
            <v>X</v>
          </cell>
          <cell r="AR1261" t="str">
            <v>X</v>
          </cell>
          <cell r="AW1261" t="str">
            <v>X</v>
          </cell>
          <cell r="BB1261" t="str">
            <v>X</v>
          </cell>
          <cell r="BG1261" t="str">
            <v>X</v>
          </cell>
        </row>
        <row r="1262">
          <cell r="AH1262" t="str">
            <v>X</v>
          </cell>
          <cell r="AM1262" t="str">
            <v>X</v>
          </cell>
          <cell r="AR1262" t="str">
            <v>X</v>
          </cell>
          <cell r="AW1262" t="str">
            <v>X</v>
          </cell>
          <cell r="BB1262" t="str">
            <v>X</v>
          </cell>
          <cell r="BG1262" t="str">
            <v>X</v>
          </cell>
        </row>
        <row r="1263">
          <cell r="AH1263" t="str">
            <v>X</v>
          </cell>
          <cell r="AM1263" t="str">
            <v>X</v>
          </cell>
          <cell r="AR1263" t="str">
            <v>X</v>
          </cell>
          <cell r="AW1263" t="str">
            <v>X</v>
          </cell>
          <cell r="BB1263" t="str">
            <v>X</v>
          </cell>
          <cell r="BG1263" t="str">
            <v>X</v>
          </cell>
        </row>
        <row r="1264">
          <cell r="AH1264" t="str">
            <v>X</v>
          </cell>
          <cell r="AM1264" t="str">
            <v>X</v>
          </cell>
          <cell r="AR1264" t="str">
            <v>X</v>
          </cell>
          <cell r="AW1264" t="str">
            <v>X</v>
          </cell>
          <cell r="BB1264" t="str">
            <v>X</v>
          </cell>
          <cell r="BG1264" t="str">
            <v>X</v>
          </cell>
        </row>
        <row r="1265">
          <cell r="AH1265" t="str">
            <v>X</v>
          </cell>
          <cell r="AM1265" t="str">
            <v>X</v>
          </cell>
          <cell r="AR1265" t="str">
            <v>X</v>
          </cell>
          <cell r="AW1265" t="str">
            <v>X</v>
          </cell>
          <cell r="BB1265" t="str">
            <v>X</v>
          </cell>
          <cell r="BG1265" t="str">
            <v>X</v>
          </cell>
        </row>
        <row r="1266">
          <cell r="AH1266" t="str">
            <v>X</v>
          </cell>
          <cell r="AM1266" t="str">
            <v>X</v>
          </cell>
          <cell r="AR1266" t="str">
            <v>X</v>
          </cell>
          <cell r="AW1266" t="str">
            <v>X</v>
          </cell>
          <cell r="BB1266" t="str">
            <v>X</v>
          </cell>
          <cell r="BG1266" t="str">
            <v>X</v>
          </cell>
        </row>
        <row r="1267">
          <cell r="AH1267" t="str">
            <v>X</v>
          </cell>
          <cell r="AM1267" t="str">
            <v>X</v>
          </cell>
          <cell r="AR1267" t="str">
            <v>X</v>
          </cell>
          <cell r="AW1267" t="str">
            <v>X</v>
          </cell>
          <cell r="BB1267" t="str">
            <v>X</v>
          </cell>
          <cell r="BG1267" t="str">
            <v>X</v>
          </cell>
        </row>
        <row r="1268">
          <cell r="AH1268" t="str">
            <v>X</v>
          </cell>
          <cell r="AM1268" t="str">
            <v>X</v>
          </cell>
          <cell r="AR1268" t="str">
            <v>X</v>
          </cell>
          <cell r="AW1268" t="str">
            <v>X</v>
          </cell>
          <cell r="BB1268" t="str">
            <v>X</v>
          </cell>
          <cell r="BG1268" t="str">
            <v>X</v>
          </cell>
        </row>
        <row r="1269">
          <cell r="AH1269" t="str">
            <v>X</v>
          </cell>
          <cell r="AM1269" t="str">
            <v>X</v>
          </cell>
          <cell r="AR1269" t="str">
            <v>X</v>
          </cell>
          <cell r="AW1269" t="str">
            <v>X</v>
          </cell>
          <cell r="BB1269" t="str">
            <v>X</v>
          </cell>
          <cell r="BG1269" t="str">
            <v>X</v>
          </cell>
        </row>
        <row r="1270">
          <cell r="AH1270" t="str">
            <v>X</v>
          </cell>
          <cell r="AM1270" t="str">
            <v>X</v>
          </cell>
          <cell r="AR1270" t="str">
            <v>X</v>
          </cell>
          <cell r="AW1270" t="str">
            <v>X</v>
          </cell>
          <cell r="BB1270" t="str">
            <v>X</v>
          </cell>
          <cell r="BG1270" t="str">
            <v>X</v>
          </cell>
        </row>
        <row r="1271">
          <cell r="AH1271" t="str">
            <v>X</v>
          </cell>
          <cell r="AM1271" t="str">
            <v>X</v>
          </cell>
          <cell r="AR1271" t="str">
            <v>X</v>
          </cell>
          <cell r="AW1271" t="str">
            <v>X</v>
          </cell>
          <cell r="BB1271" t="str">
            <v>X</v>
          </cell>
          <cell r="BG1271" t="str">
            <v>X</v>
          </cell>
        </row>
        <row r="1272">
          <cell r="AH1272" t="str">
            <v>X</v>
          </cell>
          <cell r="AM1272" t="str">
            <v>X</v>
          </cell>
          <cell r="AR1272" t="str">
            <v>X</v>
          </cell>
          <cell r="AW1272" t="str">
            <v>X</v>
          </cell>
          <cell r="BB1272" t="str">
            <v>X</v>
          </cell>
          <cell r="BG1272" t="str">
            <v>X</v>
          </cell>
        </row>
        <row r="1273">
          <cell r="AH1273" t="str">
            <v>X</v>
          </cell>
          <cell r="AM1273" t="str">
            <v>X</v>
          </cell>
          <cell r="AR1273" t="str">
            <v>X</v>
          </cell>
          <cell r="AW1273" t="str">
            <v>X</v>
          </cell>
          <cell r="BB1273" t="str">
            <v>X</v>
          </cell>
          <cell r="BG1273" t="str">
            <v>X</v>
          </cell>
        </row>
        <row r="1274">
          <cell r="AH1274" t="str">
            <v>X</v>
          </cell>
          <cell r="AM1274" t="str">
            <v>X</v>
          </cell>
          <cell r="AR1274" t="str">
            <v>X</v>
          </cell>
          <cell r="AW1274" t="str">
            <v>X</v>
          </cell>
          <cell r="BB1274" t="str">
            <v>X</v>
          </cell>
          <cell r="BG1274" t="str">
            <v>X</v>
          </cell>
        </row>
        <row r="1275">
          <cell r="AH1275" t="str">
            <v>X</v>
          </cell>
          <cell r="AM1275" t="str">
            <v>X</v>
          </cell>
          <cell r="AR1275" t="str">
            <v>X</v>
          </cell>
          <cell r="AW1275" t="str">
            <v>X</v>
          </cell>
          <cell r="BB1275" t="str">
            <v>X</v>
          </cell>
          <cell r="BG1275" t="str">
            <v>X</v>
          </cell>
        </row>
        <row r="1276">
          <cell r="AH1276" t="str">
            <v>X</v>
          </cell>
          <cell r="AM1276" t="str">
            <v>X</v>
          </cell>
          <cell r="AR1276" t="str">
            <v>X</v>
          </cell>
          <cell r="AW1276" t="str">
            <v>X</v>
          </cell>
          <cell r="BB1276" t="str">
            <v>X</v>
          </cell>
          <cell r="BG1276" t="str">
            <v>X</v>
          </cell>
        </row>
        <row r="1277">
          <cell r="AH1277" t="str">
            <v>X</v>
          </cell>
          <cell r="AM1277" t="str">
            <v>X</v>
          </cell>
          <cell r="AR1277" t="str">
            <v>X</v>
          </cell>
          <cell r="AW1277" t="str">
            <v>X</v>
          </cell>
          <cell r="BB1277" t="str">
            <v>X</v>
          </cell>
          <cell r="BG1277" t="str">
            <v>X</v>
          </cell>
        </row>
        <row r="1278">
          <cell r="AH1278" t="str">
            <v>X</v>
          </cell>
          <cell r="AM1278" t="str">
            <v>X</v>
          </cell>
          <cell r="AR1278" t="str">
            <v>X</v>
          </cell>
          <cell r="AW1278" t="str">
            <v>X</v>
          </cell>
          <cell r="BB1278" t="str">
            <v>X</v>
          </cell>
          <cell r="BG1278" t="str">
            <v>X</v>
          </cell>
        </row>
        <row r="1279">
          <cell r="AH1279" t="str">
            <v>X</v>
          </cell>
          <cell r="AM1279" t="str">
            <v>X</v>
          </cell>
          <cell r="AR1279" t="str">
            <v>X</v>
          </cell>
          <cell r="AW1279" t="str">
            <v>X</v>
          </cell>
          <cell r="BB1279" t="str">
            <v>X</v>
          </cell>
          <cell r="BG1279" t="str">
            <v>X</v>
          </cell>
        </row>
        <row r="1280">
          <cell r="AH1280" t="str">
            <v>X</v>
          </cell>
          <cell r="AM1280" t="str">
            <v>X</v>
          </cell>
          <cell r="AR1280" t="str">
            <v>X</v>
          </cell>
          <cell r="AW1280" t="str">
            <v>X</v>
          </cell>
          <cell r="BB1280" t="str">
            <v>X</v>
          </cell>
          <cell r="BG1280" t="str">
            <v>X</v>
          </cell>
        </row>
        <row r="1281">
          <cell r="AH1281" t="str">
            <v>X</v>
          </cell>
          <cell r="AM1281" t="str">
            <v>X</v>
          </cell>
          <cell r="AR1281" t="str">
            <v>X</v>
          </cell>
          <cell r="AW1281" t="str">
            <v>X</v>
          </cell>
          <cell r="BB1281" t="str">
            <v>X</v>
          </cell>
          <cell r="BG1281" t="str">
            <v>X</v>
          </cell>
        </row>
        <row r="1282">
          <cell r="AH1282" t="str">
            <v>X</v>
          </cell>
          <cell r="AM1282" t="str">
            <v>X</v>
          </cell>
          <cell r="AR1282" t="str">
            <v>X</v>
          </cell>
          <cell r="AW1282" t="str">
            <v>X</v>
          </cell>
          <cell r="BB1282" t="str">
            <v>X</v>
          </cell>
          <cell r="BG1282" t="str">
            <v>X</v>
          </cell>
        </row>
        <row r="1283">
          <cell r="AH1283" t="str">
            <v>X</v>
          </cell>
          <cell r="AM1283" t="str">
            <v>X</v>
          </cell>
          <cell r="AR1283" t="str">
            <v>X</v>
          </cell>
          <cell r="AW1283" t="str">
            <v>X</v>
          </cell>
          <cell r="BB1283" t="str">
            <v>X</v>
          </cell>
          <cell r="BG1283" t="str">
            <v>X</v>
          </cell>
        </row>
        <row r="1284">
          <cell r="AH1284" t="str">
            <v>X</v>
          </cell>
          <cell r="AM1284" t="str">
            <v>X</v>
          </cell>
          <cell r="AR1284" t="str">
            <v>X</v>
          </cell>
          <cell r="AW1284" t="str">
            <v>X</v>
          </cell>
          <cell r="BB1284" t="str">
            <v>X</v>
          </cell>
          <cell r="BG1284" t="str">
            <v>X</v>
          </cell>
        </row>
        <row r="1285">
          <cell r="AH1285" t="str">
            <v>X</v>
          </cell>
          <cell r="AM1285" t="str">
            <v>X</v>
          </cell>
          <cell r="AR1285" t="str">
            <v>X</v>
          </cell>
          <cell r="AW1285" t="str">
            <v>X</v>
          </cell>
          <cell r="BB1285" t="str">
            <v>X</v>
          </cell>
          <cell r="BG1285" t="str">
            <v>X</v>
          </cell>
        </row>
        <row r="1286">
          <cell r="AH1286" t="str">
            <v>X</v>
          </cell>
          <cell r="AM1286" t="str">
            <v>X</v>
          </cell>
          <cell r="AR1286" t="str">
            <v>X</v>
          </cell>
          <cell r="AW1286" t="str">
            <v>X</v>
          </cell>
          <cell r="BB1286" t="str">
            <v>X</v>
          </cell>
          <cell r="BG1286" t="str">
            <v>X</v>
          </cell>
        </row>
        <row r="1287">
          <cell r="AH1287" t="str">
            <v>X</v>
          </cell>
          <cell r="AM1287" t="str">
            <v>X</v>
          </cell>
          <cell r="AR1287" t="str">
            <v>X</v>
          </cell>
          <cell r="AW1287" t="str">
            <v>X</v>
          </cell>
          <cell r="BB1287" t="str">
            <v>X</v>
          </cell>
          <cell r="BG1287" t="str">
            <v>X</v>
          </cell>
        </row>
        <row r="1288">
          <cell r="AH1288" t="str">
            <v>X</v>
          </cell>
          <cell r="AM1288" t="str">
            <v>X</v>
          </cell>
          <cell r="AR1288" t="str">
            <v>X</v>
          </cell>
          <cell r="AW1288" t="str">
            <v>X</v>
          </cell>
          <cell r="BB1288" t="str">
            <v>X</v>
          </cell>
          <cell r="BG1288" t="str">
            <v>X</v>
          </cell>
        </row>
        <row r="1289">
          <cell r="AH1289" t="str">
            <v>X</v>
          </cell>
          <cell r="AM1289" t="str">
            <v>X</v>
          </cell>
          <cell r="AR1289" t="str">
            <v>X</v>
          </cell>
          <cell r="AW1289" t="str">
            <v>X</v>
          </cell>
          <cell r="BB1289" t="str">
            <v>X</v>
          </cell>
          <cell r="BG1289" t="str">
            <v>X</v>
          </cell>
        </row>
        <row r="1290">
          <cell r="AH1290" t="str">
            <v>X</v>
          </cell>
          <cell r="AM1290" t="str">
            <v>X</v>
          </cell>
          <cell r="AR1290" t="str">
            <v>X</v>
          </cell>
          <cell r="AW1290" t="str">
            <v>X</v>
          </cell>
          <cell r="BB1290" t="str">
            <v>X</v>
          </cell>
          <cell r="BG1290" t="str">
            <v>X</v>
          </cell>
        </row>
        <row r="1291">
          <cell r="AH1291" t="str">
            <v>X</v>
          </cell>
          <cell r="AM1291" t="str">
            <v>X</v>
          </cell>
          <cell r="AR1291" t="str">
            <v>X</v>
          </cell>
          <cell r="AW1291" t="str">
            <v>X</v>
          </cell>
          <cell r="BB1291" t="str">
            <v>X</v>
          </cell>
          <cell r="BG1291" t="str">
            <v>X</v>
          </cell>
        </row>
        <row r="1292">
          <cell r="AH1292" t="str">
            <v>X</v>
          </cell>
          <cell r="AM1292" t="str">
            <v>X</v>
          </cell>
          <cell r="AR1292" t="str">
            <v>X</v>
          </cell>
          <cell r="AW1292" t="str">
            <v>X</v>
          </cell>
          <cell r="BB1292" t="str">
            <v>X</v>
          </cell>
          <cell r="BG1292" t="str">
            <v>X</v>
          </cell>
        </row>
        <row r="1293">
          <cell r="AH1293" t="str">
            <v>X</v>
          </cell>
          <cell r="AM1293" t="str">
            <v>X</v>
          </cell>
          <cell r="AR1293" t="str">
            <v>X</v>
          </cell>
          <cell r="AW1293" t="str">
            <v>X</v>
          </cell>
          <cell r="BB1293" t="str">
            <v>X</v>
          </cell>
          <cell r="BG1293" t="str">
            <v>X</v>
          </cell>
        </row>
        <row r="1294">
          <cell r="AH1294" t="str">
            <v>X</v>
          </cell>
          <cell r="AM1294" t="str">
            <v>X</v>
          </cell>
          <cell r="AR1294" t="str">
            <v>X</v>
          </cell>
          <cell r="AW1294" t="str">
            <v>X</v>
          </cell>
          <cell r="BB1294" t="str">
            <v>X</v>
          </cell>
          <cell r="BG1294" t="str">
            <v>X</v>
          </cell>
        </row>
        <row r="1295">
          <cell r="AH1295" t="str">
            <v>X</v>
          </cell>
          <cell r="AM1295" t="str">
            <v>X</v>
          </cell>
          <cell r="AR1295" t="str">
            <v>X</v>
          </cell>
          <cell r="AW1295" t="str">
            <v>X</v>
          </cell>
          <cell r="BB1295" t="str">
            <v>X</v>
          </cell>
          <cell r="BG1295" t="str">
            <v>X</v>
          </cell>
        </row>
        <row r="1296">
          <cell r="AH1296" t="str">
            <v>X</v>
          </cell>
          <cell r="AM1296" t="str">
            <v>X</v>
          </cell>
          <cell r="AR1296" t="str">
            <v>X</v>
          </cell>
          <cell r="AW1296" t="str">
            <v>X</v>
          </cell>
          <cell r="BB1296" t="str">
            <v>X</v>
          </cell>
          <cell r="BG1296" t="str">
            <v>X</v>
          </cell>
        </row>
        <row r="1297">
          <cell r="AH1297" t="str">
            <v>X</v>
          </cell>
          <cell r="AM1297" t="str">
            <v>X</v>
          </cell>
          <cell r="AR1297" t="str">
            <v>X</v>
          </cell>
          <cell r="AW1297" t="str">
            <v>X</v>
          </cell>
          <cell r="BB1297" t="str">
            <v>X</v>
          </cell>
          <cell r="BG1297" t="str">
            <v>X</v>
          </cell>
        </row>
        <row r="1298">
          <cell r="AH1298" t="str">
            <v>X</v>
          </cell>
          <cell r="AM1298" t="str">
            <v>X</v>
          </cell>
          <cell r="AR1298" t="str">
            <v>X</v>
          </cell>
          <cell r="AW1298" t="str">
            <v>X</v>
          </cell>
          <cell r="BB1298" t="str">
            <v>X</v>
          </cell>
          <cell r="BG1298" t="str">
            <v>X</v>
          </cell>
        </row>
        <row r="1299">
          <cell r="AH1299" t="str">
            <v>X</v>
          </cell>
          <cell r="AM1299" t="str">
            <v>X</v>
          </cell>
          <cell r="AR1299" t="str">
            <v>X</v>
          </cell>
          <cell r="AW1299" t="str">
            <v>X</v>
          </cell>
          <cell r="BB1299" t="str">
            <v>X</v>
          </cell>
          <cell r="BG1299" t="str">
            <v>X</v>
          </cell>
        </row>
        <row r="1300">
          <cell r="AH1300" t="str">
            <v>X</v>
          </cell>
          <cell r="AM1300" t="str">
            <v>X</v>
          </cell>
          <cell r="AR1300" t="str">
            <v>X</v>
          </cell>
          <cell r="AW1300" t="str">
            <v>X</v>
          </cell>
          <cell r="BB1300" t="str">
            <v>X</v>
          </cell>
          <cell r="BG1300" t="str">
            <v>X</v>
          </cell>
        </row>
        <row r="1301">
          <cell r="AH1301" t="str">
            <v>X</v>
          </cell>
          <cell r="AM1301" t="str">
            <v>X</v>
          </cell>
          <cell r="AR1301" t="str">
            <v>X</v>
          </cell>
          <cell r="AW1301" t="str">
            <v>X</v>
          </cell>
          <cell r="BB1301" t="str">
            <v>X</v>
          </cell>
          <cell r="BG1301" t="str">
            <v>X</v>
          </cell>
        </row>
        <row r="1302">
          <cell r="AH1302" t="str">
            <v>X</v>
          </cell>
          <cell r="AM1302" t="str">
            <v>X</v>
          </cell>
          <cell r="AR1302" t="str">
            <v>X</v>
          </cell>
          <cell r="AW1302" t="str">
            <v>X</v>
          </cell>
          <cell r="BB1302" t="str">
            <v>X</v>
          </cell>
          <cell r="BG1302" t="str">
            <v>X</v>
          </cell>
        </row>
        <row r="1303">
          <cell r="AH1303" t="str">
            <v>X</v>
          </cell>
          <cell r="AM1303" t="str">
            <v>X</v>
          </cell>
          <cell r="AR1303" t="str">
            <v>X</v>
          </cell>
          <cell r="AW1303" t="str">
            <v>X</v>
          </cell>
          <cell r="BB1303" t="str">
            <v>X</v>
          </cell>
          <cell r="BG1303" t="str">
            <v>X</v>
          </cell>
        </row>
        <row r="1304">
          <cell r="AH1304" t="str">
            <v>X</v>
          </cell>
          <cell r="AM1304" t="str">
            <v>X</v>
          </cell>
          <cell r="AR1304" t="str">
            <v>X</v>
          </cell>
          <cell r="AW1304" t="str">
            <v>X</v>
          </cell>
          <cell r="BB1304" t="str">
            <v>X</v>
          </cell>
          <cell r="BG1304" t="str">
            <v>X</v>
          </cell>
        </row>
        <row r="1305">
          <cell r="AH1305" t="str">
            <v>X</v>
          </cell>
          <cell r="AM1305" t="str">
            <v>X</v>
          </cell>
          <cell r="AR1305" t="str">
            <v>X</v>
          </cell>
          <cell r="AW1305" t="str">
            <v>X</v>
          </cell>
          <cell r="BB1305" t="str">
            <v>X</v>
          </cell>
          <cell r="BG1305" t="str">
            <v>X</v>
          </cell>
        </row>
        <row r="1306">
          <cell r="AH1306" t="str">
            <v>X</v>
          </cell>
          <cell r="AM1306" t="str">
            <v>X</v>
          </cell>
          <cell r="AR1306" t="str">
            <v>X</v>
          </cell>
          <cell r="AW1306" t="str">
            <v>X</v>
          </cell>
          <cell r="BB1306" t="str">
            <v>X</v>
          </cell>
          <cell r="BG1306" t="str">
            <v>X</v>
          </cell>
        </row>
        <row r="1307">
          <cell r="AH1307" t="str">
            <v>X</v>
          </cell>
          <cell r="AM1307" t="str">
            <v>X</v>
          </cell>
          <cell r="AR1307" t="str">
            <v>X</v>
          </cell>
          <cell r="AW1307" t="str">
            <v>X</v>
          </cell>
          <cell r="BB1307" t="str">
            <v>X</v>
          </cell>
          <cell r="BG1307" t="str">
            <v>X</v>
          </cell>
        </row>
        <row r="1308">
          <cell r="AH1308" t="str">
            <v>X</v>
          </cell>
          <cell r="AM1308" t="str">
            <v>X</v>
          </cell>
          <cell r="AR1308" t="str">
            <v>X</v>
          </cell>
          <cell r="AW1308" t="str">
            <v>X</v>
          </cell>
          <cell r="BB1308" t="str">
            <v>X</v>
          </cell>
          <cell r="BG1308" t="str">
            <v>X</v>
          </cell>
        </row>
        <row r="1309">
          <cell r="AH1309" t="str">
            <v>X</v>
          </cell>
          <cell r="AM1309" t="str">
            <v>X</v>
          </cell>
          <cell r="AR1309" t="str">
            <v>X</v>
          </cell>
          <cell r="AW1309" t="str">
            <v>X</v>
          </cell>
          <cell r="BB1309" t="str">
            <v>X</v>
          </cell>
          <cell r="BG1309" t="str">
            <v>X</v>
          </cell>
        </row>
        <row r="1310">
          <cell r="AH1310" t="str">
            <v>X</v>
          </cell>
          <cell r="AM1310" t="str">
            <v>X</v>
          </cell>
          <cell r="AR1310" t="str">
            <v>X</v>
          </cell>
          <cell r="AW1310" t="str">
            <v>X</v>
          </cell>
          <cell r="BB1310" t="str">
            <v>X</v>
          </cell>
          <cell r="BG1310" t="str">
            <v>X</v>
          </cell>
        </row>
        <row r="1311">
          <cell r="AH1311" t="str">
            <v>X</v>
          </cell>
          <cell r="AM1311" t="str">
            <v>X</v>
          </cell>
          <cell r="AR1311" t="str">
            <v>X</v>
          </cell>
          <cell r="AW1311" t="str">
            <v>X</v>
          </cell>
          <cell r="BB1311" t="str">
            <v>X</v>
          </cell>
          <cell r="BG1311" t="str">
            <v>X</v>
          </cell>
        </row>
        <row r="1312">
          <cell r="AH1312" t="str">
            <v>X</v>
          </cell>
          <cell r="AM1312" t="str">
            <v>X</v>
          </cell>
          <cell r="AR1312" t="str">
            <v>X</v>
          </cell>
          <cell r="AW1312" t="str">
            <v>X</v>
          </cell>
          <cell r="BB1312" t="str">
            <v>X</v>
          </cell>
          <cell r="BG1312" t="str">
            <v>X</v>
          </cell>
        </row>
        <row r="1313">
          <cell r="AH1313" t="str">
            <v>X</v>
          </cell>
          <cell r="AM1313" t="str">
            <v>X</v>
          </cell>
          <cell r="AR1313" t="str">
            <v>X</v>
          </cell>
          <cell r="AW1313" t="str">
            <v>X</v>
          </cell>
          <cell r="BB1313" t="str">
            <v>X</v>
          </cell>
          <cell r="BG1313" t="str">
            <v>X</v>
          </cell>
        </row>
        <row r="1314">
          <cell r="AH1314" t="str">
            <v>X</v>
          </cell>
          <cell r="AM1314" t="str">
            <v>X</v>
          </cell>
          <cell r="AR1314" t="str">
            <v>X</v>
          </cell>
          <cell r="AW1314" t="str">
            <v>X</v>
          </cell>
          <cell r="BB1314" t="str">
            <v>X</v>
          </cell>
          <cell r="BG1314" t="str">
            <v>X</v>
          </cell>
        </row>
        <row r="1315">
          <cell r="AH1315" t="str">
            <v>X</v>
          </cell>
          <cell r="AM1315" t="str">
            <v>X</v>
          </cell>
          <cell r="AR1315" t="str">
            <v>X</v>
          </cell>
          <cell r="AW1315" t="str">
            <v>X</v>
          </cell>
          <cell r="BB1315" t="str">
            <v>X</v>
          </cell>
          <cell r="BG1315" t="str">
            <v>X</v>
          </cell>
        </row>
        <row r="1316">
          <cell r="AH1316" t="str">
            <v>X</v>
          </cell>
          <cell r="AM1316" t="str">
            <v>X</v>
          </cell>
          <cell r="AR1316" t="str">
            <v>X</v>
          </cell>
          <cell r="AW1316" t="str">
            <v>X</v>
          </cell>
          <cell r="BB1316" t="str">
            <v>X</v>
          </cell>
          <cell r="BG1316" t="str">
            <v>X</v>
          </cell>
        </row>
        <row r="1317">
          <cell r="AH1317" t="str">
            <v>X</v>
          </cell>
          <cell r="AM1317" t="str">
            <v>X</v>
          </cell>
          <cell r="AR1317" t="str">
            <v>X</v>
          </cell>
          <cell r="AW1317" t="str">
            <v>X</v>
          </cell>
          <cell r="BB1317" t="str">
            <v>X</v>
          </cell>
          <cell r="BG1317" t="str">
            <v>X</v>
          </cell>
        </row>
        <row r="1318">
          <cell r="AH1318" t="str">
            <v>X</v>
          </cell>
          <cell r="AM1318" t="str">
            <v>X</v>
          </cell>
          <cell r="AR1318" t="str">
            <v>X</v>
          </cell>
          <cell r="AW1318" t="str">
            <v>X</v>
          </cell>
          <cell r="BB1318" t="str">
            <v>X</v>
          </cell>
          <cell r="BG1318" t="str">
            <v>X</v>
          </cell>
        </row>
        <row r="1319">
          <cell r="AH1319" t="str">
            <v>X</v>
          </cell>
          <cell r="AM1319" t="str">
            <v>X</v>
          </cell>
          <cell r="AR1319" t="str">
            <v>X</v>
          </cell>
          <cell r="AW1319" t="str">
            <v>X</v>
          </cell>
          <cell r="BB1319" t="str">
            <v>X</v>
          </cell>
          <cell r="BG1319" t="str">
            <v>X</v>
          </cell>
        </row>
        <row r="1320">
          <cell r="AH1320" t="str">
            <v>X</v>
          </cell>
          <cell r="AM1320" t="str">
            <v>X</v>
          </cell>
          <cell r="AR1320" t="str">
            <v>X</v>
          </cell>
          <cell r="AW1320" t="str">
            <v>X</v>
          </cell>
          <cell r="BB1320" t="str">
            <v>X</v>
          </cell>
          <cell r="BG1320" t="str">
            <v>X</v>
          </cell>
        </row>
        <row r="1321">
          <cell r="AH1321" t="str">
            <v>X</v>
          </cell>
          <cell r="AM1321" t="str">
            <v>X</v>
          </cell>
          <cell r="AR1321" t="str">
            <v>X</v>
          </cell>
          <cell r="AW1321" t="str">
            <v>X</v>
          </cell>
          <cell r="BB1321" t="str">
            <v>X</v>
          </cell>
          <cell r="BG1321" t="str">
            <v>X</v>
          </cell>
        </row>
        <row r="1322">
          <cell r="AH1322" t="str">
            <v>X</v>
          </cell>
          <cell r="AM1322" t="str">
            <v>X</v>
          </cell>
          <cell r="AR1322" t="str">
            <v>X</v>
          </cell>
          <cell r="AW1322" t="str">
            <v>X</v>
          </cell>
          <cell r="BB1322" t="str">
            <v>X</v>
          </cell>
          <cell r="BG1322" t="str">
            <v>X</v>
          </cell>
        </row>
        <row r="1323">
          <cell r="AH1323" t="str">
            <v>X</v>
          </cell>
          <cell r="AM1323" t="str">
            <v>X</v>
          </cell>
          <cell r="AR1323" t="str">
            <v>X</v>
          </cell>
          <cell r="AW1323" t="str">
            <v>X</v>
          </cell>
          <cell r="BB1323" t="str">
            <v>X</v>
          </cell>
          <cell r="BG1323" t="str">
            <v>X</v>
          </cell>
        </row>
        <row r="1324">
          <cell r="AH1324" t="str">
            <v>X</v>
          </cell>
          <cell r="AM1324" t="str">
            <v>X</v>
          </cell>
          <cell r="AR1324" t="str">
            <v>X</v>
          </cell>
          <cell r="AW1324" t="str">
            <v>X</v>
          </cell>
          <cell r="BB1324" t="str">
            <v>X</v>
          </cell>
          <cell r="BG1324" t="str">
            <v>X</v>
          </cell>
        </row>
        <row r="1325">
          <cell r="AH1325" t="str">
            <v>X</v>
          </cell>
          <cell r="AM1325" t="str">
            <v>X</v>
          </cell>
          <cell r="AR1325" t="str">
            <v>X</v>
          </cell>
          <cell r="AW1325" t="str">
            <v>X</v>
          </cell>
          <cell r="BB1325" t="str">
            <v>X</v>
          </cell>
          <cell r="BG1325" t="str">
            <v>X</v>
          </cell>
        </row>
        <row r="1326">
          <cell r="AH1326" t="str">
            <v>X</v>
          </cell>
          <cell r="AM1326" t="str">
            <v>X</v>
          </cell>
          <cell r="AR1326" t="str">
            <v>X</v>
          </cell>
          <cell r="AW1326" t="str">
            <v>X</v>
          </cell>
          <cell r="BB1326" t="str">
            <v>X</v>
          </cell>
          <cell r="BG1326" t="str">
            <v>X</v>
          </cell>
        </row>
        <row r="1327">
          <cell r="AH1327" t="str">
            <v>X</v>
          </cell>
          <cell r="AM1327" t="str">
            <v>X</v>
          </cell>
          <cell r="AR1327" t="str">
            <v>X</v>
          </cell>
          <cell r="AW1327" t="str">
            <v>X</v>
          </cell>
          <cell r="BB1327" t="str">
            <v>X</v>
          </cell>
          <cell r="BG1327" t="str">
            <v>X</v>
          </cell>
        </row>
        <row r="1328">
          <cell r="AH1328" t="str">
            <v>X</v>
          </cell>
          <cell r="AM1328" t="str">
            <v>X</v>
          </cell>
          <cell r="AR1328" t="str">
            <v>X</v>
          </cell>
          <cell r="AW1328" t="str">
            <v>X</v>
          </cell>
          <cell r="BB1328" t="str">
            <v>X</v>
          </cell>
          <cell r="BG1328" t="str">
            <v>X</v>
          </cell>
        </row>
        <row r="1329">
          <cell r="AH1329" t="str">
            <v>X</v>
          </cell>
          <cell r="AM1329" t="str">
            <v>X</v>
          </cell>
          <cell r="AR1329" t="str">
            <v>X</v>
          </cell>
          <cell r="AW1329" t="str">
            <v>X</v>
          </cell>
          <cell r="BB1329" t="str">
            <v>X</v>
          </cell>
          <cell r="BG1329" t="str">
            <v>X</v>
          </cell>
        </row>
        <row r="1330">
          <cell r="AH1330" t="str">
            <v>X</v>
          </cell>
          <cell r="AM1330" t="str">
            <v>X</v>
          </cell>
          <cell r="AR1330" t="str">
            <v>X</v>
          </cell>
          <cell r="AW1330" t="str">
            <v>X</v>
          </cell>
          <cell r="BB1330" t="str">
            <v>X</v>
          </cell>
          <cell r="BG1330" t="str">
            <v>X</v>
          </cell>
        </row>
        <row r="1331">
          <cell r="AH1331" t="str">
            <v>X</v>
          </cell>
          <cell r="AM1331" t="str">
            <v>X</v>
          </cell>
          <cell r="AR1331" t="str">
            <v>X</v>
          </cell>
          <cell r="AW1331" t="str">
            <v>X</v>
          </cell>
          <cell r="BB1331" t="str">
            <v>X</v>
          </cell>
          <cell r="BG1331" t="str">
            <v>X</v>
          </cell>
        </row>
        <row r="1332">
          <cell r="AH1332" t="str">
            <v>X</v>
          </cell>
          <cell r="AM1332" t="str">
            <v>X</v>
          </cell>
          <cell r="AR1332" t="str">
            <v>X</v>
          </cell>
          <cell r="AW1332" t="str">
            <v>X</v>
          </cell>
          <cell r="BB1332" t="str">
            <v>X</v>
          </cell>
          <cell r="BG1332" t="str">
            <v>X</v>
          </cell>
        </row>
        <row r="1333">
          <cell r="AH1333" t="str">
            <v>X</v>
          </cell>
          <cell r="AM1333" t="str">
            <v>X</v>
          </cell>
          <cell r="AR1333" t="str">
            <v>X</v>
          </cell>
          <cell r="AW1333" t="str">
            <v>X</v>
          </cell>
          <cell r="BB1333" t="str">
            <v>X</v>
          </cell>
          <cell r="BG1333" t="str">
            <v>X</v>
          </cell>
        </row>
        <row r="1334">
          <cell r="AH1334" t="str">
            <v>X</v>
          </cell>
          <cell r="AM1334" t="str">
            <v>X</v>
          </cell>
          <cell r="AR1334" t="str">
            <v>X</v>
          </cell>
          <cell r="AW1334" t="str">
            <v>X</v>
          </cell>
          <cell r="BB1334" t="str">
            <v>X</v>
          </cell>
          <cell r="BG1334" t="str">
            <v>X</v>
          </cell>
        </row>
        <row r="1335">
          <cell r="AH1335" t="str">
            <v>X</v>
          </cell>
          <cell r="AM1335" t="str">
            <v>X</v>
          </cell>
          <cell r="AR1335" t="str">
            <v>X</v>
          </cell>
          <cell r="AW1335" t="str">
            <v>X</v>
          </cell>
          <cell r="BB1335" t="str">
            <v>X</v>
          </cell>
          <cell r="BG1335" t="str">
            <v>X</v>
          </cell>
        </row>
        <row r="1336">
          <cell r="AH1336" t="str">
            <v>X</v>
          </cell>
          <cell r="AM1336" t="str">
            <v>X</v>
          </cell>
          <cell r="AR1336" t="str">
            <v>X</v>
          </cell>
          <cell r="AW1336" t="str">
            <v>X</v>
          </cell>
          <cell r="BB1336" t="str">
            <v>X</v>
          </cell>
          <cell r="BG1336" t="str">
            <v>X</v>
          </cell>
        </row>
        <row r="1337">
          <cell r="AH1337" t="str">
            <v>X</v>
          </cell>
          <cell r="AM1337" t="str">
            <v>X</v>
          </cell>
          <cell r="AR1337" t="str">
            <v>X</v>
          </cell>
          <cell r="AW1337" t="str">
            <v>X</v>
          </cell>
          <cell r="BB1337" t="str">
            <v>X</v>
          </cell>
          <cell r="BG1337" t="str">
            <v>X</v>
          </cell>
        </row>
        <row r="1338">
          <cell r="AH1338" t="str">
            <v>X</v>
          </cell>
          <cell r="AM1338" t="str">
            <v>X</v>
          </cell>
          <cell r="AR1338" t="str">
            <v>X</v>
          </cell>
          <cell r="AW1338" t="str">
            <v>X</v>
          </cell>
          <cell r="BB1338" t="str">
            <v>X</v>
          </cell>
          <cell r="BG1338" t="str">
            <v>X</v>
          </cell>
        </row>
        <row r="1339">
          <cell r="AH1339" t="str">
            <v>X</v>
          </cell>
          <cell r="AM1339" t="str">
            <v>X</v>
          </cell>
          <cell r="AR1339" t="str">
            <v>X</v>
          </cell>
          <cell r="AW1339" t="str">
            <v>X</v>
          </cell>
          <cell r="BB1339" t="str">
            <v>X</v>
          </cell>
          <cell r="BG1339" t="str">
            <v>X</v>
          </cell>
        </row>
        <row r="1340">
          <cell r="AH1340" t="str">
            <v>X</v>
          </cell>
          <cell r="AM1340" t="str">
            <v>X</v>
          </cell>
          <cell r="AR1340" t="str">
            <v>X</v>
          </cell>
          <cell r="AW1340" t="str">
            <v>X</v>
          </cell>
          <cell r="BB1340" t="str">
            <v>X</v>
          </cell>
          <cell r="BG1340" t="str">
            <v>X</v>
          </cell>
        </row>
        <row r="1341">
          <cell r="AH1341" t="str">
            <v>X</v>
          </cell>
          <cell r="AM1341" t="str">
            <v>X</v>
          </cell>
          <cell r="AR1341" t="str">
            <v>X</v>
          </cell>
          <cell r="AW1341" t="str">
            <v>X</v>
          </cell>
          <cell r="BB1341" t="str">
            <v>X</v>
          </cell>
          <cell r="BG1341" t="str">
            <v>X</v>
          </cell>
        </row>
        <row r="1342">
          <cell r="AH1342" t="str">
            <v>X</v>
          </cell>
          <cell r="AM1342" t="str">
            <v>X</v>
          </cell>
          <cell r="AR1342" t="str">
            <v>X</v>
          </cell>
          <cell r="AW1342" t="str">
            <v>X</v>
          </cell>
          <cell r="BB1342" t="str">
            <v>X</v>
          </cell>
          <cell r="BG1342" t="str">
            <v>X</v>
          </cell>
        </row>
        <row r="1343">
          <cell r="AH1343" t="str">
            <v>X</v>
          </cell>
          <cell r="AM1343" t="str">
            <v>X</v>
          </cell>
          <cell r="AR1343" t="str">
            <v>X</v>
          </cell>
          <cell r="AW1343" t="str">
            <v>X</v>
          </cell>
          <cell r="BB1343" t="str">
            <v>X</v>
          </cell>
          <cell r="BG1343" t="str">
            <v>X</v>
          </cell>
        </row>
        <row r="1344">
          <cell r="AH1344" t="str">
            <v>X</v>
          </cell>
          <cell r="AM1344" t="str">
            <v>X</v>
          </cell>
          <cell r="AR1344" t="str">
            <v>X</v>
          </cell>
          <cell r="AW1344" t="str">
            <v>X</v>
          </cell>
          <cell r="BB1344" t="str">
            <v>X</v>
          </cell>
          <cell r="BG1344" t="str">
            <v>X</v>
          </cell>
        </row>
        <row r="1345">
          <cell r="AH1345" t="str">
            <v>X</v>
          </cell>
          <cell r="AM1345" t="str">
            <v>X</v>
          </cell>
          <cell r="AR1345" t="str">
            <v>X</v>
          </cell>
          <cell r="AW1345" t="str">
            <v>X</v>
          </cell>
          <cell r="BB1345" t="str">
            <v>X</v>
          </cell>
          <cell r="BG1345" t="str">
            <v>X</v>
          </cell>
        </row>
        <row r="1346">
          <cell r="AH1346" t="str">
            <v>X</v>
          </cell>
          <cell r="AM1346" t="str">
            <v>X</v>
          </cell>
          <cell r="AR1346" t="str">
            <v>X</v>
          </cell>
          <cell r="AW1346" t="str">
            <v>X</v>
          </cell>
          <cell r="BB1346" t="str">
            <v>X</v>
          </cell>
          <cell r="BG1346" t="str">
            <v>X</v>
          </cell>
        </row>
        <row r="1347">
          <cell r="AH1347" t="str">
            <v>X</v>
          </cell>
          <cell r="AM1347" t="str">
            <v>X</v>
          </cell>
          <cell r="AR1347" t="str">
            <v>X</v>
          </cell>
          <cell r="AW1347" t="str">
            <v>X</v>
          </cell>
          <cell r="BB1347" t="str">
            <v>X</v>
          </cell>
          <cell r="BG1347" t="str">
            <v>X</v>
          </cell>
        </row>
        <row r="1348">
          <cell r="AH1348" t="str">
            <v>X</v>
          </cell>
          <cell r="AM1348" t="str">
            <v>X</v>
          </cell>
          <cell r="AR1348" t="str">
            <v>X</v>
          </cell>
          <cell r="AW1348" t="str">
            <v>X</v>
          </cell>
          <cell r="BB1348" t="str">
            <v>X</v>
          </cell>
          <cell r="BG1348" t="str">
            <v>X</v>
          </cell>
        </row>
        <row r="1349">
          <cell r="AH1349" t="str">
            <v>X</v>
          </cell>
          <cell r="AM1349" t="str">
            <v>X</v>
          </cell>
          <cell r="AR1349" t="str">
            <v>X</v>
          </cell>
          <cell r="AW1349" t="str">
            <v>X</v>
          </cell>
          <cell r="BB1349" t="str">
            <v>X</v>
          </cell>
          <cell r="BG1349" t="str">
            <v>X</v>
          </cell>
        </row>
        <row r="1350">
          <cell r="AH1350" t="str">
            <v>X</v>
          </cell>
          <cell r="AM1350" t="str">
            <v>X</v>
          </cell>
          <cell r="AR1350" t="str">
            <v>X</v>
          </cell>
          <cell r="AW1350" t="str">
            <v>X</v>
          </cell>
          <cell r="BB1350" t="str">
            <v>X</v>
          </cell>
          <cell r="BG1350" t="str">
            <v>X</v>
          </cell>
        </row>
        <row r="1351">
          <cell r="AH1351" t="str">
            <v>X</v>
          </cell>
          <cell r="AM1351" t="str">
            <v>X</v>
          </cell>
          <cell r="AR1351" t="str">
            <v>X</v>
          </cell>
          <cell r="AW1351" t="str">
            <v>X</v>
          </cell>
          <cell r="BB1351" t="str">
            <v>X</v>
          </cell>
          <cell r="BG1351" t="str">
            <v>X</v>
          </cell>
        </row>
        <row r="1352">
          <cell r="AH1352" t="str">
            <v>X</v>
          </cell>
          <cell r="AM1352" t="str">
            <v>X</v>
          </cell>
          <cell r="AR1352" t="str">
            <v>X</v>
          </cell>
          <cell r="AW1352" t="str">
            <v>X</v>
          </cell>
          <cell r="BB1352" t="str">
            <v>X</v>
          </cell>
          <cell r="BG1352" t="str">
            <v>X</v>
          </cell>
        </row>
        <row r="1353">
          <cell r="AH1353" t="str">
            <v>X</v>
          </cell>
          <cell r="AM1353" t="str">
            <v>X</v>
          </cell>
          <cell r="AR1353" t="str">
            <v>X</v>
          </cell>
          <cell r="AW1353" t="str">
            <v>X</v>
          </cell>
          <cell r="BB1353" t="str">
            <v>X</v>
          </cell>
          <cell r="BG1353" t="str">
            <v>X</v>
          </cell>
        </row>
        <row r="1354">
          <cell r="AH1354" t="str">
            <v>X</v>
          </cell>
          <cell r="AM1354" t="str">
            <v>X</v>
          </cell>
          <cell r="AR1354" t="str">
            <v>X</v>
          </cell>
          <cell r="AW1354" t="str">
            <v>X</v>
          </cell>
          <cell r="BB1354" t="str">
            <v>X</v>
          </cell>
          <cell r="BG1354" t="str">
            <v>X</v>
          </cell>
        </row>
        <row r="1355">
          <cell r="AH1355" t="str">
            <v>X</v>
          </cell>
          <cell r="AM1355" t="str">
            <v>X</v>
          </cell>
          <cell r="AR1355" t="str">
            <v>X</v>
          </cell>
          <cell r="AW1355" t="str">
            <v>X</v>
          </cell>
          <cell r="BB1355" t="str">
            <v>X</v>
          </cell>
          <cell r="BG1355" t="str">
            <v>X</v>
          </cell>
        </row>
        <row r="1356">
          <cell r="AH1356" t="str">
            <v>X</v>
          </cell>
          <cell r="AM1356" t="str">
            <v>X</v>
          </cell>
          <cell r="AR1356" t="str">
            <v>X</v>
          </cell>
          <cell r="AW1356" t="str">
            <v>X</v>
          </cell>
          <cell r="BB1356" t="str">
            <v>X</v>
          </cell>
          <cell r="BG1356" t="str">
            <v>X</v>
          </cell>
        </row>
        <row r="1357">
          <cell r="AH1357" t="str">
            <v>X</v>
          </cell>
          <cell r="AM1357" t="str">
            <v>X</v>
          </cell>
          <cell r="AR1357" t="str">
            <v>X</v>
          </cell>
          <cell r="AW1357" t="str">
            <v>X</v>
          </cell>
          <cell r="BB1357" t="str">
            <v>X</v>
          </cell>
          <cell r="BG1357" t="str">
            <v>X</v>
          </cell>
        </row>
        <row r="1358">
          <cell r="AH1358" t="str">
            <v>X</v>
          </cell>
          <cell r="AM1358" t="str">
            <v>X</v>
          </cell>
          <cell r="AR1358" t="str">
            <v>X</v>
          </cell>
          <cell r="AW1358" t="str">
            <v>X</v>
          </cell>
          <cell r="BB1358" t="str">
            <v>X</v>
          </cell>
          <cell r="BG1358" t="str">
            <v>X</v>
          </cell>
        </row>
        <row r="1359">
          <cell r="AH1359" t="str">
            <v>X</v>
          </cell>
          <cell r="AM1359" t="str">
            <v>X</v>
          </cell>
          <cell r="AR1359" t="str">
            <v>X</v>
          </cell>
          <cell r="AW1359" t="str">
            <v>X</v>
          </cell>
          <cell r="BB1359" t="str">
            <v>X</v>
          </cell>
          <cell r="BG1359" t="str">
            <v>X</v>
          </cell>
        </row>
        <row r="1360">
          <cell r="AH1360" t="str">
            <v>X</v>
          </cell>
          <cell r="AM1360" t="str">
            <v>X</v>
          </cell>
          <cell r="AR1360" t="str">
            <v>X</v>
          </cell>
          <cell r="AW1360" t="str">
            <v>X</v>
          </cell>
          <cell r="BB1360" t="str">
            <v>X</v>
          </cell>
          <cell r="BG1360" t="str">
            <v>X</v>
          </cell>
        </row>
        <row r="1361">
          <cell r="AH1361" t="str">
            <v>X</v>
          </cell>
          <cell r="AM1361" t="str">
            <v>X</v>
          </cell>
          <cell r="AR1361" t="str">
            <v>X</v>
          </cell>
          <cell r="AW1361" t="str">
            <v>X</v>
          </cell>
          <cell r="BB1361" t="str">
            <v>X</v>
          </cell>
          <cell r="BG1361" t="str">
            <v>X</v>
          </cell>
        </row>
        <row r="1362">
          <cell r="AH1362" t="str">
            <v>X</v>
          </cell>
          <cell r="AM1362" t="str">
            <v>X</v>
          </cell>
          <cell r="AR1362" t="str">
            <v>X</v>
          </cell>
          <cell r="AW1362" t="str">
            <v>X</v>
          </cell>
          <cell r="BB1362" t="str">
            <v>X</v>
          </cell>
          <cell r="BG1362" t="str">
            <v>X</v>
          </cell>
        </row>
        <row r="1363">
          <cell r="AH1363" t="str">
            <v>X</v>
          </cell>
          <cell r="AM1363" t="str">
            <v>X</v>
          </cell>
          <cell r="AR1363" t="str">
            <v>X</v>
          </cell>
          <cell r="AW1363" t="str">
            <v>X</v>
          </cell>
          <cell r="BB1363" t="str">
            <v>X</v>
          </cell>
          <cell r="BG1363" t="str">
            <v>X</v>
          </cell>
        </row>
        <row r="1364">
          <cell r="AH1364" t="str">
            <v>X</v>
          </cell>
          <cell r="AM1364" t="str">
            <v>X</v>
          </cell>
          <cell r="AR1364" t="str">
            <v>X</v>
          </cell>
          <cell r="AW1364" t="str">
            <v>X</v>
          </cell>
          <cell r="BB1364" t="str">
            <v>X</v>
          </cell>
          <cell r="BG1364" t="str">
            <v>X</v>
          </cell>
        </row>
        <row r="1365">
          <cell r="AH1365" t="str">
            <v>X</v>
          </cell>
          <cell r="AM1365" t="str">
            <v>X</v>
          </cell>
          <cell r="AR1365" t="str">
            <v>X</v>
          </cell>
          <cell r="AW1365" t="str">
            <v>X</v>
          </cell>
          <cell r="BB1365" t="str">
            <v>X</v>
          </cell>
          <cell r="BG1365" t="str">
            <v>X</v>
          </cell>
        </row>
        <row r="1366">
          <cell r="AH1366" t="str">
            <v>X</v>
          </cell>
          <cell r="AM1366" t="str">
            <v>X</v>
          </cell>
          <cell r="AR1366" t="str">
            <v>X</v>
          </cell>
          <cell r="AW1366" t="str">
            <v>X</v>
          </cell>
          <cell r="BB1366" t="str">
            <v>X</v>
          </cell>
          <cell r="BG1366" t="str">
            <v>X</v>
          </cell>
        </row>
        <row r="1367">
          <cell r="AH1367" t="str">
            <v>X</v>
          </cell>
          <cell r="AM1367" t="str">
            <v>X</v>
          </cell>
          <cell r="AR1367" t="str">
            <v>X</v>
          </cell>
          <cell r="AW1367" t="str">
            <v>X</v>
          </cell>
          <cell r="BB1367" t="str">
            <v>X</v>
          </cell>
          <cell r="BG1367" t="str">
            <v>X</v>
          </cell>
        </row>
        <row r="1368">
          <cell r="AH1368" t="str">
            <v>X</v>
          </cell>
          <cell r="AM1368" t="str">
            <v>X</v>
          </cell>
          <cell r="AR1368" t="str">
            <v>X</v>
          </cell>
          <cell r="AW1368" t="str">
            <v>X</v>
          </cell>
          <cell r="BB1368" t="str">
            <v>X</v>
          </cell>
          <cell r="BG1368" t="str">
            <v>X</v>
          </cell>
        </row>
        <row r="1369">
          <cell r="AH1369" t="str">
            <v>X</v>
          </cell>
          <cell r="AM1369" t="str">
            <v>X</v>
          </cell>
          <cell r="AR1369" t="str">
            <v>X</v>
          </cell>
          <cell r="AW1369" t="str">
            <v>X</v>
          </cell>
          <cell r="BB1369" t="str">
            <v>X</v>
          </cell>
          <cell r="BG1369" t="str">
            <v>X</v>
          </cell>
        </row>
        <row r="1370">
          <cell r="AH1370" t="str">
            <v>X</v>
          </cell>
          <cell r="AM1370" t="str">
            <v>X</v>
          </cell>
          <cell r="AR1370" t="str">
            <v>X</v>
          </cell>
          <cell r="AW1370" t="str">
            <v>X</v>
          </cell>
          <cell r="BB1370" t="str">
            <v>X</v>
          </cell>
          <cell r="BG1370" t="str">
            <v>X</v>
          </cell>
        </row>
        <row r="1371">
          <cell r="AH1371" t="str">
            <v>X</v>
          </cell>
          <cell r="AM1371" t="str">
            <v>X</v>
          </cell>
          <cell r="AR1371" t="str">
            <v>X</v>
          </cell>
          <cell r="AW1371" t="str">
            <v>X</v>
          </cell>
          <cell r="BB1371" t="str">
            <v>X</v>
          </cell>
          <cell r="BG1371" t="str">
            <v>X</v>
          </cell>
        </row>
        <row r="1372">
          <cell r="AH1372" t="str">
            <v>X</v>
          </cell>
          <cell r="AM1372" t="str">
            <v>X</v>
          </cell>
          <cell r="AR1372" t="str">
            <v>X</v>
          </cell>
          <cell r="AW1372" t="str">
            <v>X</v>
          </cell>
          <cell r="BB1372" t="str">
            <v>X</v>
          </cell>
          <cell r="BG1372" t="str">
            <v>X</v>
          </cell>
        </row>
        <row r="1373">
          <cell r="AH1373" t="str">
            <v>X</v>
          </cell>
          <cell r="AM1373" t="str">
            <v>X</v>
          </cell>
          <cell r="AR1373" t="str">
            <v>X</v>
          </cell>
          <cell r="AW1373" t="str">
            <v>X</v>
          </cell>
          <cell r="BB1373" t="str">
            <v>X</v>
          </cell>
          <cell r="BG1373" t="str">
            <v>X</v>
          </cell>
        </row>
        <row r="1374">
          <cell r="AH1374" t="str">
            <v>X</v>
          </cell>
          <cell r="AM1374" t="str">
            <v>X</v>
          </cell>
          <cell r="AR1374" t="str">
            <v>X</v>
          </cell>
          <cell r="AW1374" t="str">
            <v>X</v>
          </cell>
          <cell r="BB1374" t="str">
            <v>X</v>
          </cell>
          <cell r="BG1374" t="str">
            <v>X</v>
          </cell>
        </row>
        <row r="1375">
          <cell r="AH1375" t="str">
            <v>X</v>
          </cell>
          <cell r="AM1375" t="str">
            <v>X</v>
          </cell>
          <cell r="AR1375" t="str">
            <v>X</v>
          </cell>
          <cell r="AW1375" t="str">
            <v>X</v>
          </cell>
          <cell r="BB1375" t="str">
            <v>X</v>
          </cell>
          <cell r="BG1375" t="str">
            <v>X</v>
          </cell>
        </row>
        <row r="1376">
          <cell r="AH1376" t="str">
            <v>X</v>
          </cell>
          <cell r="AM1376" t="str">
            <v>X</v>
          </cell>
          <cell r="AR1376" t="str">
            <v>X</v>
          </cell>
          <cell r="AW1376" t="str">
            <v>X</v>
          </cell>
          <cell r="BB1376" t="str">
            <v>X</v>
          </cell>
          <cell r="BG1376" t="str">
            <v>X</v>
          </cell>
        </row>
        <row r="1377">
          <cell r="AH1377" t="str">
            <v>X</v>
          </cell>
          <cell r="AM1377" t="str">
            <v>X</v>
          </cell>
          <cell r="AR1377" t="str">
            <v>X</v>
          </cell>
          <cell r="AW1377" t="str">
            <v>X</v>
          </cell>
          <cell r="BB1377" t="str">
            <v>X</v>
          </cell>
          <cell r="BG1377" t="str">
            <v>X</v>
          </cell>
        </row>
        <row r="1378">
          <cell r="AH1378" t="str">
            <v>X</v>
          </cell>
          <cell r="AM1378" t="str">
            <v>X</v>
          </cell>
          <cell r="AR1378" t="str">
            <v>X</v>
          </cell>
          <cell r="AW1378" t="str">
            <v>X</v>
          </cell>
          <cell r="BB1378" t="str">
            <v>X</v>
          </cell>
          <cell r="BG1378" t="str">
            <v>X</v>
          </cell>
        </row>
        <row r="1379">
          <cell r="AH1379" t="str">
            <v>X</v>
          </cell>
          <cell r="AM1379" t="str">
            <v>X</v>
          </cell>
          <cell r="AR1379" t="str">
            <v>X</v>
          </cell>
          <cell r="AW1379" t="str">
            <v>X</v>
          </cell>
          <cell r="BB1379" t="str">
            <v>X</v>
          </cell>
          <cell r="BG1379" t="str">
            <v>X</v>
          </cell>
        </row>
        <row r="1380">
          <cell r="AH1380" t="str">
            <v>X</v>
          </cell>
          <cell r="AM1380" t="str">
            <v>X</v>
          </cell>
          <cell r="AR1380" t="str">
            <v>X</v>
          </cell>
          <cell r="AW1380" t="str">
            <v>X</v>
          </cell>
          <cell r="BB1380" t="str">
            <v>X</v>
          </cell>
          <cell r="BG1380" t="str">
            <v>X</v>
          </cell>
        </row>
        <row r="1381">
          <cell r="AH1381" t="str">
            <v>X</v>
          </cell>
          <cell r="AM1381" t="str">
            <v>X</v>
          </cell>
          <cell r="AR1381" t="str">
            <v>X</v>
          </cell>
          <cell r="AW1381" t="str">
            <v>X</v>
          </cell>
          <cell r="BB1381" t="str">
            <v>X</v>
          </cell>
          <cell r="BG1381" t="str">
            <v>X</v>
          </cell>
        </row>
        <row r="1382">
          <cell r="AH1382" t="str">
            <v>X</v>
          </cell>
          <cell r="AM1382" t="str">
            <v>X</v>
          </cell>
          <cell r="AR1382" t="str">
            <v>X</v>
          </cell>
          <cell r="AW1382" t="str">
            <v>X</v>
          </cell>
          <cell r="BB1382" t="str">
            <v>X</v>
          </cell>
          <cell r="BG1382" t="str">
            <v>X</v>
          </cell>
        </row>
        <row r="1383">
          <cell r="AH1383" t="str">
            <v>X</v>
          </cell>
          <cell r="AM1383" t="str">
            <v>X</v>
          </cell>
          <cell r="AR1383" t="str">
            <v>X</v>
          </cell>
          <cell r="AW1383" t="str">
            <v>X</v>
          </cell>
          <cell r="BB1383" t="str">
            <v>X</v>
          </cell>
          <cell r="BG1383" t="str">
            <v>X</v>
          </cell>
        </row>
        <row r="1384">
          <cell r="AH1384" t="str">
            <v>X</v>
          </cell>
          <cell r="AM1384" t="str">
            <v>X</v>
          </cell>
          <cell r="AR1384" t="str">
            <v>X</v>
          </cell>
          <cell r="AW1384" t="str">
            <v>X</v>
          </cell>
          <cell r="BB1384" t="str">
            <v>X</v>
          </cell>
          <cell r="BG1384" t="str">
            <v>X</v>
          </cell>
        </row>
        <row r="1385">
          <cell r="AH1385" t="str">
            <v>X</v>
          </cell>
          <cell r="AM1385" t="str">
            <v>X</v>
          </cell>
          <cell r="AR1385" t="str">
            <v>X</v>
          </cell>
          <cell r="AW1385" t="str">
            <v>X</v>
          </cell>
          <cell r="BB1385" t="str">
            <v>X</v>
          </cell>
          <cell r="BG1385" t="str">
            <v>X</v>
          </cell>
        </row>
        <row r="1386">
          <cell r="AH1386" t="str">
            <v>X</v>
          </cell>
          <cell r="AM1386" t="str">
            <v>X</v>
          </cell>
          <cell r="AR1386" t="str">
            <v>X</v>
          </cell>
          <cell r="AW1386" t="str">
            <v>X</v>
          </cell>
          <cell r="BB1386" t="str">
            <v>X</v>
          </cell>
          <cell r="BG1386" t="str">
            <v>X</v>
          </cell>
        </row>
        <row r="1387">
          <cell r="AH1387" t="str">
            <v>X</v>
          </cell>
          <cell r="AM1387" t="str">
            <v>X</v>
          </cell>
          <cell r="AR1387" t="str">
            <v>X</v>
          </cell>
          <cell r="AW1387" t="str">
            <v>X</v>
          </cell>
          <cell r="BB1387" t="str">
            <v>X</v>
          </cell>
          <cell r="BG1387" t="str">
            <v>X</v>
          </cell>
        </row>
        <row r="1388">
          <cell r="AH1388" t="str">
            <v>X</v>
          </cell>
          <cell r="AM1388" t="str">
            <v>X</v>
          </cell>
          <cell r="AR1388" t="str">
            <v>X</v>
          </cell>
          <cell r="AW1388" t="str">
            <v>X</v>
          </cell>
          <cell r="BB1388" t="str">
            <v>X</v>
          </cell>
          <cell r="BG1388" t="str">
            <v>X</v>
          </cell>
        </row>
        <row r="1389">
          <cell r="AH1389" t="str">
            <v>X</v>
          </cell>
          <cell r="AM1389" t="str">
            <v>X</v>
          </cell>
          <cell r="AR1389" t="str">
            <v>X</v>
          </cell>
          <cell r="AW1389" t="str">
            <v>X</v>
          </cell>
          <cell r="BB1389" t="str">
            <v>X</v>
          </cell>
          <cell r="BG1389" t="str">
            <v>X</v>
          </cell>
        </row>
        <row r="1390">
          <cell r="AH1390" t="str">
            <v>X</v>
          </cell>
          <cell r="AM1390" t="str">
            <v>X</v>
          </cell>
          <cell r="AR1390" t="str">
            <v>X</v>
          </cell>
          <cell r="AW1390" t="str">
            <v>X</v>
          </cell>
          <cell r="BB1390" t="str">
            <v>X</v>
          </cell>
          <cell r="BG1390" t="str">
            <v>X</v>
          </cell>
        </row>
        <row r="1391">
          <cell r="AH1391" t="str">
            <v>X</v>
          </cell>
          <cell r="AM1391" t="str">
            <v>X</v>
          </cell>
          <cell r="AR1391" t="str">
            <v>X</v>
          </cell>
          <cell r="AW1391" t="str">
            <v>X</v>
          </cell>
          <cell r="BB1391" t="str">
            <v>X</v>
          </cell>
          <cell r="BG1391" t="str">
            <v>X</v>
          </cell>
        </row>
        <row r="1392">
          <cell r="AH1392" t="str">
            <v>X</v>
          </cell>
          <cell r="AM1392" t="str">
            <v>X</v>
          </cell>
          <cell r="AR1392" t="str">
            <v>X</v>
          </cell>
          <cell r="AW1392" t="str">
            <v>X</v>
          </cell>
          <cell r="BB1392" t="str">
            <v>X</v>
          </cell>
          <cell r="BG1392" t="str">
            <v>X</v>
          </cell>
        </row>
        <row r="1393">
          <cell r="AH1393" t="str">
            <v>X</v>
          </cell>
          <cell r="AM1393" t="str">
            <v>X</v>
          </cell>
          <cell r="AR1393" t="str">
            <v>X</v>
          </cell>
          <cell r="AW1393" t="str">
            <v>X</v>
          </cell>
          <cell r="BB1393" t="str">
            <v>X</v>
          </cell>
          <cell r="BG1393" t="str">
            <v>X</v>
          </cell>
        </row>
        <row r="1394">
          <cell r="AH1394" t="str">
            <v>X</v>
          </cell>
          <cell r="AM1394" t="str">
            <v>X</v>
          </cell>
          <cell r="AR1394" t="str">
            <v>X</v>
          </cell>
          <cell r="AW1394" t="str">
            <v>X</v>
          </cell>
          <cell r="BB1394" t="str">
            <v>X</v>
          </cell>
          <cell r="BG1394" t="str">
            <v>X</v>
          </cell>
        </row>
        <row r="1395">
          <cell r="AH1395" t="str">
            <v>X</v>
          </cell>
          <cell r="AM1395" t="str">
            <v>X</v>
          </cell>
          <cell r="AR1395" t="str">
            <v>X</v>
          </cell>
          <cell r="AW1395" t="str">
            <v>X</v>
          </cell>
          <cell r="BB1395" t="str">
            <v>X</v>
          </cell>
          <cell r="BG1395" t="str">
            <v>X</v>
          </cell>
        </row>
        <row r="1396">
          <cell r="AH1396" t="str">
            <v>X</v>
          </cell>
          <cell r="AM1396" t="str">
            <v>X</v>
          </cell>
          <cell r="AR1396" t="str">
            <v>X</v>
          </cell>
          <cell r="AW1396" t="str">
            <v>X</v>
          </cell>
          <cell r="BB1396" t="str">
            <v>X</v>
          </cell>
          <cell r="BG1396" t="str">
            <v>X</v>
          </cell>
        </row>
        <row r="1397">
          <cell r="AH1397" t="str">
            <v>X</v>
          </cell>
          <cell r="AM1397" t="str">
            <v>X</v>
          </cell>
          <cell r="AR1397" t="str">
            <v>X</v>
          </cell>
          <cell r="AW1397" t="str">
            <v>X</v>
          </cell>
          <cell r="BB1397" t="str">
            <v>X</v>
          </cell>
          <cell r="BG1397" t="str">
            <v>X</v>
          </cell>
        </row>
        <row r="1398">
          <cell r="AH1398" t="str">
            <v>X</v>
          </cell>
          <cell r="AM1398" t="str">
            <v>X</v>
          </cell>
          <cell r="AR1398" t="str">
            <v>X</v>
          </cell>
          <cell r="AW1398" t="str">
            <v>X</v>
          </cell>
          <cell r="BB1398" t="str">
            <v>X</v>
          </cell>
          <cell r="BG1398" t="str">
            <v>X</v>
          </cell>
        </row>
        <row r="1399">
          <cell r="AH1399" t="str">
            <v>X</v>
          </cell>
          <cell r="AM1399" t="str">
            <v>X</v>
          </cell>
          <cell r="AR1399" t="str">
            <v>X</v>
          </cell>
          <cell r="AW1399" t="str">
            <v>X</v>
          </cell>
          <cell r="BB1399" t="str">
            <v>X</v>
          </cell>
          <cell r="BG1399" t="str">
            <v>X</v>
          </cell>
        </row>
        <row r="1400">
          <cell r="AH1400" t="str">
            <v>X</v>
          </cell>
          <cell r="AM1400" t="str">
            <v>X</v>
          </cell>
          <cell r="AR1400" t="str">
            <v>X</v>
          </cell>
          <cell r="AW1400" t="str">
            <v>X</v>
          </cell>
          <cell r="BB1400" t="str">
            <v>X</v>
          </cell>
          <cell r="BG1400" t="str">
            <v>X</v>
          </cell>
        </row>
        <row r="1401">
          <cell r="AH1401" t="str">
            <v>X</v>
          </cell>
          <cell r="AM1401" t="str">
            <v>X</v>
          </cell>
          <cell r="AR1401" t="str">
            <v>X</v>
          </cell>
          <cell r="AW1401" t="str">
            <v>X</v>
          </cell>
          <cell r="BB1401" t="str">
            <v>X</v>
          </cell>
          <cell r="BG1401" t="str">
            <v>X</v>
          </cell>
        </row>
        <row r="1402">
          <cell r="AH1402" t="str">
            <v>X</v>
          </cell>
          <cell r="AM1402" t="str">
            <v>X</v>
          </cell>
          <cell r="AR1402" t="str">
            <v>X</v>
          </cell>
          <cell r="AW1402" t="str">
            <v>X</v>
          </cell>
          <cell r="BB1402" t="str">
            <v>X</v>
          </cell>
          <cell r="BG1402" t="str">
            <v>X</v>
          </cell>
        </row>
        <row r="1403">
          <cell r="AH1403" t="str">
            <v>X</v>
          </cell>
          <cell r="AM1403" t="str">
            <v>X</v>
          </cell>
          <cell r="AR1403" t="str">
            <v>X</v>
          </cell>
          <cell r="AW1403" t="str">
            <v>X</v>
          </cell>
          <cell r="BB1403" t="str">
            <v>X</v>
          </cell>
          <cell r="BG1403" t="str">
            <v>X</v>
          </cell>
        </row>
        <row r="1404">
          <cell r="AH1404" t="str">
            <v>X</v>
          </cell>
          <cell r="AM1404" t="str">
            <v>X</v>
          </cell>
          <cell r="AR1404" t="str">
            <v>X</v>
          </cell>
          <cell r="AW1404" t="str">
            <v>X</v>
          </cell>
          <cell r="BB1404" t="str">
            <v>X</v>
          </cell>
          <cell r="BG1404" t="str">
            <v>X</v>
          </cell>
        </row>
        <row r="1405">
          <cell r="AH1405" t="str">
            <v>X</v>
          </cell>
          <cell r="AM1405" t="str">
            <v>X</v>
          </cell>
          <cell r="AR1405" t="str">
            <v>X</v>
          </cell>
          <cell r="AW1405" t="str">
            <v>X</v>
          </cell>
          <cell r="BB1405" t="str">
            <v>X</v>
          </cell>
          <cell r="BG1405" t="str">
            <v>X</v>
          </cell>
        </row>
        <row r="1406">
          <cell r="AH1406" t="str">
            <v>X</v>
          </cell>
          <cell r="AM1406" t="str">
            <v>X</v>
          </cell>
          <cell r="AR1406" t="str">
            <v>X</v>
          </cell>
          <cell r="AW1406" t="str">
            <v>X</v>
          </cell>
          <cell r="BB1406" t="str">
            <v>X</v>
          </cell>
          <cell r="BG1406" t="str">
            <v>X</v>
          </cell>
        </row>
        <row r="1407">
          <cell r="AH1407" t="str">
            <v>X</v>
          </cell>
          <cell r="AM1407" t="str">
            <v>X</v>
          </cell>
          <cell r="AR1407" t="str">
            <v>X</v>
          </cell>
          <cell r="AW1407" t="str">
            <v>X</v>
          </cell>
          <cell r="BB1407" t="str">
            <v>X</v>
          </cell>
          <cell r="BG1407" t="str">
            <v>X</v>
          </cell>
        </row>
        <row r="1408">
          <cell r="AH1408" t="str">
            <v>X</v>
          </cell>
          <cell r="AM1408" t="str">
            <v>X</v>
          </cell>
          <cell r="AR1408" t="str">
            <v>X</v>
          </cell>
          <cell r="AW1408" t="str">
            <v>X</v>
          </cell>
          <cell r="BB1408" t="str">
            <v>X</v>
          </cell>
          <cell r="BG1408" t="str">
            <v>X</v>
          </cell>
        </row>
        <row r="1409">
          <cell r="AH1409" t="str">
            <v>X</v>
          </cell>
          <cell r="AM1409" t="str">
            <v>X</v>
          </cell>
          <cell r="AR1409" t="str">
            <v>X</v>
          </cell>
          <cell r="AW1409" t="str">
            <v>X</v>
          </cell>
          <cell r="BB1409" t="str">
            <v>X</v>
          </cell>
          <cell r="BG1409" t="str">
            <v>X</v>
          </cell>
        </row>
        <row r="1410">
          <cell r="AH1410" t="str">
            <v>X</v>
          </cell>
          <cell r="AM1410" t="str">
            <v>X</v>
          </cell>
          <cell r="AR1410" t="str">
            <v>X</v>
          </cell>
          <cell r="AW1410" t="str">
            <v>X</v>
          </cell>
          <cell r="BB1410" t="str">
            <v>X</v>
          </cell>
          <cell r="BG1410" t="str">
            <v>X</v>
          </cell>
        </row>
        <row r="1411">
          <cell r="AH1411" t="str">
            <v>X</v>
          </cell>
          <cell r="AM1411" t="str">
            <v>X</v>
          </cell>
          <cell r="AR1411" t="str">
            <v>X</v>
          </cell>
          <cell r="AW1411" t="str">
            <v>X</v>
          </cell>
          <cell r="BB1411" t="str">
            <v>X</v>
          </cell>
          <cell r="BG1411" t="str">
            <v>X</v>
          </cell>
        </row>
        <row r="1412">
          <cell r="AH1412" t="str">
            <v>X</v>
          </cell>
          <cell r="AM1412" t="str">
            <v>X</v>
          </cell>
          <cell r="AR1412" t="str">
            <v>X</v>
          </cell>
          <cell r="AW1412" t="str">
            <v>X</v>
          </cell>
          <cell r="BB1412" t="str">
            <v>X</v>
          </cell>
          <cell r="BG1412" t="str">
            <v>X</v>
          </cell>
        </row>
        <row r="1413">
          <cell r="AH1413" t="str">
            <v>X</v>
          </cell>
          <cell r="AM1413" t="str">
            <v>X</v>
          </cell>
          <cell r="AR1413" t="str">
            <v>X</v>
          </cell>
          <cell r="AW1413" t="str">
            <v>X</v>
          </cell>
          <cell r="BB1413" t="str">
            <v>X</v>
          </cell>
          <cell r="BG1413" t="str">
            <v>X</v>
          </cell>
        </row>
        <row r="1414">
          <cell r="AH1414" t="str">
            <v>X</v>
          </cell>
          <cell r="AM1414" t="str">
            <v>X</v>
          </cell>
          <cell r="AR1414" t="str">
            <v>X</v>
          </cell>
          <cell r="AW1414" t="str">
            <v>X</v>
          </cell>
          <cell r="BB1414" t="str">
            <v>X</v>
          </cell>
          <cell r="BG1414" t="str">
            <v>X</v>
          </cell>
        </row>
        <row r="1415">
          <cell r="AH1415" t="str">
            <v>X</v>
          </cell>
          <cell r="AM1415" t="str">
            <v>X</v>
          </cell>
          <cell r="AR1415" t="str">
            <v>X</v>
          </cell>
          <cell r="AW1415" t="str">
            <v>X</v>
          </cell>
          <cell r="BB1415" t="str">
            <v>X</v>
          </cell>
          <cell r="BG1415" t="str">
            <v>X</v>
          </cell>
        </row>
        <row r="1416">
          <cell r="AH1416" t="str">
            <v>X</v>
          </cell>
          <cell r="AM1416" t="str">
            <v>X</v>
          </cell>
          <cell r="AR1416" t="str">
            <v>X</v>
          </cell>
          <cell r="AW1416" t="str">
            <v>X</v>
          </cell>
          <cell r="BB1416" t="str">
            <v>X</v>
          </cell>
          <cell r="BG1416" t="str">
            <v>X</v>
          </cell>
        </row>
        <row r="1417">
          <cell r="AH1417" t="str">
            <v>X</v>
          </cell>
          <cell r="AM1417" t="str">
            <v>X</v>
          </cell>
          <cell r="AR1417" t="str">
            <v>X</v>
          </cell>
          <cell r="AW1417" t="str">
            <v>X</v>
          </cell>
          <cell r="BB1417" t="str">
            <v>X</v>
          </cell>
          <cell r="BG1417" t="str">
            <v>X</v>
          </cell>
        </row>
        <row r="1418">
          <cell r="AH1418" t="str">
            <v>X</v>
          </cell>
          <cell r="AM1418" t="str">
            <v>X</v>
          </cell>
          <cell r="AR1418" t="str">
            <v>X</v>
          </cell>
          <cell r="AW1418" t="str">
            <v>X</v>
          </cell>
          <cell r="BB1418" t="str">
            <v>X</v>
          </cell>
          <cell r="BG1418" t="str">
            <v>X</v>
          </cell>
        </row>
        <row r="1419">
          <cell r="AH1419" t="str">
            <v>X</v>
          </cell>
          <cell r="AM1419" t="str">
            <v>X</v>
          </cell>
          <cell r="AR1419" t="str">
            <v>X</v>
          </cell>
          <cell r="AW1419" t="str">
            <v>X</v>
          </cell>
          <cell r="BB1419" t="str">
            <v>X</v>
          </cell>
          <cell r="BG1419" t="str">
            <v>X</v>
          </cell>
        </row>
        <row r="1420">
          <cell r="AH1420" t="str">
            <v>X</v>
          </cell>
          <cell r="AM1420" t="str">
            <v>X</v>
          </cell>
          <cell r="AR1420" t="str">
            <v>X</v>
          </cell>
          <cell r="AW1420" t="str">
            <v>X</v>
          </cell>
          <cell r="BB1420" t="str">
            <v>X</v>
          </cell>
          <cell r="BG1420" t="str">
            <v>X</v>
          </cell>
        </row>
        <row r="1421">
          <cell r="AH1421" t="str">
            <v>X</v>
          </cell>
          <cell r="AM1421" t="str">
            <v>X</v>
          </cell>
          <cell r="AR1421" t="str">
            <v>X</v>
          </cell>
          <cell r="AW1421" t="str">
            <v>X</v>
          </cell>
          <cell r="BB1421" t="str">
            <v>X</v>
          </cell>
          <cell r="BG1421" t="str">
            <v>X</v>
          </cell>
        </row>
        <row r="1422">
          <cell r="AH1422" t="str">
            <v>X</v>
          </cell>
          <cell r="AM1422" t="str">
            <v>X</v>
          </cell>
          <cell r="AR1422" t="str">
            <v>X</v>
          </cell>
          <cell r="AW1422" t="str">
            <v>X</v>
          </cell>
          <cell r="BB1422" t="str">
            <v>X</v>
          </cell>
          <cell r="BG1422" t="str">
            <v>X</v>
          </cell>
        </row>
        <row r="1423">
          <cell r="AH1423" t="str">
            <v>X</v>
          </cell>
          <cell r="AM1423" t="str">
            <v>X</v>
          </cell>
          <cell r="AR1423" t="str">
            <v>X</v>
          </cell>
          <cell r="AW1423" t="str">
            <v>X</v>
          </cell>
          <cell r="BB1423" t="str">
            <v>X</v>
          </cell>
          <cell r="BG1423" t="str">
            <v>X</v>
          </cell>
        </row>
        <row r="1424">
          <cell r="AH1424" t="str">
            <v>X</v>
          </cell>
          <cell r="AM1424" t="str">
            <v>X</v>
          </cell>
          <cell r="AR1424" t="str">
            <v>X</v>
          </cell>
          <cell r="AW1424" t="str">
            <v>X</v>
          </cell>
          <cell r="BB1424" t="str">
            <v>X</v>
          </cell>
          <cell r="BG1424" t="str">
            <v>X</v>
          </cell>
        </row>
        <row r="1425">
          <cell r="AH1425" t="str">
            <v>X</v>
          </cell>
          <cell r="AM1425" t="str">
            <v>X</v>
          </cell>
          <cell r="AR1425" t="str">
            <v>X</v>
          </cell>
          <cell r="AW1425" t="str">
            <v>X</v>
          </cell>
          <cell r="BB1425" t="str">
            <v>X</v>
          </cell>
          <cell r="BG1425" t="str">
            <v>X</v>
          </cell>
        </row>
        <row r="1426">
          <cell r="AH1426" t="str">
            <v>X</v>
          </cell>
          <cell r="AM1426" t="str">
            <v>X</v>
          </cell>
          <cell r="AR1426" t="str">
            <v>X</v>
          </cell>
          <cell r="AW1426" t="str">
            <v>X</v>
          </cell>
          <cell r="BB1426" t="str">
            <v>X</v>
          </cell>
          <cell r="BG1426" t="str">
            <v>X</v>
          </cell>
        </row>
        <row r="1427">
          <cell r="AH1427" t="str">
            <v>X</v>
          </cell>
          <cell r="AM1427" t="str">
            <v>X</v>
          </cell>
          <cell r="AR1427" t="str">
            <v>X</v>
          </cell>
          <cell r="AW1427" t="str">
            <v>X</v>
          </cell>
          <cell r="BB1427" t="str">
            <v>X</v>
          </cell>
          <cell r="BG1427" t="str">
            <v>X</v>
          </cell>
        </row>
        <row r="1428">
          <cell r="AH1428" t="str">
            <v>X</v>
          </cell>
          <cell r="AM1428" t="str">
            <v>X</v>
          </cell>
          <cell r="AR1428" t="str">
            <v>X</v>
          </cell>
          <cell r="AW1428" t="str">
            <v>X</v>
          </cell>
          <cell r="BB1428" t="str">
            <v>X</v>
          </cell>
          <cell r="BG1428" t="str">
            <v>X</v>
          </cell>
        </row>
        <row r="1429">
          <cell r="AH1429" t="str">
            <v>X</v>
          </cell>
          <cell r="AM1429" t="str">
            <v>X</v>
          </cell>
          <cell r="AR1429" t="str">
            <v>X</v>
          </cell>
          <cell r="AW1429" t="str">
            <v>X</v>
          </cell>
          <cell r="BB1429" t="str">
            <v>X</v>
          </cell>
          <cell r="BG1429" t="str">
            <v>X</v>
          </cell>
        </row>
        <row r="1430">
          <cell r="AH1430" t="str">
            <v>X</v>
          </cell>
          <cell r="AM1430" t="str">
            <v>X</v>
          </cell>
          <cell r="AR1430" t="str">
            <v>X</v>
          </cell>
          <cell r="AW1430" t="str">
            <v>X</v>
          </cell>
          <cell r="BB1430" t="str">
            <v>X</v>
          </cell>
          <cell r="BG1430" t="str">
            <v>X</v>
          </cell>
        </row>
        <row r="1431">
          <cell r="AH1431" t="str">
            <v>X</v>
          </cell>
          <cell r="AM1431" t="str">
            <v>X</v>
          </cell>
          <cell r="AR1431" t="str">
            <v>X</v>
          </cell>
          <cell r="AW1431" t="str">
            <v>X</v>
          </cell>
          <cell r="BB1431" t="str">
            <v>X</v>
          </cell>
          <cell r="BG1431" t="str">
            <v>X</v>
          </cell>
        </row>
        <row r="1432">
          <cell r="AH1432" t="str">
            <v>X</v>
          </cell>
          <cell r="AM1432" t="str">
            <v>X</v>
          </cell>
          <cell r="AR1432" t="str">
            <v>X</v>
          </cell>
          <cell r="AW1432" t="str">
            <v>X</v>
          </cell>
          <cell r="BB1432" t="str">
            <v>X</v>
          </cell>
          <cell r="BG1432" t="str">
            <v>X</v>
          </cell>
        </row>
        <row r="1433">
          <cell r="AH1433" t="str">
            <v>X</v>
          </cell>
          <cell r="AM1433" t="str">
            <v>X</v>
          </cell>
          <cell r="AR1433" t="str">
            <v>X</v>
          </cell>
          <cell r="AW1433" t="str">
            <v>X</v>
          </cell>
          <cell r="BB1433" t="str">
            <v>X</v>
          </cell>
          <cell r="BG1433" t="str">
            <v>X</v>
          </cell>
        </row>
        <row r="1434">
          <cell r="AH1434" t="str">
            <v>X</v>
          </cell>
          <cell r="AM1434" t="str">
            <v>X</v>
          </cell>
          <cell r="AR1434" t="str">
            <v>X</v>
          </cell>
          <cell r="AW1434" t="str">
            <v>X</v>
          </cell>
          <cell r="BB1434" t="str">
            <v>X</v>
          </cell>
          <cell r="BG1434" t="str">
            <v>X</v>
          </cell>
        </row>
        <row r="1435">
          <cell r="AH1435" t="str">
            <v>X</v>
          </cell>
          <cell r="AM1435" t="str">
            <v>X</v>
          </cell>
          <cell r="AR1435" t="str">
            <v>X</v>
          </cell>
          <cell r="AW1435" t="str">
            <v>X</v>
          </cell>
          <cell r="BB1435" t="str">
            <v>X</v>
          </cell>
          <cell r="BG1435" t="str">
            <v>X</v>
          </cell>
        </row>
        <row r="1436">
          <cell r="AH1436" t="str">
            <v>X</v>
          </cell>
          <cell r="AM1436" t="str">
            <v>X</v>
          </cell>
          <cell r="AR1436" t="str">
            <v>X</v>
          </cell>
          <cell r="AW1436" t="str">
            <v>X</v>
          </cell>
          <cell r="BB1436" t="str">
            <v>X</v>
          </cell>
          <cell r="BG1436" t="str">
            <v>X</v>
          </cell>
        </row>
        <row r="1437">
          <cell r="AH1437" t="str">
            <v>X</v>
          </cell>
          <cell r="AM1437" t="str">
            <v>X</v>
          </cell>
          <cell r="AR1437" t="str">
            <v>X</v>
          </cell>
          <cell r="AW1437" t="str">
            <v>X</v>
          </cell>
          <cell r="BB1437" t="str">
            <v>X</v>
          </cell>
          <cell r="BG1437" t="str">
            <v>X</v>
          </cell>
        </row>
        <row r="1438">
          <cell r="AH1438" t="str">
            <v>X</v>
          </cell>
          <cell r="AM1438" t="str">
            <v>X</v>
          </cell>
          <cell r="AR1438" t="str">
            <v>X</v>
          </cell>
          <cell r="AW1438" t="str">
            <v>X</v>
          </cell>
          <cell r="BB1438" t="str">
            <v>X</v>
          </cell>
          <cell r="BG1438" t="str">
            <v>X</v>
          </cell>
        </row>
        <row r="1439">
          <cell r="AH1439" t="str">
            <v>X</v>
          </cell>
          <cell r="AM1439" t="str">
            <v>X</v>
          </cell>
          <cell r="AR1439" t="str">
            <v>X</v>
          </cell>
          <cell r="AW1439" t="str">
            <v>X</v>
          </cell>
          <cell r="BB1439" t="str">
            <v>X</v>
          </cell>
          <cell r="BG1439" t="str">
            <v>X</v>
          </cell>
        </row>
        <row r="1440">
          <cell r="AH1440" t="str">
            <v>X</v>
          </cell>
          <cell r="AM1440" t="str">
            <v>X</v>
          </cell>
          <cell r="AR1440" t="str">
            <v>X</v>
          </cell>
          <cell r="AW1440" t="str">
            <v>X</v>
          </cell>
          <cell r="BB1440" t="str">
            <v>X</v>
          </cell>
          <cell r="BG1440" t="str">
            <v>X</v>
          </cell>
        </row>
        <row r="1441">
          <cell r="AH1441" t="str">
            <v>X</v>
          </cell>
          <cell r="AM1441" t="str">
            <v>X</v>
          </cell>
          <cell r="AR1441" t="str">
            <v>X</v>
          </cell>
          <cell r="AW1441" t="str">
            <v>X</v>
          </cell>
          <cell r="BB1441" t="str">
            <v>X</v>
          </cell>
          <cell r="BG1441" t="str">
            <v>X</v>
          </cell>
        </row>
        <row r="1442">
          <cell r="AH1442" t="str">
            <v>X</v>
          </cell>
          <cell r="AM1442" t="str">
            <v>X</v>
          </cell>
          <cell r="AR1442" t="str">
            <v>X</v>
          </cell>
          <cell r="AW1442" t="str">
            <v>X</v>
          </cell>
          <cell r="BB1442" t="str">
            <v>X</v>
          </cell>
          <cell r="BG1442" t="str">
            <v>X</v>
          </cell>
        </row>
        <row r="1443">
          <cell r="AH1443" t="str">
            <v>X</v>
          </cell>
          <cell r="AM1443" t="str">
            <v>X</v>
          </cell>
          <cell r="AR1443" t="str">
            <v>X</v>
          </cell>
          <cell r="AW1443" t="str">
            <v>X</v>
          </cell>
          <cell r="BB1443" t="str">
            <v>X</v>
          </cell>
          <cell r="BG1443" t="str">
            <v>X</v>
          </cell>
        </row>
        <row r="1444">
          <cell r="AH1444" t="str">
            <v>X</v>
          </cell>
          <cell r="AM1444" t="str">
            <v>X</v>
          </cell>
          <cell r="AR1444" t="str">
            <v>X</v>
          </cell>
          <cell r="AW1444" t="str">
            <v>X</v>
          </cell>
          <cell r="BB1444" t="str">
            <v>X</v>
          </cell>
          <cell r="BG1444" t="str">
            <v>X</v>
          </cell>
        </row>
        <row r="1445">
          <cell r="AH1445" t="str">
            <v>X</v>
          </cell>
          <cell r="AM1445" t="str">
            <v>X</v>
          </cell>
          <cell r="AR1445" t="str">
            <v>X</v>
          </cell>
          <cell r="AW1445" t="str">
            <v>X</v>
          </cell>
          <cell r="BB1445" t="str">
            <v>X</v>
          </cell>
          <cell r="BG1445" t="str">
            <v>X</v>
          </cell>
        </row>
        <row r="1446">
          <cell r="AH1446" t="str">
            <v>X</v>
          </cell>
          <cell r="AM1446" t="str">
            <v>X</v>
          </cell>
          <cell r="AR1446" t="str">
            <v>X</v>
          </cell>
          <cell r="AW1446" t="str">
            <v>X</v>
          </cell>
          <cell r="BB1446" t="str">
            <v>X</v>
          </cell>
          <cell r="BG1446" t="str">
            <v>X</v>
          </cell>
        </row>
        <row r="1447">
          <cell r="AH1447" t="str">
            <v>X</v>
          </cell>
          <cell r="AM1447" t="str">
            <v>X</v>
          </cell>
          <cell r="AR1447" t="str">
            <v>X</v>
          </cell>
          <cell r="AW1447" t="str">
            <v>X</v>
          </cell>
          <cell r="BB1447" t="str">
            <v>X</v>
          </cell>
          <cell r="BG1447" t="str">
            <v>X</v>
          </cell>
        </row>
        <row r="1448">
          <cell r="AH1448" t="str">
            <v>X</v>
          </cell>
          <cell r="AM1448" t="str">
            <v>X</v>
          </cell>
          <cell r="AR1448" t="str">
            <v>X</v>
          </cell>
          <cell r="AW1448" t="str">
            <v>X</v>
          </cell>
          <cell r="BB1448" t="str">
            <v>X</v>
          </cell>
          <cell r="BG1448" t="str">
            <v>X</v>
          </cell>
        </row>
        <row r="1449">
          <cell r="AH1449" t="str">
            <v>X</v>
          </cell>
          <cell r="AM1449" t="str">
            <v>X</v>
          </cell>
          <cell r="AR1449" t="str">
            <v>X</v>
          </cell>
          <cell r="AW1449" t="str">
            <v>X</v>
          </cell>
          <cell r="BB1449" t="str">
            <v>X</v>
          </cell>
          <cell r="BG1449" t="str">
            <v>X</v>
          </cell>
        </row>
        <row r="1450">
          <cell r="AH1450" t="str">
            <v>X</v>
          </cell>
          <cell r="AM1450" t="str">
            <v>X</v>
          </cell>
          <cell r="AR1450" t="str">
            <v>X</v>
          </cell>
          <cell r="AW1450" t="str">
            <v>X</v>
          </cell>
          <cell r="BB1450" t="str">
            <v>X</v>
          </cell>
          <cell r="BG1450" t="str">
            <v>X</v>
          </cell>
        </row>
        <row r="1451">
          <cell r="AH1451" t="str">
            <v>X</v>
          </cell>
          <cell r="AM1451" t="str">
            <v>X</v>
          </cell>
          <cell r="AR1451" t="str">
            <v>X</v>
          </cell>
          <cell r="AW1451" t="str">
            <v>X</v>
          </cell>
          <cell r="BB1451" t="str">
            <v>X</v>
          </cell>
          <cell r="BG1451" t="str">
            <v>X</v>
          </cell>
        </row>
        <row r="1452">
          <cell r="AH1452" t="str">
            <v>X</v>
          </cell>
          <cell r="AM1452" t="str">
            <v>X</v>
          </cell>
          <cell r="AR1452" t="str">
            <v>X</v>
          </cell>
          <cell r="AW1452" t="str">
            <v>X</v>
          </cell>
          <cell r="BB1452" t="str">
            <v>X</v>
          </cell>
          <cell r="BG1452" t="str">
            <v>X</v>
          </cell>
        </row>
        <row r="1453">
          <cell r="AH1453" t="str">
            <v>X</v>
          </cell>
          <cell r="AM1453" t="str">
            <v>X</v>
          </cell>
          <cell r="AR1453" t="str">
            <v>X</v>
          </cell>
          <cell r="AW1453" t="str">
            <v>X</v>
          </cell>
          <cell r="BB1453" t="str">
            <v>X</v>
          </cell>
          <cell r="BG1453" t="str">
            <v>X</v>
          </cell>
        </row>
        <row r="1454">
          <cell r="AH1454" t="str">
            <v>X</v>
          </cell>
          <cell r="AM1454" t="str">
            <v>X</v>
          </cell>
          <cell r="AR1454" t="str">
            <v>X</v>
          </cell>
          <cell r="AW1454" t="str">
            <v>X</v>
          </cell>
          <cell r="BB1454" t="str">
            <v>X</v>
          </cell>
          <cell r="BG1454" t="str">
            <v>X</v>
          </cell>
        </row>
        <row r="1455">
          <cell r="AH1455" t="str">
            <v>X</v>
          </cell>
          <cell r="AM1455" t="str">
            <v>X</v>
          </cell>
          <cell r="AR1455" t="str">
            <v>X</v>
          </cell>
          <cell r="AW1455" t="str">
            <v>X</v>
          </cell>
          <cell r="BB1455" t="str">
            <v>X</v>
          </cell>
          <cell r="BG1455" t="str">
            <v>X</v>
          </cell>
        </row>
        <row r="1456">
          <cell r="AH1456" t="str">
            <v>X</v>
          </cell>
          <cell r="AM1456" t="str">
            <v>X</v>
          </cell>
          <cell r="AR1456" t="str">
            <v>X</v>
          </cell>
          <cell r="AW1456" t="str">
            <v>X</v>
          </cell>
          <cell r="BB1456" t="str">
            <v>X</v>
          </cell>
          <cell r="BG1456" t="str">
            <v>X</v>
          </cell>
        </row>
        <row r="1457">
          <cell r="AH1457" t="str">
            <v>X</v>
          </cell>
          <cell r="AM1457" t="str">
            <v>X</v>
          </cell>
          <cell r="AR1457" t="str">
            <v>X</v>
          </cell>
          <cell r="AW1457" t="str">
            <v>X</v>
          </cell>
          <cell r="BB1457" t="str">
            <v>X</v>
          </cell>
          <cell r="BG1457" t="str">
            <v>X</v>
          </cell>
        </row>
        <row r="1458">
          <cell r="AH1458" t="str">
            <v>X</v>
          </cell>
          <cell r="AM1458" t="str">
            <v>X</v>
          </cell>
          <cell r="AR1458" t="str">
            <v>X</v>
          </cell>
          <cell r="AW1458" t="str">
            <v>X</v>
          </cell>
          <cell r="BB1458" t="str">
            <v>X</v>
          </cell>
          <cell r="BG1458" t="str">
            <v>X</v>
          </cell>
        </row>
        <row r="1459">
          <cell r="AH1459" t="str">
            <v>X</v>
          </cell>
          <cell r="AM1459" t="str">
            <v>X</v>
          </cell>
          <cell r="AR1459" t="str">
            <v>X</v>
          </cell>
          <cell r="AW1459" t="str">
            <v>X</v>
          </cell>
          <cell r="BB1459" t="str">
            <v>X</v>
          </cell>
          <cell r="BG1459" t="str">
            <v>X</v>
          </cell>
        </row>
        <row r="1460">
          <cell r="AH1460" t="str">
            <v>X</v>
          </cell>
          <cell r="AM1460" t="str">
            <v>X</v>
          </cell>
          <cell r="AR1460" t="str">
            <v>X</v>
          </cell>
          <cell r="AW1460" t="str">
            <v>X</v>
          </cell>
          <cell r="BB1460" t="str">
            <v>X</v>
          </cell>
          <cell r="BG1460" t="str">
            <v>X</v>
          </cell>
        </row>
        <row r="1461">
          <cell r="AH1461" t="str">
            <v>X</v>
          </cell>
          <cell r="AM1461" t="str">
            <v>X</v>
          </cell>
          <cell r="AR1461" t="str">
            <v>X</v>
          </cell>
          <cell r="AW1461" t="str">
            <v>X</v>
          </cell>
          <cell r="BB1461" t="str">
            <v>X</v>
          </cell>
          <cell r="BG1461" t="str">
            <v>X</v>
          </cell>
        </row>
        <row r="1462">
          <cell r="AH1462" t="str">
            <v>X</v>
          </cell>
          <cell r="AM1462" t="str">
            <v>X</v>
          </cell>
          <cell r="AR1462" t="str">
            <v>X</v>
          </cell>
          <cell r="AW1462" t="str">
            <v>X</v>
          </cell>
          <cell r="BB1462" t="str">
            <v>X</v>
          </cell>
          <cell r="BG1462" t="str">
            <v>X</v>
          </cell>
        </row>
        <row r="1463">
          <cell r="AH1463" t="str">
            <v>X</v>
          </cell>
          <cell r="AM1463" t="str">
            <v>X</v>
          </cell>
          <cell r="AR1463" t="str">
            <v>X</v>
          </cell>
          <cell r="AW1463" t="str">
            <v>X</v>
          </cell>
          <cell r="BB1463" t="str">
            <v>X</v>
          </cell>
          <cell r="BG1463" t="str">
            <v>X</v>
          </cell>
        </row>
        <row r="1464">
          <cell r="AH1464" t="str">
            <v>X</v>
          </cell>
          <cell r="AM1464" t="str">
            <v>X</v>
          </cell>
          <cell r="AR1464" t="str">
            <v>X</v>
          </cell>
          <cell r="AW1464" t="str">
            <v>X</v>
          </cell>
          <cell r="BB1464" t="str">
            <v>X</v>
          </cell>
          <cell r="BG1464" t="str">
            <v>X</v>
          </cell>
        </row>
        <row r="1465">
          <cell r="AH1465" t="str">
            <v>X</v>
          </cell>
          <cell r="AM1465" t="str">
            <v>X</v>
          </cell>
          <cell r="AR1465" t="str">
            <v>X</v>
          </cell>
          <cell r="AW1465" t="str">
            <v>X</v>
          </cell>
          <cell r="BB1465" t="str">
            <v>X</v>
          </cell>
          <cell r="BG1465" t="str">
            <v>X</v>
          </cell>
        </row>
        <row r="1466">
          <cell r="AH1466" t="str">
            <v>X</v>
          </cell>
          <cell r="AM1466" t="str">
            <v>X</v>
          </cell>
          <cell r="AR1466" t="str">
            <v>X</v>
          </cell>
          <cell r="AW1466" t="str">
            <v>X</v>
          </cell>
          <cell r="BB1466" t="str">
            <v>X</v>
          </cell>
          <cell r="BG1466" t="str">
            <v>X</v>
          </cell>
        </row>
        <row r="1467">
          <cell r="AH1467" t="str">
            <v>X</v>
          </cell>
          <cell r="AM1467" t="str">
            <v>X</v>
          </cell>
          <cell r="AR1467" t="str">
            <v>X</v>
          </cell>
          <cell r="AW1467" t="str">
            <v>X</v>
          </cell>
          <cell r="BB1467" t="str">
            <v>X</v>
          </cell>
          <cell r="BG1467" t="str">
            <v>X</v>
          </cell>
        </row>
        <row r="1468">
          <cell r="AH1468" t="str">
            <v>X</v>
          </cell>
          <cell r="AM1468" t="str">
            <v>X</v>
          </cell>
          <cell r="AR1468" t="str">
            <v>X</v>
          </cell>
          <cell r="AW1468" t="str">
            <v>X</v>
          </cell>
          <cell r="BB1468" t="str">
            <v>X</v>
          </cell>
          <cell r="BG1468" t="str">
            <v>X</v>
          </cell>
        </row>
        <row r="1469">
          <cell r="AH1469" t="str">
            <v>X</v>
          </cell>
          <cell r="AM1469" t="str">
            <v>X</v>
          </cell>
          <cell r="AR1469" t="str">
            <v>X</v>
          </cell>
          <cell r="AW1469" t="str">
            <v>X</v>
          </cell>
          <cell r="BB1469" t="str">
            <v>X</v>
          </cell>
          <cell r="BG1469" t="str">
            <v>X</v>
          </cell>
        </row>
        <row r="1470">
          <cell r="AH1470" t="str">
            <v>X</v>
          </cell>
          <cell r="AM1470" t="str">
            <v>X</v>
          </cell>
          <cell r="AR1470" t="str">
            <v>X</v>
          </cell>
          <cell r="AW1470" t="str">
            <v>X</v>
          </cell>
          <cell r="BB1470" t="str">
            <v>X</v>
          </cell>
          <cell r="BG1470" t="str">
            <v>X</v>
          </cell>
        </row>
        <row r="1471">
          <cell r="AH1471" t="str">
            <v>X</v>
          </cell>
          <cell r="AM1471" t="str">
            <v>X</v>
          </cell>
          <cell r="AR1471" t="str">
            <v>X</v>
          </cell>
          <cell r="AW1471" t="str">
            <v>X</v>
          </cell>
          <cell r="BB1471" t="str">
            <v>X</v>
          </cell>
          <cell r="BG1471" t="str">
            <v>X</v>
          </cell>
        </row>
        <row r="1472">
          <cell r="AH1472" t="str">
            <v>X</v>
          </cell>
          <cell r="AM1472" t="str">
            <v>X</v>
          </cell>
          <cell r="AR1472" t="str">
            <v>X</v>
          </cell>
          <cell r="AW1472" t="str">
            <v>X</v>
          </cell>
          <cell r="BB1472" t="str">
            <v>X</v>
          </cell>
          <cell r="BG1472" t="str">
            <v>X</v>
          </cell>
        </row>
        <row r="1473">
          <cell r="AH1473" t="str">
            <v>X</v>
          </cell>
          <cell r="AM1473" t="str">
            <v>X</v>
          </cell>
          <cell r="AR1473" t="str">
            <v>X</v>
          </cell>
          <cell r="AW1473" t="str">
            <v>X</v>
          </cell>
          <cell r="BB1473" t="str">
            <v>X</v>
          </cell>
          <cell r="BG1473" t="str">
            <v>X</v>
          </cell>
        </row>
        <row r="1474">
          <cell r="AH1474" t="str">
            <v>X</v>
          </cell>
          <cell r="AM1474" t="str">
            <v>X</v>
          </cell>
          <cell r="AR1474" t="str">
            <v>X</v>
          </cell>
          <cell r="AW1474" t="str">
            <v>X</v>
          </cell>
          <cell r="BB1474" t="str">
            <v>X</v>
          </cell>
          <cell r="BG1474" t="str">
            <v>X</v>
          </cell>
        </row>
        <row r="1475">
          <cell r="AH1475" t="str">
            <v>X</v>
          </cell>
          <cell r="AM1475" t="str">
            <v>X</v>
          </cell>
          <cell r="AR1475" t="str">
            <v>X</v>
          </cell>
          <cell r="AW1475" t="str">
            <v>X</v>
          </cell>
          <cell r="BB1475" t="str">
            <v>X</v>
          </cell>
          <cell r="BG1475" t="str">
            <v>X</v>
          </cell>
        </row>
        <row r="1476">
          <cell r="AH1476" t="str">
            <v>X</v>
          </cell>
          <cell r="AM1476" t="str">
            <v>X</v>
          </cell>
          <cell r="AR1476" t="str">
            <v>X</v>
          </cell>
          <cell r="AW1476" t="str">
            <v>X</v>
          </cell>
          <cell r="BB1476" t="str">
            <v>X</v>
          </cell>
          <cell r="BG1476" t="str">
            <v>X</v>
          </cell>
        </row>
        <row r="1477">
          <cell r="AH1477" t="str">
            <v>X</v>
          </cell>
          <cell r="AM1477" t="str">
            <v>X</v>
          </cell>
          <cell r="AR1477" t="str">
            <v>X</v>
          </cell>
          <cell r="AW1477" t="str">
            <v>X</v>
          </cell>
          <cell r="BB1477" t="str">
            <v>X</v>
          </cell>
          <cell r="BG1477" t="str">
            <v>X</v>
          </cell>
        </row>
        <row r="1478">
          <cell r="AH1478" t="str">
            <v>X</v>
          </cell>
          <cell r="AM1478" t="str">
            <v>X</v>
          </cell>
          <cell r="AR1478" t="str">
            <v>X</v>
          </cell>
          <cell r="AW1478" t="str">
            <v>X</v>
          </cell>
          <cell r="BB1478" t="str">
            <v>X</v>
          </cell>
          <cell r="BG1478" t="str">
            <v>X</v>
          </cell>
        </row>
        <row r="1479">
          <cell r="AH1479" t="str">
            <v>X</v>
          </cell>
          <cell r="AM1479" t="str">
            <v>X</v>
          </cell>
          <cell r="AR1479" t="str">
            <v>X</v>
          </cell>
          <cell r="AW1479" t="str">
            <v>X</v>
          </cell>
          <cell r="BB1479" t="str">
            <v>X</v>
          </cell>
          <cell r="BG1479" t="str">
            <v>X</v>
          </cell>
        </row>
        <row r="1480">
          <cell r="AH1480" t="str">
            <v>X</v>
          </cell>
          <cell r="AM1480" t="str">
            <v>X</v>
          </cell>
          <cell r="AR1480" t="str">
            <v>X</v>
          </cell>
          <cell r="AW1480" t="str">
            <v>X</v>
          </cell>
          <cell r="BB1480" t="str">
            <v>X</v>
          </cell>
          <cell r="BG1480" t="str">
            <v>X</v>
          </cell>
        </row>
        <row r="1481">
          <cell r="AH1481" t="str">
            <v>X</v>
          </cell>
          <cell r="AM1481" t="str">
            <v>X</v>
          </cell>
          <cell r="AR1481" t="str">
            <v>X</v>
          </cell>
          <cell r="AW1481" t="str">
            <v>X</v>
          </cell>
          <cell r="BB1481" t="str">
            <v>X</v>
          </cell>
          <cell r="BG1481" t="str">
            <v>X</v>
          </cell>
        </row>
        <row r="1482">
          <cell r="AH1482" t="str">
            <v>X</v>
          </cell>
          <cell r="AM1482" t="str">
            <v>X</v>
          </cell>
          <cell r="AR1482" t="str">
            <v>X</v>
          </cell>
          <cell r="AW1482" t="str">
            <v>X</v>
          </cell>
          <cell r="BB1482" t="str">
            <v>X</v>
          </cell>
          <cell r="BG1482" t="str">
            <v>X</v>
          </cell>
        </row>
        <row r="1483">
          <cell r="AH1483" t="str">
            <v>X</v>
          </cell>
          <cell r="AM1483" t="str">
            <v>X</v>
          </cell>
          <cell r="AR1483" t="str">
            <v>X</v>
          </cell>
          <cell r="AW1483" t="str">
            <v>X</v>
          </cell>
          <cell r="BB1483" t="str">
            <v>X</v>
          </cell>
          <cell r="BG1483" t="str">
            <v>X</v>
          </cell>
        </row>
        <row r="1484">
          <cell r="AH1484" t="str">
            <v>X</v>
          </cell>
          <cell r="AM1484" t="str">
            <v>X</v>
          </cell>
          <cell r="AR1484" t="str">
            <v>X</v>
          </cell>
          <cell r="AW1484" t="str">
            <v>X</v>
          </cell>
          <cell r="BB1484" t="str">
            <v>X</v>
          </cell>
          <cell r="BG1484" t="str">
            <v>X</v>
          </cell>
        </row>
        <row r="1485">
          <cell r="AH1485" t="str">
            <v>X</v>
          </cell>
          <cell r="AM1485" t="str">
            <v>X</v>
          </cell>
          <cell r="AR1485" t="str">
            <v>X</v>
          </cell>
          <cell r="AW1485" t="str">
            <v>X</v>
          </cell>
          <cell r="BB1485" t="str">
            <v>X</v>
          </cell>
          <cell r="BG1485" t="str">
            <v>X</v>
          </cell>
        </row>
        <row r="1486">
          <cell r="AH1486" t="str">
            <v>X</v>
          </cell>
          <cell r="AM1486" t="str">
            <v>X</v>
          </cell>
          <cell r="AR1486" t="str">
            <v>X</v>
          </cell>
          <cell r="AW1486" t="str">
            <v>X</v>
          </cell>
          <cell r="BB1486" t="str">
            <v>X</v>
          </cell>
          <cell r="BG1486" t="str">
            <v>X</v>
          </cell>
        </row>
        <row r="1487">
          <cell r="AH1487" t="str">
            <v>X</v>
          </cell>
          <cell r="AM1487" t="str">
            <v>X</v>
          </cell>
          <cell r="AR1487" t="str">
            <v>X</v>
          </cell>
          <cell r="AW1487" t="str">
            <v>X</v>
          </cell>
          <cell r="BB1487" t="str">
            <v>X</v>
          </cell>
          <cell r="BG1487" t="str">
            <v>X</v>
          </cell>
        </row>
        <row r="1488">
          <cell r="AH1488" t="str">
            <v>X</v>
          </cell>
          <cell r="AM1488" t="str">
            <v>X</v>
          </cell>
          <cell r="AR1488" t="str">
            <v>X</v>
          </cell>
          <cell r="AW1488" t="str">
            <v>X</v>
          </cell>
          <cell r="BB1488" t="str">
            <v>X</v>
          </cell>
          <cell r="BG1488" t="str">
            <v>X</v>
          </cell>
        </row>
        <row r="1489">
          <cell r="AH1489" t="str">
            <v>X</v>
          </cell>
          <cell r="AM1489" t="str">
            <v>X</v>
          </cell>
          <cell r="AR1489" t="str">
            <v>X</v>
          </cell>
          <cell r="AW1489" t="str">
            <v>X</v>
          </cell>
          <cell r="BB1489" t="str">
            <v>X</v>
          </cell>
          <cell r="BG1489" t="str">
            <v>X</v>
          </cell>
        </row>
        <row r="1490">
          <cell r="AH1490" t="str">
            <v>X</v>
          </cell>
          <cell r="AM1490" t="str">
            <v>X</v>
          </cell>
          <cell r="AR1490" t="str">
            <v>X</v>
          </cell>
          <cell r="AW1490" t="str">
            <v>X</v>
          </cell>
          <cell r="BB1490" t="str">
            <v>X</v>
          </cell>
          <cell r="BG1490" t="str">
            <v>X</v>
          </cell>
        </row>
        <row r="1491">
          <cell r="AH1491" t="str">
            <v>X</v>
          </cell>
          <cell r="AM1491" t="str">
            <v>X</v>
          </cell>
          <cell r="AR1491" t="str">
            <v>X</v>
          </cell>
          <cell r="AW1491" t="str">
            <v>X</v>
          </cell>
          <cell r="BB1491" t="str">
            <v>X</v>
          </cell>
          <cell r="BG1491" t="str">
            <v>X</v>
          </cell>
        </row>
        <row r="1492">
          <cell r="AH1492" t="str">
            <v>X</v>
          </cell>
          <cell r="AM1492" t="str">
            <v>X</v>
          </cell>
          <cell r="AR1492" t="str">
            <v>X</v>
          </cell>
          <cell r="AW1492" t="str">
            <v>X</v>
          </cell>
          <cell r="BB1492" t="str">
            <v>X</v>
          </cell>
          <cell r="BG1492" t="str">
            <v>X</v>
          </cell>
        </row>
        <row r="1493">
          <cell r="AH1493" t="str">
            <v>X</v>
          </cell>
          <cell r="AM1493" t="str">
            <v>X</v>
          </cell>
          <cell r="AR1493" t="str">
            <v>X</v>
          </cell>
          <cell r="AW1493" t="str">
            <v>X</v>
          </cell>
          <cell r="BB1493" t="str">
            <v>X</v>
          </cell>
          <cell r="BG1493" t="str">
            <v>X</v>
          </cell>
        </row>
        <row r="1494">
          <cell r="AH1494" t="str">
            <v>X</v>
          </cell>
          <cell r="AM1494" t="str">
            <v>X</v>
          </cell>
          <cell r="AR1494" t="str">
            <v>X</v>
          </cell>
          <cell r="AW1494" t="str">
            <v>X</v>
          </cell>
          <cell r="BB1494" t="str">
            <v>X</v>
          </cell>
          <cell r="BG1494" t="str">
            <v>X</v>
          </cell>
        </row>
        <row r="1495">
          <cell r="AH1495" t="str">
            <v>X</v>
          </cell>
          <cell r="AM1495" t="str">
            <v>X</v>
          </cell>
          <cell r="AR1495" t="str">
            <v>X</v>
          </cell>
          <cell r="AW1495" t="str">
            <v>X</v>
          </cell>
          <cell r="BB1495" t="str">
            <v>X</v>
          </cell>
          <cell r="BG1495" t="str">
            <v>X</v>
          </cell>
        </row>
        <row r="1496">
          <cell r="AH1496" t="str">
            <v>X</v>
          </cell>
          <cell r="AM1496" t="str">
            <v>X</v>
          </cell>
          <cell r="AR1496" t="str">
            <v>X</v>
          </cell>
          <cell r="AW1496" t="str">
            <v>X</v>
          </cell>
          <cell r="BB1496" t="str">
            <v>X</v>
          </cell>
          <cell r="BG1496" t="str">
            <v>X</v>
          </cell>
        </row>
        <row r="1497">
          <cell r="AH1497" t="str">
            <v>X</v>
          </cell>
          <cell r="AM1497" t="str">
            <v>X</v>
          </cell>
          <cell r="AR1497" t="str">
            <v>X</v>
          </cell>
          <cell r="AW1497" t="str">
            <v>X</v>
          </cell>
          <cell r="BB1497" t="str">
            <v>X</v>
          </cell>
          <cell r="BG1497" t="str">
            <v>X</v>
          </cell>
        </row>
        <row r="1498">
          <cell r="AH1498" t="str">
            <v>X</v>
          </cell>
          <cell r="AM1498" t="str">
            <v>X</v>
          </cell>
          <cell r="AR1498" t="str">
            <v>X</v>
          </cell>
          <cell r="AW1498" t="str">
            <v>X</v>
          </cell>
          <cell r="BB1498" t="str">
            <v>X</v>
          </cell>
          <cell r="BG1498" t="str">
            <v>X</v>
          </cell>
        </row>
        <row r="1499">
          <cell r="AH1499" t="str">
            <v>X</v>
          </cell>
          <cell r="AM1499" t="str">
            <v>X</v>
          </cell>
          <cell r="AR1499" t="str">
            <v>X</v>
          </cell>
          <cell r="AW1499" t="str">
            <v>X</v>
          </cell>
          <cell r="BB1499" t="str">
            <v>X</v>
          </cell>
          <cell r="BG1499" t="str">
            <v>X</v>
          </cell>
        </row>
        <row r="1500">
          <cell r="AH1500" t="str">
            <v>X</v>
          </cell>
          <cell r="AM1500" t="str">
            <v>X</v>
          </cell>
          <cell r="AR1500" t="str">
            <v>X</v>
          </cell>
          <cell r="AW1500" t="str">
            <v>X</v>
          </cell>
          <cell r="BB1500" t="str">
            <v>X</v>
          </cell>
          <cell r="BG1500" t="str">
            <v>X</v>
          </cell>
        </row>
        <row r="1501">
          <cell r="AH1501" t="str">
            <v>X</v>
          </cell>
          <cell r="AM1501" t="str">
            <v>X</v>
          </cell>
          <cell r="AR1501" t="str">
            <v>X</v>
          </cell>
          <cell r="AW1501" t="str">
            <v>X</v>
          </cell>
          <cell r="BB1501" t="str">
            <v>X</v>
          </cell>
          <cell r="BG1501" t="str">
            <v>X</v>
          </cell>
        </row>
        <row r="1502">
          <cell r="AH1502" t="str">
            <v>X</v>
          </cell>
          <cell r="AM1502" t="str">
            <v>X</v>
          </cell>
          <cell r="AR1502" t="str">
            <v>X</v>
          </cell>
          <cell r="AW1502" t="str">
            <v>X</v>
          </cell>
          <cell r="BB1502" t="str">
            <v>X</v>
          </cell>
          <cell r="BG1502" t="str">
            <v>X</v>
          </cell>
        </row>
        <row r="1503">
          <cell r="AH1503" t="str">
            <v>X</v>
          </cell>
          <cell r="AM1503" t="str">
            <v>X</v>
          </cell>
          <cell r="AR1503" t="str">
            <v>X</v>
          </cell>
          <cell r="AW1503" t="str">
            <v>X</v>
          </cell>
          <cell r="BB1503" t="str">
            <v>X</v>
          </cell>
          <cell r="BG1503" t="str">
            <v>X</v>
          </cell>
        </row>
        <row r="1504">
          <cell r="AH1504" t="str">
            <v>X</v>
          </cell>
          <cell r="AM1504" t="str">
            <v>X</v>
          </cell>
          <cell r="AR1504" t="str">
            <v>X</v>
          </cell>
          <cell r="AW1504" t="str">
            <v>X</v>
          </cell>
          <cell r="BB1504" t="str">
            <v>X</v>
          </cell>
          <cell r="BG1504" t="str">
            <v>X</v>
          </cell>
        </row>
        <row r="1505">
          <cell r="AH1505" t="str">
            <v>X</v>
          </cell>
          <cell r="AM1505" t="str">
            <v>X</v>
          </cell>
          <cell r="AR1505" t="str">
            <v>X</v>
          </cell>
          <cell r="AW1505" t="str">
            <v>X</v>
          </cell>
          <cell r="BB1505" t="str">
            <v>X</v>
          </cell>
          <cell r="BG1505" t="str">
            <v>X</v>
          </cell>
        </row>
        <row r="1506">
          <cell r="AH1506" t="str">
            <v>X</v>
          </cell>
          <cell r="AM1506" t="str">
            <v>X</v>
          </cell>
          <cell r="AR1506" t="str">
            <v>X</v>
          </cell>
          <cell r="AW1506" t="str">
            <v>X</v>
          </cell>
          <cell r="BB1506" t="str">
            <v>X</v>
          </cell>
          <cell r="BG1506" t="str">
            <v>X</v>
          </cell>
        </row>
        <row r="1507">
          <cell r="AH1507" t="str">
            <v>X</v>
          </cell>
          <cell r="AM1507" t="str">
            <v>X</v>
          </cell>
          <cell r="AR1507" t="str">
            <v>X</v>
          </cell>
          <cell r="AW1507" t="str">
            <v>X</v>
          </cell>
          <cell r="BB1507" t="str">
            <v>X</v>
          </cell>
          <cell r="BG1507" t="str">
            <v>X</v>
          </cell>
        </row>
        <row r="1508">
          <cell r="AH1508" t="str">
            <v>X</v>
          </cell>
          <cell r="AM1508" t="str">
            <v>X</v>
          </cell>
          <cell r="AR1508" t="str">
            <v>X</v>
          </cell>
          <cell r="AW1508" t="str">
            <v>X</v>
          </cell>
          <cell r="BB1508" t="str">
            <v>X</v>
          </cell>
          <cell r="BG1508" t="str">
            <v>X</v>
          </cell>
        </row>
        <row r="1509">
          <cell r="AH1509" t="str">
            <v>X</v>
          </cell>
          <cell r="AM1509" t="str">
            <v>X</v>
          </cell>
          <cell r="AR1509" t="str">
            <v>X</v>
          </cell>
          <cell r="AW1509" t="str">
            <v>X</v>
          </cell>
          <cell r="BB1509" t="str">
            <v>X</v>
          </cell>
          <cell r="BG1509" t="str">
            <v>X</v>
          </cell>
        </row>
        <row r="1510">
          <cell r="AH1510" t="str">
            <v>X</v>
          </cell>
          <cell r="AM1510" t="str">
            <v>X</v>
          </cell>
          <cell r="AR1510" t="str">
            <v>X</v>
          </cell>
          <cell r="AW1510" t="str">
            <v>X</v>
          </cell>
          <cell r="BB1510" t="str">
            <v>X</v>
          </cell>
          <cell r="BG1510" t="str">
            <v>X</v>
          </cell>
        </row>
        <row r="1511">
          <cell r="AH1511" t="str">
            <v>X</v>
          </cell>
          <cell r="AM1511" t="str">
            <v>X</v>
          </cell>
          <cell r="AR1511" t="str">
            <v>X</v>
          </cell>
          <cell r="AW1511" t="str">
            <v>X</v>
          </cell>
          <cell r="BB1511" t="str">
            <v>X</v>
          </cell>
          <cell r="BG1511" t="str">
            <v>X</v>
          </cell>
        </row>
        <row r="1512">
          <cell r="AH1512" t="str">
            <v>X</v>
          </cell>
          <cell r="AM1512" t="str">
            <v>X</v>
          </cell>
          <cell r="AR1512" t="str">
            <v>X</v>
          </cell>
          <cell r="AW1512" t="str">
            <v>X</v>
          </cell>
          <cell r="BB1512" t="str">
            <v>X</v>
          </cell>
          <cell r="BG1512" t="str">
            <v>X</v>
          </cell>
        </row>
        <row r="1513">
          <cell r="AH1513" t="str">
            <v>X</v>
          </cell>
          <cell r="AM1513" t="str">
            <v>X</v>
          </cell>
          <cell r="AR1513" t="str">
            <v>X</v>
          </cell>
          <cell r="AW1513" t="str">
            <v>X</v>
          </cell>
          <cell r="BB1513" t="str">
            <v>X</v>
          </cell>
          <cell r="BG1513" t="str">
            <v>X</v>
          </cell>
        </row>
        <row r="1514">
          <cell r="AH1514" t="str">
            <v>X</v>
          </cell>
          <cell r="AM1514" t="str">
            <v>X</v>
          </cell>
          <cell r="AR1514" t="str">
            <v>X</v>
          </cell>
          <cell r="AW1514" t="str">
            <v>X</v>
          </cell>
          <cell r="BB1514" t="str">
            <v>X</v>
          </cell>
          <cell r="BG1514" t="str">
            <v>X</v>
          </cell>
        </row>
        <row r="1515">
          <cell r="AH1515" t="str">
            <v>X</v>
          </cell>
          <cell r="AM1515" t="str">
            <v>X</v>
          </cell>
          <cell r="AR1515" t="str">
            <v>X</v>
          </cell>
          <cell r="AW1515" t="str">
            <v>X</v>
          </cell>
          <cell r="BB1515" t="str">
            <v>X</v>
          </cell>
          <cell r="BG1515" t="str">
            <v>X</v>
          </cell>
        </row>
        <row r="1516">
          <cell r="AH1516" t="str">
            <v>X</v>
          </cell>
          <cell r="AM1516" t="str">
            <v>X</v>
          </cell>
          <cell r="AR1516" t="str">
            <v>X</v>
          </cell>
          <cell r="AW1516" t="str">
            <v>X</v>
          </cell>
          <cell r="BB1516" t="str">
            <v>X</v>
          </cell>
          <cell r="BG1516" t="str">
            <v>X</v>
          </cell>
        </row>
        <row r="1517">
          <cell r="AH1517" t="str">
            <v>X</v>
          </cell>
          <cell r="AM1517" t="str">
            <v>X</v>
          </cell>
          <cell r="AR1517" t="str">
            <v>X</v>
          </cell>
          <cell r="AW1517" t="str">
            <v>X</v>
          </cell>
          <cell r="BB1517" t="str">
            <v>X</v>
          </cell>
          <cell r="BG1517" t="str">
            <v>X</v>
          </cell>
        </row>
        <row r="1518">
          <cell r="AH1518" t="str">
            <v>X</v>
          </cell>
          <cell r="AM1518" t="str">
            <v>X</v>
          </cell>
          <cell r="AR1518" t="str">
            <v>X</v>
          </cell>
          <cell r="AW1518" t="str">
            <v>X</v>
          </cell>
          <cell r="BB1518" t="str">
            <v>X</v>
          </cell>
          <cell r="BG1518" t="str">
            <v>X</v>
          </cell>
        </row>
        <row r="1519">
          <cell r="AH1519" t="str">
            <v>X</v>
          </cell>
          <cell r="AM1519" t="str">
            <v>X</v>
          </cell>
          <cell r="AR1519" t="str">
            <v>X</v>
          </cell>
          <cell r="AW1519" t="str">
            <v>X</v>
          </cell>
          <cell r="BB1519" t="str">
            <v>X</v>
          </cell>
          <cell r="BG1519" t="str">
            <v>X</v>
          </cell>
        </row>
        <row r="1520">
          <cell r="AH1520" t="str">
            <v>X</v>
          </cell>
          <cell r="AM1520" t="str">
            <v>X</v>
          </cell>
          <cell r="AR1520" t="str">
            <v>X</v>
          </cell>
          <cell r="AW1520" t="str">
            <v>X</v>
          </cell>
          <cell r="BB1520" t="str">
            <v>X</v>
          </cell>
          <cell r="BG1520" t="str">
            <v>X</v>
          </cell>
        </row>
        <row r="1521">
          <cell r="AH1521" t="str">
            <v>X</v>
          </cell>
          <cell r="AM1521" t="str">
            <v>X</v>
          </cell>
          <cell r="AR1521" t="str">
            <v>X</v>
          </cell>
          <cell r="AW1521" t="str">
            <v>X</v>
          </cell>
          <cell r="BB1521" t="str">
            <v>X</v>
          </cell>
          <cell r="BG1521" t="str">
            <v>X</v>
          </cell>
        </row>
        <row r="1522">
          <cell r="AH1522" t="str">
            <v>X</v>
          </cell>
          <cell r="AM1522" t="str">
            <v>X</v>
          </cell>
          <cell r="AR1522" t="str">
            <v>X</v>
          </cell>
          <cell r="AW1522" t="str">
            <v>X</v>
          </cell>
          <cell r="BB1522" t="str">
            <v>X</v>
          </cell>
          <cell r="BG1522" t="str">
            <v>X</v>
          </cell>
        </row>
        <row r="1523">
          <cell r="AH1523" t="str">
            <v>X</v>
          </cell>
          <cell r="AM1523" t="str">
            <v>X</v>
          </cell>
          <cell r="AR1523" t="str">
            <v>X</v>
          </cell>
          <cell r="AW1523" t="str">
            <v>X</v>
          </cell>
          <cell r="BB1523" t="str">
            <v>X</v>
          </cell>
          <cell r="BG1523" t="str">
            <v>X</v>
          </cell>
        </row>
        <row r="1524">
          <cell r="AH1524" t="str">
            <v>X</v>
          </cell>
          <cell r="AM1524" t="str">
            <v>X</v>
          </cell>
          <cell r="AR1524" t="str">
            <v>X</v>
          </cell>
          <cell r="AW1524" t="str">
            <v>X</v>
          </cell>
          <cell r="BB1524" t="str">
            <v>X</v>
          </cell>
          <cell r="BG1524" t="str">
            <v>X</v>
          </cell>
        </row>
        <row r="1525">
          <cell r="AH1525" t="str">
            <v>X</v>
          </cell>
          <cell r="AM1525" t="str">
            <v>X</v>
          </cell>
          <cell r="AR1525" t="str">
            <v>X</v>
          </cell>
          <cell r="AW1525" t="str">
            <v>X</v>
          </cell>
          <cell r="BB1525" t="str">
            <v>X</v>
          </cell>
          <cell r="BG1525" t="str">
            <v>X</v>
          </cell>
        </row>
        <row r="1526">
          <cell r="AH1526" t="str">
            <v>X</v>
          </cell>
          <cell r="AM1526" t="str">
            <v>X</v>
          </cell>
          <cell r="AR1526" t="str">
            <v>X</v>
          </cell>
          <cell r="AW1526" t="str">
            <v>X</v>
          </cell>
          <cell r="BB1526" t="str">
            <v>X</v>
          </cell>
          <cell r="BG1526" t="str">
            <v>X</v>
          </cell>
        </row>
        <row r="1527">
          <cell r="AH1527" t="str">
            <v>X</v>
          </cell>
          <cell r="AM1527" t="str">
            <v>X</v>
          </cell>
          <cell r="AR1527" t="str">
            <v>X</v>
          </cell>
          <cell r="AW1527" t="str">
            <v>X</v>
          </cell>
          <cell r="BB1527" t="str">
            <v>X</v>
          </cell>
          <cell r="BG1527" t="str">
            <v>X</v>
          </cell>
        </row>
        <row r="1528">
          <cell r="AH1528" t="str">
            <v>X</v>
          </cell>
          <cell r="AM1528" t="str">
            <v>X</v>
          </cell>
          <cell r="AR1528" t="str">
            <v>X</v>
          </cell>
          <cell r="AW1528" t="str">
            <v>X</v>
          </cell>
          <cell r="BB1528" t="str">
            <v>X</v>
          </cell>
          <cell r="BG1528" t="str">
            <v>X</v>
          </cell>
        </row>
        <row r="1529">
          <cell r="AH1529" t="str">
            <v>X</v>
          </cell>
          <cell r="AM1529" t="str">
            <v>X</v>
          </cell>
          <cell r="AR1529" t="str">
            <v>X</v>
          </cell>
          <cell r="AW1529" t="str">
            <v>X</v>
          </cell>
          <cell r="BB1529" t="str">
            <v>X</v>
          </cell>
          <cell r="BG1529" t="str">
            <v>X</v>
          </cell>
        </row>
        <row r="1530">
          <cell r="AH1530" t="str">
            <v>X</v>
          </cell>
          <cell r="AM1530" t="str">
            <v>X</v>
          </cell>
          <cell r="AR1530" t="str">
            <v>X</v>
          </cell>
          <cell r="AW1530" t="str">
            <v>X</v>
          </cell>
          <cell r="BB1530" t="str">
            <v>X</v>
          </cell>
          <cell r="BG1530" t="str">
            <v>X</v>
          </cell>
        </row>
        <row r="1531">
          <cell r="AH1531" t="str">
            <v>X</v>
          </cell>
          <cell r="AM1531" t="str">
            <v>X</v>
          </cell>
          <cell r="AR1531" t="str">
            <v>X</v>
          </cell>
          <cell r="AW1531" t="str">
            <v>X</v>
          </cell>
          <cell r="BB1531" t="str">
            <v>X</v>
          </cell>
          <cell r="BG1531" t="str">
            <v>X</v>
          </cell>
        </row>
        <row r="1532">
          <cell r="AH1532" t="str">
            <v>X</v>
          </cell>
          <cell r="AM1532" t="str">
            <v>X</v>
          </cell>
          <cell r="AR1532" t="str">
            <v>X</v>
          </cell>
          <cell r="AW1532" t="str">
            <v>X</v>
          </cell>
          <cell r="BB1532" t="str">
            <v>X</v>
          </cell>
          <cell r="BG1532" t="str">
            <v>X</v>
          </cell>
        </row>
        <row r="1533">
          <cell r="AH1533" t="str">
            <v>X</v>
          </cell>
          <cell r="AM1533" t="str">
            <v>X</v>
          </cell>
          <cell r="AR1533" t="str">
            <v>X</v>
          </cell>
          <cell r="AW1533" t="str">
            <v>X</v>
          </cell>
          <cell r="BB1533" t="str">
            <v>X</v>
          </cell>
          <cell r="BG1533" t="str">
            <v>X</v>
          </cell>
        </row>
        <row r="1534">
          <cell r="AH1534" t="str">
            <v>X</v>
          </cell>
          <cell r="AM1534" t="str">
            <v>X</v>
          </cell>
          <cell r="AR1534" t="str">
            <v>X</v>
          </cell>
          <cell r="AW1534" t="str">
            <v>X</v>
          </cell>
          <cell r="BB1534" t="str">
            <v>X</v>
          </cell>
          <cell r="BG1534" t="str">
            <v>X</v>
          </cell>
        </row>
        <row r="1535">
          <cell r="AH1535" t="str">
            <v>X</v>
          </cell>
          <cell r="AM1535" t="str">
            <v>X</v>
          </cell>
          <cell r="AR1535" t="str">
            <v>X</v>
          </cell>
          <cell r="AW1535" t="str">
            <v>X</v>
          </cell>
          <cell r="BB1535" t="str">
            <v>X</v>
          </cell>
          <cell r="BG1535" t="str">
            <v>X</v>
          </cell>
        </row>
        <row r="1536">
          <cell r="AH1536" t="str">
            <v>X</v>
          </cell>
          <cell r="AM1536" t="str">
            <v>X</v>
          </cell>
          <cell r="AR1536" t="str">
            <v>X</v>
          </cell>
          <cell r="AW1536" t="str">
            <v>X</v>
          </cell>
          <cell r="BB1536" t="str">
            <v>X</v>
          </cell>
          <cell r="BG1536" t="str">
            <v>X</v>
          </cell>
        </row>
        <row r="1537">
          <cell r="AH1537" t="str">
            <v>X</v>
          </cell>
          <cell r="AM1537" t="str">
            <v>X</v>
          </cell>
          <cell r="AR1537" t="str">
            <v>X</v>
          </cell>
          <cell r="AW1537" t="str">
            <v>X</v>
          </cell>
          <cell r="BB1537" t="str">
            <v>X</v>
          </cell>
          <cell r="BG1537" t="str">
            <v>X</v>
          </cell>
        </row>
        <row r="1538">
          <cell r="AH1538" t="str">
            <v>X</v>
          </cell>
          <cell r="AM1538" t="str">
            <v>X</v>
          </cell>
          <cell r="AR1538" t="str">
            <v>X</v>
          </cell>
          <cell r="AW1538" t="str">
            <v>X</v>
          </cell>
          <cell r="BB1538" t="str">
            <v>X</v>
          </cell>
          <cell r="BG1538" t="str">
            <v>X</v>
          </cell>
        </row>
        <row r="1539">
          <cell r="AH1539" t="str">
            <v>X</v>
          </cell>
          <cell r="AM1539" t="str">
            <v>X</v>
          </cell>
          <cell r="AR1539" t="str">
            <v>X</v>
          </cell>
          <cell r="AW1539" t="str">
            <v>X</v>
          </cell>
          <cell r="BB1539" t="str">
            <v>X</v>
          </cell>
          <cell r="BG1539" t="str">
            <v>X</v>
          </cell>
        </row>
        <row r="1540">
          <cell r="AH1540" t="str">
            <v>X</v>
          </cell>
          <cell r="AM1540" t="str">
            <v>X</v>
          </cell>
          <cell r="AR1540" t="str">
            <v>X</v>
          </cell>
          <cell r="AW1540" t="str">
            <v>X</v>
          </cell>
          <cell r="BB1540" t="str">
            <v>X</v>
          </cell>
          <cell r="BG1540" t="str">
            <v>X</v>
          </cell>
        </row>
        <row r="1541">
          <cell r="AH1541" t="str">
            <v>X</v>
          </cell>
          <cell r="AM1541" t="str">
            <v>X</v>
          </cell>
          <cell r="AR1541" t="str">
            <v>X</v>
          </cell>
          <cell r="AW1541" t="str">
            <v>X</v>
          </cell>
          <cell r="BB1541" t="str">
            <v>X</v>
          </cell>
          <cell r="BG1541" t="str">
            <v>X</v>
          </cell>
        </row>
        <row r="1542">
          <cell r="AH1542" t="str">
            <v>X</v>
          </cell>
          <cell r="AM1542" t="str">
            <v>X</v>
          </cell>
          <cell r="AR1542" t="str">
            <v>X</v>
          </cell>
          <cell r="AW1542" t="str">
            <v>X</v>
          </cell>
          <cell r="BB1542" t="str">
            <v>X</v>
          </cell>
          <cell r="BG1542" t="str">
            <v>X</v>
          </cell>
        </row>
        <row r="1543">
          <cell r="AH1543" t="str">
            <v>X</v>
          </cell>
          <cell r="AM1543" t="str">
            <v>X</v>
          </cell>
          <cell r="AR1543" t="str">
            <v>X</v>
          </cell>
          <cell r="AW1543" t="str">
            <v>X</v>
          </cell>
          <cell r="BB1543" t="str">
            <v>X</v>
          </cell>
          <cell r="BG1543" t="str">
            <v>X</v>
          </cell>
        </row>
        <row r="1544">
          <cell r="AH1544" t="str">
            <v>X</v>
          </cell>
          <cell r="AM1544" t="str">
            <v>X</v>
          </cell>
          <cell r="AR1544" t="str">
            <v>X</v>
          </cell>
          <cell r="AW1544" t="str">
            <v>X</v>
          </cell>
          <cell r="BB1544" t="str">
            <v>X</v>
          </cell>
          <cell r="BG1544" t="str">
            <v>X</v>
          </cell>
        </row>
        <row r="1545">
          <cell r="AH1545" t="str">
            <v>X</v>
          </cell>
          <cell r="AM1545" t="str">
            <v>X</v>
          </cell>
          <cell r="AR1545" t="str">
            <v>X</v>
          </cell>
          <cell r="AW1545" t="str">
            <v>X</v>
          </cell>
          <cell r="BB1545" t="str">
            <v>X</v>
          </cell>
          <cell r="BG1545" t="str">
            <v>X</v>
          </cell>
        </row>
        <row r="1546">
          <cell r="AH1546" t="str">
            <v>X</v>
          </cell>
          <cell r="AM1546" t="str">
            <v>X</v>
          </cell>
          <cell r="AR1546" t="str">
            <v>X</v>
          </cell>
          <cell r="AW1546" t="str">
            <v>X</v>
          </cell>
          <cell r="BB1546" t="str">
            <v>X</v>
          </cell>
          <cell r="BG1546" t="str">
            <v>X</v>
          </cell>
        </row>
        <row r="1547">
          <cell r="AH1547" t="str">
            <v>X</v>
          </cell>
          <cell r="AM1547" t="str">
            <v>X</v>
          </cell>
          <cell r="AR1547" t="str">
            <v>X</v>
          </cell>
          <cell r="AW1547" t="str">
            <v>X</v>
          </cell>
          <cell r="BB1547" t="str">
            <v>X</v>
          </cell>
          <cell r="BG1547" t="str">
            <v>X</v>
          </cell>
        </row>
        <row r="1548">
          <cell r="AH1548" t="str">
            <v>X</v>
          </cell>
          <cell r="AM1548" t="str">
            <v>X</v>
          </cell>
          <cell r="AR1548" t="str">
            <v>X</v>
          </cell>
          <cell r="AW1548" t="str">
            <v>X</v>
          </cell>
          <cell r="BB1548" t="str">
            <v>X</v>
          </cell>
          <cell r="BG1548" t="str">
            <v>X</v>
          </cell>
        </row>
        <row r="1549">
          <cell r="AH1549" t="str">
            <v>X</v>
          </cell>
          <cell r="AM1549" t="str">
            <v>X</v>
          </cell>
          <cell r="AR1549" t="str">
            <v>X</v>
          </cell>
          <cell r="AW1549" t="str">
            <v>X</v>
          </cell>
          <cell r="BB1549" t="str">
            <v>X</v>
          </cell>
          <cell r="BG1549" t="str">
            <v>X</v>
          </cell>
        </row>
        <row r="1550">
          <cell r="AH1550" t="str">
            <v>X</v>
          </cell>
          <cell r="AM1550" t="str">
            <v>X</v>
          </cell>
          <cell r="AR1550" t="str">
            <v>X</v>
          </cell>
          <cell r="AW1550" t="str">
            <v>X</v>
          </cell>
          <cell r="BB1550" t="str">
            <v>X</v>
          </cell>
          <cell r="BG1550" t="str">
            <v>X</v>
          </cell>
        </row>
        <row r="1551">
          <cell r="AH1551" t="str">
            <v>X</v>
          </cell>
          <cell r="AM1551" t="str">
            <v>X</v>
          </cell>
          <cell r="AR1551" t="str">
            <v>X</v>
          </cell>
          <cell r="AW1551" t="str">
            <v>X</v>
          </cell>
          <cell r="BB1551" t="str">
            <v>X</v>
          </cell>
          <cell r="BG1551" t="str">
            <v>X</v>
          </cell>
        </row>
        <row r="1552">
          <cell r="AH1552" t="str">
            <v>X</v>
          </cell>
          <cell r="AM1552" t="str">
            <v>X</v>
          </cell>
          <cell r="AR1552" t="str">
            <v>X</v>
          </cell>
          <cell r="AW1552" t="str">
            <v>X</v>
          </cell>
          <cell r="BB1552" t="str">
            <v>X</v>
          </cell>
          <cell r="BG1552" t="str">
            <v>X</v>
          </cell>
        </row>
        <row r="1553">
          <cell r="AH1553" t="str">
            <v>X</v>
          </cell>
          <cell r="AM1553" t="str">
            <v>X</v>
          </cell>
          <cell r="AR1553" t="str">
            <v>X</v>
          </cell>
          <cell r="AW1553" t="str">
            <v>X</v>
          </cell>
          <cell r="BB1553" t="str">
            <v>X</v>
          </cell>
          <cell r="BG1553" t="str">
            <v>X</v>
          </cell>
        </row>
        <row r="1554">
          <cell r="AH1554" t="str">
            <v>X</v>
          </cell>
          <cell r="AM1554" t="str">
            <v>X</v>
          </cell>
          <cell r="AR1554" t="str">
            <v>X</v>
          </cell>
          <cell r="AW1554" t="str">
            <v>X</v>
          </cell>
          <cell r="BB1554" t="str">
            <v>X</v>
          </cell>
          <cell r="BG1554" t="str">
            <v>X</v>
          </cell>
        </row>
        <row r="1555">
          <cell r="AH1555" t="str">
            <v>X</v>
          </cell>
          <cell r="AM1555" t="str">
            <v>X</v>
          </cell>
          <cell r="AR1555" t="str">
            <v>X</v>
          </cell>
          <cell r="AW1555" t="str">
            <v>X</v>
          </cell>
          <cell r="BB1555" t="str">
            <v>X</v>
          </cell>
          <cell r="BG1555" t="str">
            <v>X</v>
          </cell>
        </row>
        <row r="1556">
          <cell r="AH1556" t="str">
            <v>X</v>
          </cell>
          <cell r="AM1556" t="str">
            <v>X</v>
          </cell>
          <cell r="AR1556" t="str">
            <v>X</v>
          </cell>
          <cell r="AW1556" t="str">
            <v>X</v>
          </cell>
          <cell r="BB1556" t="str">
            <v>X</v>
          </cell>
          <cell r="BG1556" t="str">
            <v>X</v>
          </cell>
        </row>
        <row r="1557">
          <cell r="AH1557" t="str">
            <v>X</v>
          </cell>
          <cell r="AM1557" t="str">
            <v>X</v>
          </cell>
          <cell r="AR1557" t="str">
            <v>X</v>
          </cell>
          <cell r="AW1557" t="str">
            <v>X</v>
          </cell>
          <cell r="BB1557" t="str">
            <v>X</v>
          </cell>
          <cell r="BG1557" t="str">
            <v>X</v>
          </cell>
        </row>
        <row r="1558">
          <cell r="AH1558" t="str">
            <v>X</v>
          </cell>
          <cell r="AM1558" t="str">
            <v>X</v>
          </cell>
          <cell r="AR1558" t="str">
            <v>X</v>
          </cell>
          <cell r="AW1558" t="str">
            <v>X</v>
          </cell>
          <cell r="BB1558" t="str">
            <v>X</v>
          </cell>
          <cell r="BG1558" t="str">
            <v>X</v>
          </cell>
        </row>
        <row r="1559">
          <cell r="AH1559" t="str">
            <v>X</v>
          </cell>
          <cell r="AM1559" t="str">
            <v>X</v>
          </cell>
          <cell r="AR1559" t="str">
            <v>X</v>
          </cell>
          <cell r="AW1559" t="str">
            <v>X</v>
          </cell>
          <cell r="BB1559" t="str">
            <v>X</v>
          </cell>
          <cell r="BG1559" t="str">
            <v>X</v>
          </cell>
        </row>
        <row r="1560">
          <cell r="AH1560" t="str">
            <v>X</v>
          </cell>
          <cell r="AM1560" t="str">
            <v>X</v>
          </cell>
          <cell r="AR1560" t="str">
            <v>X</v>
          </cell>
          <cell r="AW1560" t="str">
            <v>X</v>
          </cell>
          <cell r="BB1560" t="str">
            <v>X</v>
          </cell>
          <cell r="BG1560" t="str">
            <v>X</v>
          </cell>
        </row>
        <row r="1561">
          <cell r="AH1561" t="str">
            <v>X</v>
          </cell>
          <cell r="AM1561" t="str">
            <v>X</v>
          </cell>
          <cell r="AR1561" t="str">
            <v>X</v>
          </cell>
          <cell r="AW1561" t="str">
            <v>X</v>
          </cell>
          <cell r="BB1561" t="str">
            <v>X</v>
          </cell>
          <cell r="BG1561" t="str">
            <v>X</v>
          </cell>
        </row>
        <row r="1562">
          <cell r="AH1562" t="str">
            <v>X</v>
          </cell>
          <cell r="AM1562" t="str">
            <v>X</v>
          </cell>
          <cell r="AR1562" t="str">
            <v>X</v>
          </cell>
          <cell r="AW1562" t="str">
            <v>X</v>
          </cell>
          <cell r="BB1562" t="str">
            <v>X</v>
          </cell>
          <cell r="BG1562" t="str">
            <v>X</v>
          </cell>
        </row>
        <row r="1563">
          <cell r="AH1563" t="str">
            <v>X</v>
          </cell>
          <cell r="AM1563" t="str">
            <v>X</v>
          </cell>
          <cell r="AR1563" t="str">
            <v>X</v>
          </cell>
          <cell r="AW1563" t="str">
            <v>X</v>
          </cell>
          <cell r="BB1563" t="str">
            <v>X</v>
          </cell>
          <cell r="BG1563" t="str">
            <v>X</v>
          </cell>
        </row>
        <row r="1564">
          <cell r="AH1564" t="str">
            <v>X</v>
          </cell>
          <cell r="AM1564" t="str">
            <v>X</v>
          </cell>
          <cell r="AR1564" t="str">
            <v>X</v>
          </cell>
          <cell r="AW1564" t="str">
            <v>X</v>
          </cell>
          <cell r="BB1564" t="str">
            <v>X</v>
          </cell>
          <cell r="BG1564" t="str">
            <v>X</v>
          </cell>
        </row>
        <row r="1565">
          <cell r="AH1565" t="str">
            <v>X</v>
          </cell>
          <cell r="AM1565" t="str">
            <v>X</v>
          </cell>
          <cell r="AR1565" t="str">
            <v>X</v>
          </cell>
          <cell r="AW1565" t="str">
            <v>X</v>
          </cell>
          <cell r="BB1565" t="str">
            <v>X</v>
          </cell>
          <cell r="BG1565" t="str">
            <v>X</v>
          </cell>
        </row>
        <row r="1566">
          <cell r="AH1566" t="str">
            <v>X</v>
          </cell>
          <cell r="AM1566" t="str">
            <v>X</v>
          </cell>
          <cell r="AR1566" t="str">
            <v>X</v>
          </cell>
          <cell r="AW1566" t="str">
            <v>X</v>
          </cell>
          <cell r="BB1566" t="str">
            <v>X</v>
          </cell>
          <cell r="BG1566" t="str">
            <v>X</v>
          </cell>
        </row>
        <row r="1567">
          <cell r="AH1567" t="str">
            <v>X</v>
          </cell>
          <cell r="AM1567" t="str">
            <v>X</v>
          </cell>
          <cell r="AR1567" t="str">
            <v>X</v>
          </cell>
          <cell r="AW1567" t="str">
            <v>X</v>
          </cell>
          <cell r="BB1567" t="str">
            <v>X</v>
          </cell>
          <cell r="BG1567" t="str">
            <v>X</v>
          </cell>
        </row>
        <row r="1568">
          <cell r="AH1568" t="str">
            <v>X</v>
          </cell>
          <cell r="AM1568" t="str">
            <v>X</v>
          </cell>
          <cell r="AR1568" t="str">
            <v>X</v>
          </cell>
          <cell r="AW1568" t="str">
            <v>X</v>
          </cell>
          <cell r="BB1568" t="str">
            <v>X</v>
          </cell>
          <cell r="BG1568" t="str">
            <v>X</v>
          </cell>
        </row>
        <row r="1569">
          <cell r="AH1569" t="str">
            <v>X</v>
          </cell>
          <cell r="AM1569" t="str">
            <v>X</v>
          </cell>
          <cell r="AR1569" t="str">
            <v>X</v>
          </cell>
          <cell r="AW1569" t="str">
            <v>X</v>
          </cell>
          <cell r="BB1569" t="str">
            <v>X</v>
          </cell>
          <cell r="BG1569" t="str">
            <v>X</v>
          </cell>
        </row>
        <row r="1570">
          <cell r="AH1570" t="str">
            <v>X</v>
          </cell>
          <cell r="AM1570" t="str">
            <v>X</v>
          </cell>
          <cell r="AR1570" t="str">
            <v>X</v>
          </cell>
          <cell r="AW1570" t="str">
            <v>X</v>
          </cell>
          <cell r="BB1570" t="str">
            <v>X</v>
          </cell>
          <cell r="BG1570" t="str">
            <v>X</v>
          </cell>
        </row>
        <row r="1571">
          <cell r="AH1571" t="str">
            <v>X</v>
          </cell>
          <cell r="AM1571" t="str">
            <v>X</v>
          </cell>
          <cell r="AR1571" t="str">
            <v>X</v>
          </cell>
          <cell r="AW1571" t="str">
            <v>X</v>
          </cell>
          <cell r="BB1571" t="str">
            <v>X</v>
          </cell>
          <cell r="BG1571" t="str">
            <v>X</v>
          </cell>
        </row>
        <row r="1572">
          <cell r="AH1572" t="str">
            <v>X</v>
          </cell>
          <cell r="AM1572" t="str">
            <v>X</v>
          </cell>
          <cell r="AR1572" t="str">
            <v>X</v>
          </cell>
          <cell r="AW1572" t="str">
            <v>X</v>
          </cell>
          <cell r="BB1572" t="str">
            <v>X</v>
          </cell>
          <cell r="BG1572" t="str">
            <v>X</v>
          </cell>
        </row>
        <row r="1573">
          <cell r="AH1573" t="str">
            <v>X</v>
          </cell>
          <cell r="AM1573" t="str">
            <v>X</v>
          </cell>
          <cell r="AR1573" t="str">
            <v>X</v>
          </cell>
          <cell r="AW1573" t="str">
            <v>X</v>
          </cell>
          <cell r="BB1573" t="str">
            <v>X</v>
          </cell>
          <cell r="BG1573" t="str">
            <v>X</v>
          </cell>
        </row>
        <row r="1574">
          <cell r="AH1574" t="str">
            <v>X</v>
          </cell>
          <cell r="AM1574" t="str">
            <v>X</v>
          </cell>
          <cell r="AR1574" t="str">
            <v>X</v>
          </cell>
          <cell r="AW1574" t="str">
            <v>X</v>
          </cell>
          <cell r="BB1574" t="str">
            <v>X</v>
          </cell>
          <cell r="BG1574" t="str">
            <v>X</v>
          </cell>
        </row>
        <row r="1575">
          <cell r="AH1575" t="str">
            <v>X</v>
          </cell>
          <cell r="AM1575" t="str">
            <v>X</v>
          </cell>
          <cell r="AR1575" t="str">
            <v>X</v>
          </cell>
          <cell r="AW1575" t="str">
            <v>X</v>
          </cell>
          <cell r="BB1575" t="str">
            <v>X</v>
          </cell>
          <cell r="BG1575" t="str">
            <v>X</v>
          </cell>
        </row>
        <row r="1576">
          <cell r="AH1576" t="str">
            <v>X</v>
          </cell>
          <cell r="AM1576" t="str">
            <v>X</v>
          </cell>
          <cell r="AR1576" t="str">
            <v>X</v>
          </cell>
          <cell r="AW1576" t="str">
            <v>X</v>
          </cell>
          <cell r="BB1576" t="str">
            <v>X</v>
          </cell>
          <cell r="BG1576" t="str">
            <v>X</v>
          </cell>
        </row>
        <row r="1577">
          <cell r="AH1577" t="str">
            <v>X</v>
          </cell>
          <cell r="AM1577" t="str">
            <v>X</v>
          </cell>
          <cell r="AR1577" t="str">
            <v>X</v>
          </cell>
          <cell r="AW1577" t="str">
            <v>X</v>
          </cell>
          <cell r="BB1577" t="str">
            <v>X</v>
          </cell>
          <cell r="BG1577" t="str">
            <v>X</v>
          </cell>
        </row>
        <row r="1578">
          <cell r="AH1578" t="str">
            <v>X</v>
          </cell>
          <cell r="AM1578" t="str">
            <v>X</v>
          </cell>
          <cell r="AR1578" t="str">
            <v>X</v>
          </cell>
          <cell r="AW1578" t="str">
            <v>X</v>
          </cell>
          <cell r="BB1578" t="str">
            <v>X</v>
          </cell>
          <cell r="BG1578" t="str">
            <v>X</v>
          </cell>
        </row>
        <row r="1579">
          <cell r="AH1579" t="str">
            <v>X</v>
          </cell>
          <cell r="AM1579" t="str">
            <v>X</v>
          </cell>
          <cell r="AR1579" t="str">
            <v>X</v>
          </cell>
          <cell r="AW1579" t="str">
            <v>X</v>
          </cell>
          <cell r="BB1579" t="str">
            <v>X</v>
          </cell>
          <cell r="BG1579" t="str">
            <v>X</v>
          </cell>
        </row>
        <row r="1580">
          <cell r="AH1580" t="str">
            <v>X</v>
          </cell>
          <cell r="AM1580" t="str">
            <v>X</v>
          </cell>
          <cell r="AR1580" t="str">
            <v>X</v>
          </cell>
          <cell r="AW1580" t="str">
            <v>X</v>
          </cell>
          <cell r="BB1580" t="str">
            <v>X</v>
          </cell>
          <cell r="BG1580" t="str">
            <v>X</v>
          </cell>
        </row>
        <row r="1581">
          <cell r="AH1581" t="str">
            <v>X</v>
          </cell>
          <cell r="AM1581" t="str">
            <v>X</v>
          </cell>
          <cell r="AR1581" t="str">
            <v>X</v>
          </cell>
          <cell r="AW1581" t="str">
            <v>X</v>
          </cell>
          <cell r="BB1581" t="str">
            <v>X</v>
          </cell>
          <cell r="BG1581" t="str">
            <v>X</v>
          </cell>
        </row>
        <row r="1582">
          <cell r="AH1582" t="str">
            <v>X</v>
          </cell>
          <cell r="AM1582" t="str">
            <v>X</v>
          </cell>
          <cell r="AR1582" t="str">
            <v>X</v>
          </cell>
          <cell r="AW1582" t="str">
            <v>X</v>
          </cell>
          <cell r="BB1582" t="str">
            <v>X</v>
          </cell>
          <cell r="BG1582" t="str">
            <v>X</v>
          </cell>
        </row>
        <row r="1583">
          <cell r="AH1583" t="str">
            <v>X</v>
          </cell>
          <cell r="AM1583" t="str">
            <v>X</v>
          </cell>
          <cell r="AR1583" t="str">
            <v>X</v>
          </cell>
          <cell r="AW1583" t="str">
            <v>X</v>
          </cell>
          <cell r="BB1583" t="str">
            <v>X</v>
          </cell>
          <cell r="BG1583" t="str">
            <v>X</v>
          </cell>
        </row>
        <row r="1584">
          <cell r="AH1584" t="str">
            <v>X</v>
          </cell>
          <cell r="AM1584" t="str">
            <v>X</v>
          </cell>
          <cell r="AR1584" t="str">
            <v>X</v>
          </cell>
          <cell r="AW1584" t="str">
            <v>X</v>
          </cell>
          <cell r="BB1584" t="str">
            <v>X</v>
          </cell>
          <cell r="BG1584" t="str">
            <v>X</v>
          </cell>
        </row>
        <row r="1585">
          <cell r="AH1585" t="str">
            <v>X</v>
          </cell>
          <cell r="AM1585" t="str">
            <v>X</v>
          </cell>
          <cell r="AR1585" t="str">
            <v>X</v>
          </cell>
          <cell r="AW1585" t="str">
            <v>X</v>
          </cell>
          <cell r="BB1585" t="str">
            <v>X</v>
          </cell>
          <cell r="BG1585" t="str">
            <v>X</v>
          </cell>
        </row>
        <row r="1586">
          <cell r="AH1586" t="str">
            <v>X</v>
          </cell>
          <cell r="AM1586" t="str">
            <v>X</v>
          </cell>
          <cell r="AR1586" t="str">
            <v>X</v>
          </cell>
          <cell r="AW1586" t="str">
            <v>X</v>
          </cell>
          <cell r="BB1586" t="str">
            <v>X</v>
          </cell>
          <cell r="BG1586" t="str">
            <v>X</v>
          </cell>
        </row>
        <row r="1587">
          <cell r="AH1587" t="str">
            <v>X</v>
          </cell>
          <cell r="AM1587" t="str">
            <v>X</v>
          </cell>
          <cell r="AR1587" t="str">
            <v>X</v>
          </cell>
          <cell r="AW1587" t="str">
            <v>X</v>
          </cell>
          <cell r="BB1587" t="str">
            <v>X</v>
          </cell>
          <cell r="BG1587" t="str">
            <v>X</v>
          </cell>
        </row>
        <row r="1588">
          <cell r="AH1588" t="str">
            <v>X</v>
          </cell>
          <cell r="AM1588" t="str">
            <v>X</v>
          </cell>
          <cell r="AR1588" t="str">
            <v>X</v>
          </cell>
          <cell r="AW1588" t="str">
            <v>X</v>
          </cell>
          <cell r="BB1588" t="str">
            <v>X</v>
          </cell>
          <cell r="BG1588" t="str">
            <v>X</v>
          </cell>
        </row>
        <row r="1589">
          <cell r="AH1589" t="str">
            <v>X</v>
          </cell>
          <cell r="AM1589" t="str">
            <v>X</v>
          </cell>
          <cell r="AR1589" t="str">
            <v>X</v>
          </cell>
          <cell r="AW1589" t="str">
            <v>X</v>
          </cell>
          <cell r="BB1589" t="str">
            <v>X</v>
          </cell>
          <cell r="BG1589" t="str">
            <v>X</v>
          </cell>
        </row>
        <row r="1590">
          <cell r="AH1590" t="str">
            <v>X</v>
          </cell>
          <cell r="AM1590" t="str">
            <v>X</v>
          </cell>
          <cell r="AR1590" t="str">
            <v>X</v>
          </cell>
          <cell r="AW1590" t="str">
            <v>X</v>
          </cell>
          <cell r="BB1590" t="str">
            <v>X</v>
          </cell>
          <cell r="BG1590" t="str">
            <v>X</v>
          </cell>
        </row>
        <row r="1591">
          <cell r="AH1591" t="str">
            <v>X</v>
          </cell>
          <cell r="AM1591" t="str">
            <v>X</v>
          </cell>
          <cell r="AR1591" t="str">
            <v>X</v>
          </cell>
          <cell r="AW1591" t="str">
            <v>X</v>
          </cell>
          <cell r="BB1591" t="str">
            <v>X</v>
          </cell>
          <cell r="BG1591" t="str">
            <v>X</v>
          </cell>
        </row>
        <row r="1592">
          <cell r="AH1592" t="str">
            <v>X</v>
          </cell>
          <cell r="AM1592" t="str">
            <v>X</v>
          </cell>
          <cell r="AR1592" t="str">
            <v>X</v>
          </cell>
          <cell r="AW1592" t="str">
            <v>X</v>
          </cell>
          <cell r="BB1592" t="str">
            <v>X</v>
          </cell>
          <cell r="BG1592" t="str">
            <v>X</v>
          </cell>
        </row>
        <row r="1593">
          <cell r="AH1593" t="str">
            <v>X</v>
          </cell>
          <cell r="AM1593" t="str">
            <v>X</v>
          </cell>
          <cell r="AR1593" t="str">
            <v>X</v>
          </cell>
          <cell r="AW1593" t="str">
            <v>X</v>
          </cell>
          <cell r="BB1593" t="str">
            <v>X</v>
          </cell>
          <cell r="BG1593" t="str">
            <v>X</v>
          </cell>
        </row>
        <row r="1594">
          <cell r="AH1594" t="str">
            <v>X</v>
          </cell>
          <cell r="AM1594" t="str">
            <v>X</v>
          </cell>
          <cell r="AR1594" t="str">
            <v>X</v>
          </cell>
          <cell r="AW1594" t="str">
            <v>X</v>
          </cell>
          <cell r="BB1594" t="str">
            <v>X</v>
          </cell>
          <cell r="BG1594" t="str">
            <v>X</v>
          </cell>
        </row>
        <row r="1595">
          <cell r="AH1595" t="str">
            <v>X</v>
          </cell>
          <cell r="AM1595" t="str">
            <v>X</v>
          </cell>
          <cell r="AR1595" t="str">
            <v>X</v>
          </cell>
          <cell r="AW1595" t="str">
            <v>X</v>
          </cell>
          <cell r="BB1595" t="str">
            <v>X</v>
          </cell>
          <cell r="BG1595" t="str">
            <v>X</v>
          </cell>
        </row>
        <row r="1596">
          <cell r="AH1596" t="str">
            <v>X</v>
          </cell>
          <cell r="AM1596" t="str">
            <v>X</v>
          </cell>
          <cell r="AR1596" t="str">
            <v>X</v>
          </cell>
          <cell r="AW1596" t="str">
            <v>X</v>
          </cell>
          <cell r="BB1596" t="str">
            <v>X</v>
          </cell>
          <cell r="BG1596" t="str">
            <v>X</v>
          </cell>
        </row>
        <row r="1597">
          <cell r="AH1597" t="str">
            <v>X</v>
          </cell>
          <cell r="AM1597" t="str">
            <v>X</v>
          </cell>
          <cell r="AR1597" t="str">
            <v>X</v>
          </cell>
          <cell r="AW1597" t="str">
            <v>X</v>
          </cell>
          <cell r="BB1597" t="str">
            <v>X</v>
          </cell>
          <cell r="BG1597" t="str">
            <v>X</v>
          </cell>
        </row>
        <row r="1598">
          <cell r="AH1598" t="str">
            <v>X</v>
          </cell>
          <cell r="AM1598" t="str">
            <v>X</v>
          </cell>
          <cell r="AR1598" t="str">
            <v>X</v>
          </cell>
          <cell r="AW1598" t="str">
            <v>X</v>
          </cell>
          <cell r="BB1598" t="str">
            <v>X</v>
          </cell>
          <cell r="BG1598" t="str">
            <v>X</v>
          </cell>
        </row>
        <row r="1599">
          <cell r="AH1599" t="str">
            <v>X</v>
          </cell>
          <cell r="AM1599" t="str">
            <v>X</v>
          </cell>
          <cell r="AR1599" t="str">
            <v>X</v>
          </cell>
          <cell r="AW1599" t="str">
            <v>X</v>
          </cell>
          <cell r="BB1599" t="str">
            <v>X</v>
          </cell>
          <cell r="BG1599" t="str">
            <v>X</v>
          </cell>
        </row>
        <row r="1600">
          <cell r="AH1600" t="str">
            <v>X</v>
          </cell>
          <cell r="AM1600" t="str">
            <v>X</v>
          </cell>
          <cell r="AR1600" t="str">
            <v>X</v>
          </cell>
          <cell r="AW1600" t="str">
            <v>X</v>
          </cell>
          <cell r="BB1600" t="str">
            <v>X</v>
          </cell>
          <cell r="BG1600" t="str">
            <v>X</v>
          </cell>
        </row>
        <row r="1601">
          <cell r="AH1601" t="str">
            <v>X</v>
          </cell>
          <cell r="AM1601" t="str">
            <v>X</v>
          </cell>
          <cell r="AR1601" t="str">
            <v>X</v>
          </cell>
          <cell r="AW1601" t="str">
            <v>X</v>
          </cell>
          <cell r="BB1601" t="str">
            <v>X</v>
          </cell>
          <cell r="BG1601" t="str">
            <v>X</v>
          </cell>
        </row>
        <row r="1602">
          <cell r="AH1602" t="str">
            <v>X</v>
          </cell>
          <cell r="AM1602" t="str">
            <v>X</v>
          </cell>
          <cell r="AR1602" t="str">
            <v>X</v>
          </cell>
          <cell r="AW1602" t="str">
            <v>X</v>
          </cell>
          <cell r="BB1602" t="str">
            <v>X</v>
          </cell>
          <cell r="BG1602" t="str">
            <v>X</v>
          </cell>
        </row>
        <row r="1603">
          <cell r="AH1603" t="str">
            <v>X</v>
          </cell>
          <cell r="AM1603" t="str">
            <v>X</v>
          </cell>
          <cell r="AR1603" t="str">
            <v>X</v>
          </cell>
          <cell r="AW1603" t="str">
            <v>X</v>
          </cell>
          <cell r="BB1603" t="str">
            <v>X</v>
          </cell>
          <cell r="BG1603" t="str">
            <v>X</v>
          </cell>
        </row>
        <row r="1604">
          <cell r="AH1604" t="str">
            <v>X</v>
          </cell>
          <cell r="AM1604" t="str">
            <v>X</v>
          </cell>
          <cell r="AR1604" t="str">
            <v>X</v>
          </cell>
          <cell r="AW1604" t="str">
            <v>X</v>
          </cell>
          <cell r="BB1604" t="str">
            <v>X</v>
          </cell>
          <cell r="BG1604" t="str">
            <v>X</v>
          </cell>
        </row>
        <row r="1605">
          <cell r="AH1605" t="str">
            <v>X</v>
          </cell>
          <cell r="AM1605" t="str">
            <v>X</v>
          </cell>
          <cell r="AR1605" t="str">
            <v>X</v>
          </cell>
          <cell r="AW1605" t="str">
            <v>X</v>
          </cell>
          <cell r="BB1605" t="str">
            <v>X</v>
          </cell>
          <cell r="BG1605" t="str">
            <v>X</v>
          </cell>
        </row>
        <row r="1606">
          <cell r="AH1606" t="str">
            <v>X</v>
          </cell>
          <cell r="AM1606" t="str">
            <v>X</v>
          </cell>
          <cell r="AR1606" t="str">
            <v>X</v>
          </cell>
          <cell r="AW1606" t="str">
            <v>X</v>
          </cell>
          <cell r="BB1606" t="str">
            <v>X</v>
          </cell>
          <cell r="BG1606" t="str">
            <v>X</v>
          </cell>
        </row>
        <row r="1607">
          <cell r="AH1607" t="str">
            <v>X</v>
          </cell>
          <cell r="AM1607" t="str">
            <v>X</v>
          </cell>
          <cell r="AR1607" t="str">
            <v>X</v>
          </cell>
          <cell r="AW1607" t="str">
            <v>X</v>
          </cell>
          <cell r="BB1607" t="str">
            <v>X</v>
          </cell>
          <cell r="BG1607" t="str">
            <v>X</v>
          </cell>
        </row>
        <row r="1608">
          <cell r="AH1608" t="str">
            <v>X</v>
          </cell>
          <cell r="AM1608" t="str">
            <v>X</v>
          </cell>
          <cell r="AR1608" t="str">
            <v>X</v>
          </cell>
          <cell r="AW1608" t="str">
            <v>X</v>
          </cell>
          <cell r="BB1608" t="str">
            <v>X</v>
          </cell>
          <cell r="BG1608" t="str">
            <v>X</v>
          </cell>
        </row>
        <row r="1609">
          <cell r="AH1609" t="str">
            <v>X</v>
          </cell>
          <cell r="AM1609" t="str">
            <v>X</v>
          </cell>
          <cell r="AR1609" t="str">
            <v>X</v>
          </cell>
          <cell r="AW1609" t="str">
            <v>X</v>
          </cell>
          <cell r="BB1609" t="str">
            <v>X</v>
          </cell>
          <cell r="BG1609" t="str">
            <v>X</v>
          </cell>
        </row>
        <row r="1610">
          <cell r="AH1610" t="str">
            <v>X</v>
          </cell>
          <cell r="AM1610" t="str">
            <v>X</v>
          </cell>
          <cell r="AR1610" t="str">
            <v>X</v>
          </cell>
          <cell r="AW1610" t="str">
            <v>X</v>
          </cell>
          <cell r="BB1610" t="str">
            <v>X</v>
          </cell>
          <cell r="BG1610" t="str">
            <v>X</v>
          </cell>
        </row>
        <row r="1611">
          <cell r="AH1611" t="str">
            <v>X</v>
          </cell>
          <cell r="AM1611" t="str">
            <v>X</v>
          </cell>
          <cell r="AR1611" t="str">
            <v>X</v>
          </cell>
          <cell r="AW1611" t="str">
            <v>X</v>
          </cell>
          <cell r="BB1611" t="str">
            <v>X</v>
          </cell>
          <cell r="BG1611" t="str">
            <v>X</v>
          </cell>
        </row>
        <row r="1612">
          <cell r="AH1612" t="str">
            <v>X</v>
          </cell>
          <cell r="AM1612" t="str">
            <v>X</v>
          </cell>
          <cell r="AR1612" t="str">
            <v>X</v>
          </cell>
          <cell r="AW1612" t="str">
            <v>X</v>
          </cell>
          <cell r="BB1612" t="str">
            <v>X</v>
          </cell>
          <cell r="BG1612" t="str">
            <v>X</v>
          </cell>
        </row>
        <row r="1613">
          <cell r="AH1613" t="str">
            <v>X</v>
          </cell>
          <cell r="AM1613" t="str">
            <v>X</v>
          </cell>
          <cell r="AR1613" t="str">
            <v>X</v>
          </cell>
          <cell r="AW1613" t="str">
            <v>X</v>
          </cell>
          <cell r="BB1613" t="str">
            <v>X</v>
          </cell>
          <cell r="BG1613" t="str">
            <v>X</v>
          </cell>
        </row>
        <row r="1614">
          <cell r="AH1614" t="str">
            <v>X</v>
          </cell>
          <cell r="AM1614" t="str">
            <v>X</v>
          </cell>
          <cell r="AR1614" t="str">
            <v>X</v>
          </cell>
          <cell r="AW1614" t="str">
            <v>X</v>
          </cell>
          <cell r="BB1614" t="str">
            <v>X</v>
          </cell>
          <cell r="BG1614" t="str">
            <v>X</v>
          </cell>
        </row>
        <row r="1615">
          <cell r="AH1615" t="str">
            <v>X</v>
          </cell>
          <cell r="AM1615" t="str">
            <v>X</v>
          </cell>
          <cell r="AR1615" t="str">
            <v>X</v>
          </cell>
          <cell r="AW1615" t="str">
            <v>X</v>
          </cell>
          <cell r="BB1615" t="str">
            <v>X</v>
          </cell>
          <cell r="BG1615" t="str">
            <v>X</v>
          </cell>
        </row>
        <row r="1616">
          <cell r="AH1616" t="str">
            <v>X</v>
          </cell>
          <cell r="AM1616" t="str">
            <v>X</v>
          </cell>
          <cell r="AR1616" t="str">
            <v>X</v>
          </cell>
          <cell r="AW1616" t="str">
            <v>X</v>
          </cell>
          <cell r="BB1616" t="str">
            <v>X</v>
          </cell>
          <cell r="BG1616" t="str">
            <v>X</v>
          </cell>
        </row>
        <row r="1617">
          <cell r="AH1617" t="str">
            <v>X</v>
          </cell>
          <cell r="AM1617" t="str">
            <v>X</v>
          </cell>
          <cell r="AR1617" t="str">
            <v>X</v>
          </cell>
          <cell r="AW1617" t="str">
            <v>X</v>
          </cell>
          <cell r="BB1617" t="str">
            <v>X</v>
          </cell>
          <cell r="BG1617" t="str">
            <v>X</v>
          </cell>
        </row>
        <row r="1618">
          <cell r="AH1618" t="str">
            <v>X</v>
          </cell>
          <cell r="AM1618" t="str">
            <v>X</v>
          </cell>
          <cell r="AR1618" t="str">
            <v>X</v>
          </cell>
          <cell r="AW1618" t="str">
            <v>X</v>
          </cell>
          <cell r="BB1618" t="str">
            <v>X</v>
          </cell>
          <cell r="BG1618" t="str">
            <v>X</v>
          </cell>
        </row>
        <row r="1619">
          <cell r="AH1619" t="str">
            <v>X</v>
          </cell>
          <cell r="AM1619" t="str">
            <v>X</v>
          </cell>
          <cell r="AR1619" t="str">
            <v>X</v>
          </cell>
          <cell r="AW1619" t="str">
            <v>X</v>
          </cell>
          <cell r="BB1619" t="str">
            <v>X</v>
          </cell>
          <cell r="BG1619" t="str">
            <v>X</v>
          </cell>
        </row>
        <row r="1620">
          <cell r="AH1620" t="str">
            <v>X</v>
          </cell>
          <cell r="AM1620" t="str">
            <v>X</v>
          </cell>
          <cell r="AR1620" t="str">
            <v>X</v>
          </cell>
          <cell r="AW1620" t="str">
            <v>X</v>
          </cell>
          <cell r="BB1620" t="str">
            <v>X</v>
          </cell>
          <cell r="BG1620" t="str">
            <v>X</v>
          </cell>
        </row>
        <row r="1621">
          <cell r="AH1621" t="str">
            <v>X</v>
          </cell>
          <cell r="AM1621" t="str">
            <v>X</v>
          </cell>
          <cell r="AR1621" t="str">
            <v>X</v>
          </cell>
          <cell r="AW1621" t="str">
            <v>X</v>
          </cell>
          <cell r="BB1621" t="str">
            <v>X</v>
          </cell>
          <cell r="BG1621" t="str">
            <v>X</v>
          </cell>
        </row>
        <row r="1622">
          <cell r="AH1622" t="str">
            <v>X</v>
          </cell>
          <cell r="AM1622" t="str">
            <v>X</v>
          </cell>
          <cell r="AR1622" t="str">
            <v>X</v>
          </cell>
          <cell r="AW1622" t="str">
            <v>X</v>
          </cell>
          <cell r="BB1622" t="str">
            <v>X</v>
          </cell>
          <cell r="BG1622" t="str">
            <v>X</v>
          </cell>
        </row>
        <row r="1623">
          <cell r="AH1623" t="str">
            <v>X</v>
          </cell>
          <cell r="AM1623" t="str">
            <v>X</v>
          </cell>
          <cell r="AR1623" t="str">
            <v>X</v>
          </cell>
          <cell r="AW1623" t="str">
            <v>X</v>
          </cell>
          <cell r="BB1623" t="str">
            <v>X</v>
          </cell>
          <cell r="BG1623" t="str">
            <v>X</v>
          </cell>
        </row>
        <row r="1624">
          <cell r="AH1624" t="str">
            <v>X</v>
          </cell>
          <cell r="AM1624" t="str">
            <v>X</v>
          </cell>
          <cell r="AR1624" t="str">
            <v>X</v>
          </cell>
          <cell r="AW1624" t="str">
            <v>X</v>
          </cell>
          <cell r="BB1624" t="str">
            <v>X</v>
          </cell>
          <cell r="BG1624" t="str">
            <v>X</v>
          </cell>
        </row>
        <row r="1625">
          <cell r="AH1625" t="str">
            <v>X</v>
          </cell>
          <cell r="AM1625" t="str">
            <v>X</v>
          </cell>
          <cell r="AR1625" t="str">
            <v>X</v>
          </cell>
          <cell r="AW1625" t="str">
            <v>X</v>
          </cell>
          <cell r="BB1625" t="str">
            <v>X</v>
          </cell>
          <cell r="BG1625" t="str">
            <v>X</v>
          </cell>
        </row>
        <row r="1626">
          <cell r="AH1626" t="str">
            <v>X</v>
          </cell>
          <cell r="AM1626" t="str">
            <v>X</v>
          </cell>
          <cell r="AR1626" t="str">
            <v>X</v>
          </cell>
          <cell r="AW1626" t="str">
            <v>X</v>
          </cell>
          <cell r="BB1626" t="str">
            <v>X</v>
          </cell>
          <cell r="BG1626" t="str">
            <v>X</v>
          </cell>
        </row>
        <row r="1627">
          <cell r="AH1627" t="str">
            <v>X</v>
          </cell>
          <cell r="AM1627" t="str">
            <v>X</v>
          </cell>
          <cell r="AR1627" t="str">
            <v>X</v>
          </cell>
          <cell r="AW1627" t="str">
            <v>X</v>
          </cell>
          <cell r="BB1627" t="str">
            <v>X</v>
          </cell>
          <cell r="BG1627" t="str">
            <v>X</v>
          </cell>
        </row>
        <row r="1628">
          <cell r="AH1628" t="str">
            <v>X</v>
          </cell>
          <cell r="AM1628" t="str">
            <v>X</v>
          </cell>
          <cell r="AR1628" t="str">
            <v>X</v>
          </cell>
          <cell r="AW1628" t="str">
            <v>X</v>
          </cell>
          <cell r="BB1628" t="str">
            <v>X</v>
          </cell>
          <cell r="BG1628" t="str">
            <v>X</v>
          </cell>
        </row>
        <row r="1629">
          <cell r="AH1629" t="str">
            <v>X</v>
          </cell>
          <cell r="AM1629" t="str">
            <v>X</v>
          </cell>
          <cell r="AR1629" t="str">
            <v>X</v>
          </cell>
          <cell r="AW1629" t="str">
            <v>X</v>
          </cell>
          <cell r="BB1629" t="str">
            <v>X</v>
          </cell>
          <cell r="BG1629" t="str">
            <v>X</v>
          </cell>
        </row>
        <row r="1630">
          <cell r="AH1630" t="str">
            <v>X</v>
          </cell>
          <cell r="AM1630" t="str">
            <v>X</v>
          </cell>
          <cell r="AR1630" t="str">
            <v>X</v>
          </cell>
          <cell r="AW1630" t="str">
            <v>X</v>
          </cell>
          <cell r="BB1630" t="str">
            <v>X</v>
          </cell>
          <cell r="BG1630" t="str">
            <v>X</v>
          </cell>
        </row>
        <row r="1631">
          <cell r="AH1631" t="str">
            <v>X</v>
          </cell>
          <cell r="AM1631" t="str">
            <v>X</v>
          </cell>
          <cell r="AR1631" t="str">
            <v>X</v>
          </cell>
          <cell r="AW1631" t="str">
            <v>X</v>
          </cell>
          <cell r="BB1631" t="str">
            <v>X</v>
          </cell>
          <cell r="BG1631" t="str">
            <v>X</v>
          </cell>
        </row>
        <row r="1632">
          <cell r="AH1632" t="str">
            <v>X</v>
          </cell>
          <cell r="AM1632" t="str">
            <v>X</v>
          </cell>
          <cell r="AR1632" t="str">
            <v>X</v>
          </cell>
          <cell r="AW1632" t="str">
            <v>X</v>
          </cell>
          <cell r="BB1632" t="str">
            <v>X</v>
          </cell>
          <cell r="BG1632" t="str">
            <v>X</v>
          </cell>
        </row>
        <row r="1633">
          <cell r="AH1633" t="str">
            <v>X</v>
          </cell>
          <cell r="AM1633" t="str">
            <v>X</v>
          </cell>
          <cell r="AR1633" t="str">
            <v>X</v>
          </cell>
          <cell r="AW1633" t="str">
            <v>X</v>
          </cell>
          <cell r="BB1633" t="str">
            <v>X</v>
          </cell>
          <cell r="BG1633" t="str">
            <v>X</v>
          </cell>
        </row>
        <row r="1634">
          <cell r="AH1634" t="str">
            <v>X</v>
          </cell>
          <cell r="AM1634" t="str">
            <v>X</v>
          </cell>
          <cell r="AR1634" t="str">
            <v>X</v>
          </cell>
          <cell r="AW1634" t="str">
            <v>X</v>
          </cell>
          <cell r="BB1634" t="str">
            <v>X</v>
          </cell>
          <cell r="BG1634" t="str">
            <v>X</v>
          </cell>
        </row>
        <row r="1635">
          <cell r="AH1635" t="str">
            <v>X</v>
          </cell>
          <cell r="AM1635" t="str">
            <v>X</v>
          </cell>
          <cell r="AR1635" t="str">
            <v>X</v>
          </cell>
          <cell r="AW1635" t="str">
            <v>X</v>
          </cell>
          <cell r="BB1635" t="str">
            <v>X</v>
          </cell>
          <cell r="BG1635" t="str">
            <v>X</v>
          </cell>
        </row>
        <row r="1636">
          <cell r="AH1636" t="str">
            <v>X</v>
          </cell>
          <cell r="AM1636" t="str">
            <v>X</v>
          </cell>
          <cell r="AR1636" t="str">
            <v>X</v>
          </cell>
          <cell r="AW1636" t="str">
            <v>X</v>
          </cell>
          <cell r="BB1636" t="str">
            <v>X</v>
          </cell>
          <cell r="BG1636" t="str">
            <v>X</v>
          </cell>
        </row>
        <row r="1637">
          <cell r="AH1637" t="str">
            <v>X</v>
          </cell>
          <cell r="AM1637" t="str">
            <v>X</v>
          </cell>
          <cell r="AR1637" t="str">
            <v>X</v>
          </cell>
          <cell r="AW1637" t="str">
            <v>X</v>
          </cell>
          <cell r="BB1637" t="str">
            <v>X</v>
          </cell>
          <cell r="BG1637" t="str">
            <v>X</v>
          </cell>
        </row>
        <row r="1638">
          <cell r="AH1638" t="str">
            <v>X</v>
          </cell>
          <cell r="AM1638" t="str">
            <v>X</v>
          </cell>
          <cell r="AR1638" t="str">
            <v>X</v>
          </cell>
          <cell r="AW1638" t="str">
            <v>X</v>
          </cell>
          <cell r="BB1638" t="str">
            <v>X</v>
          </cell>
          <cell r="BG1638" t="str">
            <v>X</v>
          </cell>
        </row>
        <row r="1639">
          <cell r="AH1639" t="str">
            <v>X</v>
          </cell>
          <cell r="AM1639" t="str">
            <v>X</v>
          </cell>
          <cell r="AR1639" t="str">
            <v>X</v>
          </cell>
          <cell r="AW1639" t="str">
            <v>X</v>
          </cell>
          <cell r="BB1639" t="str">
            <v>X</v>
          </cell>
          <cell r="BG1639" t="str">
            <v>X</v>
          </cell>
        </row>
        <row r="1640">
          <cell r="AH1640" t="str">
            <v>X</v>
          </cell>
          <cell r="AM1640" t="str">
            <v>X</v>
          </cell>
          <cell r="AR1640" t="str">
            <v>X</v>
          </cell>
          <cell r="AW1640" t="str">
            <v>X</v>
          </cell>
          <cell r="BB1640" t="str">
            <v>X</v>
          </cell>
          <cell r="BG1640" t="str">
            <v>X</v>
          </cell>
        </row>
        <row r="1641">
          <cell r="AH1641" t="str">
            <v>X</v>
          </cell>
          <cell r="AM1641" t="str">
            <v>X</v>
          </cell>
          <cell r="AR1641" t="str">
            <v>X</v>
          </cell>
          <cell r="AW1641" t="str">
            <v>X</v>
          </cell>
          <cell r="BB1641" t="str">
            <v>X</v>
          </cell>
          <cell r="BG1641" t="str">
            <v>X</v>
          </cell>
        </row>
        <row r="1642">
          <cell r="AH1642" t="str">
            <v>X</v>
          </cell>
          <cell r="AM1642" t="str">
            <v>X</v>
          </cell>
          <cell r="AR1642" t="str">
            <v>X</v>
          </cell>
          <cell r="AW1642" t="str">
            <v>X</v>
          </cell>
          <cell r="BB1642" t="str">
            <v>X</v>
          </cell>
          <cell r="BG1642" t="str">
            <v>X</v>
          </cell>
        </row>
        <row r="1643">
          <cell r="AH1643" t="str">
            <v>X</v>
          </cell>
          <cell r="AM1643" t="str">
            <v>X</v>
          </cell>
          <cell r="AR1643" t="str">
            <v>X</v>
          </cell>
          <cell r="AW1643" t="str">
            <v>X</v>
          </cell>
          <cell r="BB1643" t="str">
            <v>X</v>
          </cell>
          <cell r="BG1643" t="str">
            <v>X</v>
          </cell>
        </row>
        <row r="1644">
          <cell r="AH1644" t="str">
            <v>X</v>
          </cell>
          <cell r="AM1644" t="str">
            <v>X</v>
          </cell>
          <cell r="AR1644" t="str">
            <v>X</v>
          </cell>
          <cell r="AW1644" t="str">
            <v>X</v>
          </cell>
          <cell r="BB1644" t="str">
            <v>X</v>
          </cell>
          <cell r="BG1644" t="str">
            <v>X</v>
          </cell>
        </row>
        <row r="1645">
          <cell r="AH1645" t="str">
            <v>X</v>
          </cell>
          <cell r="AM1645" t="str">
            <v>X</v>
          </cell>
          <cell r="AR1645" t="str">
            <v>X</v>
          </cell>
          <cell r="AW1645" t="str">
            <v>X</v>
          </cell>
          <cell r="BB1645" t="str">
            <v>X</v>
          </cell>
          <cell r="BG1645" t="str">
            <v>X</v>
          </cell>
        </row>
        <row r="1646">
          <cell r="AH1646" t="str">
            <v>X</v>
          </cell>
          <cell r="AM1646" t="str">
            <v>X</v>
          </cell>
          <cell r="AR1646" t="str">
            <v>X</v>
          </cell>
          <cell r="AW1646" t="str">
            <v>X</v>
          </cell>
          <cell r="BB1646" t="str">
            <v>X</v>
          </cell>
          <cell r="BG1646" t="str">
            <v>X</v>
          </cell>
        </row>
        <row r="1647">
          <cell r="AH1647" t="str">
            <v>X</v>
          </cell>
          <cell r="AM1647" t="str">
            <v>X</v>
          </cell>
          <cell r="AR1647" t="str">
            <v>X</v>
          </cell>
          <cell r="AW1647" t="str">
            <v>X</v>
          </cell>
          <cell r="BB1647" t="str">
            <v>X</v>
          </cell>
          <cell r="BG1647" t="str">
            <v>X</v>
          </cell>
        </row>
        <row r="1648">
          <cell r="AH1648" t="str">
            <v>X</v>
          </cell>
          <cell r="AM1648" t="str">
            <v>X</v>
          </cell>
          <cell r="AR1648" t="str">
            <v>X</v>
          </cell>
          <cell r="AW1648" t="str">
            <v>X</v>
          </cell>
          <cell r="BB1648" t="str">
            <v>X</v>
          </cell>
          <cell r="BG1648" t="str">
            <v>X</v>
          </cell>
        </row>
        <row r="1649">
          <cell r="AH1649" t="str">
            <v>X</v>
          </cell>
          <cell r="AM1649" t="str">
            <v>X</v>
          </cell>
          <cell r="AR1649" t="str">
            <v>X</v>
          </cell>
          <cell r="AW1649" t="str">
            <v>X</v>
          </cell>
          <cell r="BB1649" t="str">
            <v>X</v>
          </cell>
          <cell r="BG1649" t="str">
            <v>X</v>
          </cell>
        </row>
        <row r="1650">
          <cell r="AH1650" t="str">
            <v>X</v>
          </cell>
          <cell r="AM1650" t="str">
            <v>X</v>
          </cell>
          <cell r="AR1650" t="str">
            <v>X</v>
          </cell>
          <cell r="AW1650" t="str">
            <v>X</v>
          </cell>
          <cell r="BB1650" t="str">
            <v>X</v>
          </cell>
          <cell r="BG1650" t="str">
            <v>X</v>
          </cell>
        </row>
        <row r="1651">
          <cell r="AH1651" t="str">
            <v>X</v>
          </cell>
          <cell r="AM1651" t="str">
            <v>X</v>
          </cell>
          <cell r="AR1651" t="str">
            <v>X</v>
          </cell>
          <cell r="AW1651" t="str">
            <v>X</v>
          </cell>
          <cell r="BB1651" t="str">
            <v>X</v>
          </cell>
          <cell r="BG1651" t="str">
            <v>X</v>
          </cell>
        </row>
        <row r="1652">
          <cell r="AH1652" t="str">
            <v>X</v>
          </cell>
          <cell r="AM1652" t="str">
            <v>X</v>
          </cell>
          <cell r="AR1652" t="str">
            <v>X</v>
          </cell>
          <cell r="AW1652" t="str">
            <v>X</v>
          </cell>
          <cell r="BB1652" t="str">
            <v>X</v>
          </cell>
          <cell r="BG1652" t="str">
            <v>X</v>
          </cell>
        </row>
        <row r="1653">
          <cell r="AH1653" t="str">
            <v>X</v>
          </cell>
          <cell r="AM1653" t="str">
            <v>X</v>
          </cell>
          <cell r="AR1653" t="str">
            <v>X</v>
          </cell>
          <cell r="AW1653" t="str">
            <v>X</v>
          </cell>
          <cell r="BB1653" t="str">
            <v>X</v>
          </cell>
          <cell r="BG1653" t="str">
            <v>X</v>
          </cell>
        </row>
        <row r="1654">
          <cell r="AH1654" t="str">
            <v>X</v>
          </cell>
          <cell r="AM1654" t="str">
            <v>X</v>
          </cell>
          <cell r="AR1654" t="str">
            <v>X</v>
          </cell>
          <cell r="AW1654" t="str">
            <v>X</v>
          </cell>
          <cell r="BB1654" t="str">
            <v>X</v>
          </cell>
          <cell r="BG1654" t="str">
            <v>X</v>
          </cell>
        </row>
        <row r="1655">
          <cell r="AH1655" t="str">
            <v>X</v>
          </cell>
          <cell r="AM1655" t="str">
            <v>X</v>
          </cell>
          <cell r="AR1655" t="str">
            <v>X</v>
          </cell>
          <cell r="AW1655" t="str">
            <v>X</v>
          </cell>
          <cell r="BB1655" t="str">
            <v>X</v>
          </cell>
          <cell r="BG1655" t="str">
            <v>X</v>
          </cell>
        </row>
        <row r="1656">
          <cell r="AH1656" t="str">
            <v>X</v>
          </cell>
          <cell r="AM1656" t="str">
            <v>X</v>
          </cell>
          <cell r="AR1656" t="str">
            <v>X</v>
          </cell>
          <cell r="AW1656" t="str">
            <v>X</v>
          </cell>
          <cell r="BB1656" t="str">
            <v>X</v>
          </cell>
          <cell r="BG1656" t="str">
            <v>X</v>
          </cell>
        </row>
        <row r="1657">
          <cell r="AH1657" t="str">
            <v>X</v>
          </cell>
          <cell r="AM1657" t="str">
            <v>X</v>
          </cell>
          <cell r="AR1657" t="str">
            <v>X</v>
          </cell>
          <cell r="AW1657" t="str">
            <v>X</v>
          </cell>
          <cell r="BB1657" t="str">
            <v>X</v>
          </cell>
          <cell r="BG1657" t="str">
            <v>X</v>
          </cell>
        </row>
        <row r="1658">
          <cell r="AH1658" t="str">
            <v>X</v>
          </cell>
          <cell r="AM1658" t="str">
            <v>X</v>
          </cell>
          <cell r="AR1658" t="str">
            <v>X</v>
          </cell>
          <cell r="AW1658" t="str">
            <v>X</v>
          </cell>
          <cell r="BB1658" t="str">
            <v>X</v>
          </cell>
          <cell r="BG1658" t="str">
            <v>X</v>
          </cell>
        </row>
        <row r="1659">
          <cell r="AH1659" t="str">
            <v>X</v>
          </cell>
          <cell r="AM1659" t="str">
            <v>X</v>
          </cell>
          <cell r="AR1659" t="str">
            <v>X</v>
          </cell>
          <cell r="AW1659" t="str">
            <v>X</v>
          </cell>
          <cell r="BB1659" t="str">
            <v>X</v>
          </cell>
          <cell r="BG1659" t="str">
            <v>X</v>
          </cell>
        </row>
        <row r="1660">
          <cell r="AH1660" t="str">
            <v>X</v>
          </cell>
          <cell r="AM1660" t="str">
            <v>X</v>
          </cell>
          <cell r="AR1660" t="str">
            <v>X</v>
          </cell>
          <cell r="AW1660" t="str">
            <v>X</v>
          </cell>
          <cell r="BB1660" t="str">
            <v>X</v>
          </cell>
          <cell r="BG1660" t="str">
            <v>X</v>
          </cell>
        </row>
        <row r="1661">
          <cell r="AH1661" t="str">
            <v>X</v>
          </cell>
          <cell r="AM1661" t="str">
            <v>X</v>
          </cell>
          <cell r="AR1661" t="str">
            <v>X</v>
          </cell>
          <cell r="AW1661" t="str">
            <v>X</v>
          </cell>
          <cell r="BB1661" t="str">
            <v>X</v>
          </cell>
          <cell r="BG1661" t="str">
            <v>X</v>
          </cell>
        </row>
        <row r="1662">
          <cell r="AH1662" t="str">
            <v>X</v>
          </cell>
          <cell r="AM1662" t="str">
            <v>X</v>
          </cell>
          <cell r="AR1662" t="str">
            <v>X</v>
          </cell>
          <cell r="AW1662" t="str">
            <v>X</v>
          </cell>
          <cell r="BB1662" t="str">
            <v>X</v>
          </cell>
          <cell r="BG1662" t="str">
            <v>X</v>
          </cell>
        </row>
        <row r="1663">
          <cell r="AH1663" t="str">
            <v>X</v>
          </cell>
          <cell r="AM1663" t="str">
            <v>X</v>
          </cell>
          <cell r="AR1663" t="str">
            <v>X</v>
          </cell>
          <cell r="AW1663" t="str">
            <v>X</v>
          </cell>
          <cell r="BB1663" t="str">
            <v>X</v>
          </cell>
          <cell r="BG1663" t="str">
            <v>X</v>
          </cell>
        </row>
        <row r="1664">
          <cell r="AH1664" t="str">
            <v>X</v>
          </cell>
          <cell r="AM1664" t="str">
            <v>X</v>
          </cell>
          <cell r="AR1664" t="str">
            <v>X</v>
          </cell>
          <cell r="AW1664" t="str">
            <v>X</v>
          </cell>
          <cell r="BB1664" t="str">
            <v>X</v>
          </cell>
          <cell r="BG1664" t="str">
            <v>X</v>
          </cell>
        </row>
        <row r="1665">
          <cell r="AH1665" t="str">
            <v>X</v>
          </cell>
          <cell r="AM1665" t="str">
            <v>X</v>
          </cell>
          <cell r="AR1665" t="str">
            <v>X</v>
          </cell>
          <cell r="AW1665" t="str">
            <v>X</v>
          </cell>
          <cell r="BB1665" t="str">
            <v>X</v>
          </cell>
          <cell r="BG1665" t="str">
            <v>X</v>
          </cell>
        </row>
        <row r="1666">
          <cell r="AH1666" t="str">
            <v>X</v>
          </cell>
          <cell r="AM1666" t="str">
            <v>X</v>
          </cell>
          <cell r="AR1666" t="str">
            <v>X</v>
          </cell>
          <cell r="AW1666" t="str">
            <v>X</v>
          </cell>
          <cell r="BB1666" t="str">
            <v>X</v>
          </cell>
          <cell r="BG1666" t="str">
            <v>X</v>
          </cell>
        </row>
        <row r="1667">
          <cell r="AH1667" t="str">
            <v>X</v>
          </cell>
          <cell r="AM1667" t="str">
            <v>X</v>
          </cell>
          <cell r="AR1667" t="str">
            <v>X</v>
          </cell>
          <cell r="AW1667" t="str">
            <v>X</v>
          </cell>
          <cell r="BB1667" t="str">
            <v>X</v>
          </cell>
          <cell r="BG1667" t="str">
            <v>X</v>
          </cell>
        </row>
        <row r="1668">
          <cell r="AH1668" t="str">
            <v>X</v>
          </cell>
          <cell r="AM1668" t="str">
            <v>X</v>
          </cell>
          <cell r="AR1668" t="str">
            <v>X</v>
          </cell>
          <cell r="AW1668" t="str">
            <v>X</v>
          </cell>
          <cell r="BB1668" t="str">
            <v>X</v>
          </cell>
          <cell r="BG1668" t="str">
            <v>X</v>
          </cell>
        </row>
        <row r="1669">
          <cell r="AH1669" t="str">
            <v>X</v>
          </cell>
          <cell r="AM1669" t="str">
            <v>X</v>
          </cell>
          <cell r="AR1669" t="str">
            <v>X</v>
          </cell>
          <cell r="AW1669" t="str">
            <v>X</v>
          </cell>
          <cell r="BB1669" t="str">
            <v>X</v>
          </cell>
          <cell r="BG1669" t="str">
            <v>X</v>
          </cell>
        </row>
        <row r="1670">
          <cell r="AH1670" t="str">
            <v>X</v>
          </cell>
          <cell r="AM1670" t="str">
            <v>X</v>
          </cell>
          <cell r="AR1670" t="str">
            <v>X</v>
          </cell>
          <cell r="AW1670" t="str">
            <v>X</v>
          </cell>
          <cell r="BB1670" t="str">
            <v>X</v>
          </cell>
          <cell r="BG1670" t="str">
            <v>X</v>
          </cell>
        </row>
        <row r="1671">
          <cell r="AH1671" t="str">
            <v>X</v>
          </cell>
          <cell r="AM1671" t="str">
            <v>X</v>
          </cell>
          <cell r="AR1671" t="str">
            <v>X</v>
          </cell>
          <cell r="AW1671" t="str">
            <v>X</v>
          </cell>
          <cell r="BB1671" t="str">
            <v>X</v>
          </cell>
          <cell r="BG1671" t="str">
            <v>X</v>
          </cell>
        </row>
        <row r="1672">
          <cell r="AH1672" t="str">
            <v>X</v>
          </cell>
          <cell r="AM1672" t="str">
            <v>X</v>
          </cell>
          <cell r="AR1672" t="str">
            <v>X</v>
          </cell>
          <cell r="AW1672" t="str">
            <v>X</v>
          </cell>
          <cell r="BB1672" t="str">
            <v>X</v>
          </cell>
          <cell r="BG1672" t="str">
            <v>X</v>
          </cell>
        </row>
        <row r="1673">
          <cell r="AH1673" t="str">
            <v>X</v>
          </cell>
          <cell r="AM1673" t="str">
            <v>X</v>
          </cell>
          <cell r="AR1673" t="str">
            <v>X</v>
          </cell>
          <cell r="AW1673" t="str">
            <v>X</v>
          </cell>
          <cell r="BB1673" t="str">
            <v>X</v>
          </cell>
          <cell r="BG1673" t="str">
            <v>X</v>
          </cell>
        </row>
        <row r="1674">
          <cell r="AH1674" t="str">
            <v>X</v>
          </cell>
          <cell r="AM1674" t="str">
            <v>X</v>
          </cell>
          <cell r="AR1674" t="str">
            <v>X</v>
          </cell>
          <cell r="AW1674" t="str">
            <v>X</v>
          </cell>
          <cell r="BB1674" t="str">
            <v>X</v>
          </cell>
          <cell r="BG1674" t="str">
            <v>X</v>
          </cell>
        </row>
        <row r="1675">
          <cell r="AH1675" t="str">
            <v>X</v>
          </cell>
          <cell r="AM1675" t="str">
            <v>X</v>
          </cell>
          <cell r="AR1675" t="str">
            <v>X</v>
          </cell>
          <cell r="AW1675" t="str">
            <v>X</v>
          </cell>
          <cell r="BB1675" t="str">
            <v>X</v>
          </cell>
          <cell r="BG1675" t="str">
            <v>X</v>
          </cell>
        </row>
        <row r="1676">
          <cell r="AH1676" t="str">
            <v>X</v>
          </cell>
          <cell r="AM1676" t="str">
            <v>X</v>
          </cell>
          <cell r="AR1676" t="str">
            <v>X</v>
          </cell>
          <cell r="AW1676" t="str">
            <v>X</v>
          </cell>
          <cell r="BB1676" t="str">
            <v>X</v>
          </cell>
          <cell r="BG1676" t="str">
            <v>X</v>
          </cell>
        </row>
        <row r="1677">
          <cell r="AH1677" t="str">
            <v>X</v>
          </cell>
          <cell r="AM1677" t="str">
            <v>X</v>
          </cell>
          <cell r="AR1677" t="str">
            <v>X</v>
          </cell>
          <cell r="AW1677" t="str">
            <v>X</v>
          </cell>
          <cell r="BB1677" t="str">
            <v>X</v>
          </cell>
          <cell r="BG1677" t="str">
            <v>X</v>
          </cell>
        </row>
        <row r="1678">
          <cell r="AH1678" t="str">
            <v>X</v>
          </cell>
          <cell r="AM1678" t="str">
            <v>X</v>
          </cell>
          <cell r="AR1678" t="str">
            <v>X</v>
          </cell>
          <cell r="AW1678" t="str">
            <v>X</v>
          </cell>
          <cell r="BB1678" t="str">
            <v>X</v>
          </cell>
          <cell r="BG1678" t="str">
            <v>X</v>
          </cell>
        </row>
        <row r="1679">
          <cell r="AH1679" t="str">
            <v>X</v>
          </cell>
          <cell r="AM1679" t="str">
            <v>X</v>
          </cell>
          <cell r="AR1679" t="str">
            <v>X</v>
          </cell>
          <cell r="AW1679" t="str">
            <v>X</v>
          </cell>
          <cell r="BB1679" t="str">
            <v>X</v>
          </cell>
          <cell r="BG1679" t="str">
            <v>X</v>
          </cell>
        </row>
        <row r="1680">
          <cell r="AH1680" t="str">
            <v>X</v>
          </cell>
          <cell r="AM1680" t="str">
            <v>X</v>
          </cell>
          <cell r="AR1680" t="str">
            <v>X</v>
          </cell>
          <cell r="AW1680" t="str">
            <v>X</v>
          </cell>
          <cell r="BB1680" t="str">
            <v>X</v>
          </cell>
          <cell r="BG1680" t="str">
            <v>X</v>
          </cell>
        </row>
        <row r="1681">
          <cell r="AH1681" t="str">
            <v>X</v>
          </cell>
          <cell r="AM1681" t="str">
            <v>X</v>
          </cell>
          <cell r="AR1681" t="str">
            <v>X</v>
          </cell>
          <cell r="AW1681" t="str">
            <v>X</v>
          </cell>
          <cell r="BB1681" t="str">
            <v>X</v>
          </cell>
          <cell r="BG1681" t="str">
            <v>X</v>
          </cell>
        </row>
        <row r="1682">
          <cell r="AH1682" t="str">
            <v>X</v>
          </cell>
          <cell r="AM1682" t="str">
            <v>X</v>
          </cell>
          <cell r="AR1682" t="str">
            <v>X</v>
          </cell>
          <cell r="AW1682" t="str">
            <v>X</v>
          </cell>
          <cell r="BB1682" t="str">
            <v>X</v>
          </cell>
          <cell r="BG1682" t="str">
            <v>X</v>
          </cell>
        </row>
        <row r="1683">
          <cell r="AH1683" t="str">
            <v>X</v>
          </cell>
          <cell r="AM1683" t="str">
            <v>X</v>
          </cell>
          <cell r="AR1683" t="str">
            <v>X</v>
          </cell>
          <cell r="AW1683" t="str">
            <v>X</v>
          </cell>
          <cell r="BB1683" t="str">
            <v>X</v>
          </cell>
          <cell r="BG1683" t="str">
            <v>X</v>
          </cell>
        </row>
        <row r="1684">
          <cell r="AH1684" t="str">
            <v>X</v>
          </cell>
          <cell r="AM1684" t="str">
            <v>X</v>
          </cell>
          <cell r="AR1684" t="str">
            <v>X</v>
          </cell>
          <cell r="AW1684" t="str">
            <v>X</v>
          </cell>
          <cell r="BB1684" t="str">
            <v>X</v>
          </cell>
          <cell r="BG1684" t="str">
            <v>X</v>
          </cell>
        </row>
        <row r="1685">
          <cell r="AH1685" t="str">
            <v>X</v>
          </cell>
          <cell r="AM1685" t="str">
            <v>X</v>
          </cell>
          <cell r="AR1685" t="str">
            <v>X</v>
          </cell>
          <cell r="AW1685" t="str">
            <v>X</v>
          </cell>
          <cell r="BB1685" t="str">
            <v>X</v>
          </cell>
          <cell r="BG1685" t="str">
            <v>X</v>
          </cell>
        </row>
        <row r="1686">
          <cell r="AH1686" t="str">
            <v>X</v>
          </cell>
          <cell r="AM1686" t="str">
            <v>X</v>
          </cell>
          <cell r="AR1686" t="str">
            <v>X</v>
          </cell>
          <cell r="AW1686" t="str">
            <v>X</v>
          </cell>
          <cell r="BB1686" t="str">
            <v>X</v>
          </cell>
          <cell r="BG1686" t="str">
            <v>X</v>
          </cell>
        </row>
        <row r="1687">
          <cell r="AH1687" t="str">
            <v>X</v>
          </cell>
          <cell r="AM1687" t="str">
            <v>X</v>
          </cell>
          <cell r="AR1687" t="str">
            <v>X</v>
          </cell>
          <cell r="AW1687" t="str">
            <v>X</v>
          </cell>
          <cell r="BB1687" t="str">
            <v>X</v>
          </cell>
          <cell r="BG1687" t="str">
            <v>X</v>
          </cell>
        </row>
        <row r="1688">
          <cell r="AH1688" t="str">
            <v>X</v>
          </cell>
          <cell r="AM1688" t="str">
            <v>X</v>
          </cell>
          <cell r="AR1688" t="str">
            <v>X</v>
          </cell>
          <cell r="AW1688" t="str">
            <v>X</v>
          </cell>
          <cell r="BB1688" t="str">
            <v>X</v>
          </cell>
          <cell r="BG1688" t="str">
            <v>X</v>
          </cell>
        </row>
        <row r="1689">
          <cell r="AH1689" t="str">
            <v>X</v>
          </cell>
          <cell r="AM1689" t="str">
            <v>X</v>
          </cell>
          <cell r="AR1689" t="str">
            <v>X</v>
          </cell>
          <cell r="AW1689" t="str">
            <v>X</v>
          </cell>
          <cell r="BB1689" t="str">
            <v>X</v>
          </cell>
          <cell r="BG1689" t="str">
            <v>X</v>
          </cell>
        </row>
        <row r="1690">
          <cell r="AH1690" t="str">
            <v>X</v>
          </cell>
          <cell r="AM1690" t="str">
            <v>X</v>
          </cell>
          <cell r="AR1690" t="str">
            <v>X</v>
          </cell>
          <cell r="AW1690" t="str">
            <v>X</v>
          </cell>
          <cell r="BB1690" t="str">
            <v>X</v>
          </cell>
          <cell r="BG1690" t="str">
            <v>X</v>
          </cell>
        </row>
        <row r="1691">
          <cell r="AH1691" t="str">
            <v>X</v>
          </cell>
          <cell r="AM1691" t="str">
            <v>X</v>
          </cell>
          <cell r="AR1691" t="str">
            <v>X</v>
          </cell>
          <cell r="AW1691" t="str">
            <v>X</v>
          </cell>
          <cell r="BB1691" t="str">
            <v>X</v>
          </cell>
          <cell r="BG1691" t="str">
            <v>X</v>
          </cell>
        </row>
        <row r="1692">
          <cell r="AH1692" t="str">
            <v>X</v>
          </cell>
          <cell r="AM1692" t="str">
            <v>X</v>
          </cell>
          <cell r="AR1692" t="str">
            <v>X</v>
          </cell>
          <cell r="AW1692" t="str">
            <v>X</v>
          </cell>
          <cell r="BB1692" t="str">
            <v>X</v>
          </cell>
          <cell r="BG1692" t="str">
            <v>X</v>
          </cell>
        </row>
        <row r="1693">
          <cell r="AH1693" t="str">
            <v>X</v>
          </cell>
          <cell r="AM1693" t="str">
            <v>X</v>
          </cell>
          <cell r="AR1693" t="str">
            <v>X</v>
          </cell>
          <cell r="AW1693" t="str">
            <v>X</v>
          </cell>
          <cell r="BB1693" t="str">
            <v>X</v>
          </cell>
          <cell r="BG1693" t="str">
            <v>X</v>
          </cell>
        </row>
        <row r="1694">
          <cell r="AH1694" t="str">
            <v>X</v>
          </cell>
          <cell r="AM1694" t="str">
            <v>X</v>
          </cell>
          <cell r="AR1694" t="str">
            <v>X</v>
          </cell>
          <cell r="AW1694" t="str">
            <v>X</v>
          </cell>
          <cell r="BB1694" t="str">
            <v>X</v>
          </cell>
          <cell r="BG1694" t="str">
            <v>X</v>
          </cell>
        </row>
        <row r="1695">
          <cell r="AH1695" t="str">
            <v>X</v>
          </cell>
          <cell r="AM1695" t="str">
            <v>X</v>
          </cell>
          <cell r="AR1695" t="str">
            <v>X</v>
          </cell>
          <cell r="AW1695" t="str">
            <v>X</v>
          </cell>
          <cell r="BB1695" t="str">
            <v>X</v>
          </cell>
          <cell r="BG1695" t="str">
            <v>X</v>
          </cell>
        </row>
        <row r="1696">
          <cell r="AH1696" t="str">
            <v>X</v>
          </cell>
          <cell r="AM1696" t="str">
            <v>X</v>
          </cell>
          <cell r="AR1696" t="str">
            <v>X</v>
          </cell>
          <cell r="AW1696" t="str">
            <v>X</v>
          </cell>
          <cell r="BB1696" t="str">
            <v>X</v>
          </cell>
          <cell r="BG1696" t="str">
            <v>X</v>
          </cell>
        </row>
        <row r="1697">
          <cell r="AH1697" t="str">
            <v>X</v>
          </cell>
          <cell r="AM1697" t="str">
            <v>X</v>
          </cell>
          <cell r="AR1697" t="str">
            <v>X</v>
          </cell>
          <cell r="AW1697" t="str">
            <v>X</v>
          </cell>
          <cell r="BB1697" t="str">
            <v>X</v>
          </cell>
          <cell r="BG1697" t="str">
            <v>X</v>
          </cell>
        </row>
        <row r="1698">
          <cell r="AH1698" t="str">
            <v>X</v>
          </cell>
          <cell r="AM1698" t="str">
            <v>X</v>
          </cell>
          <cell r="AR1698" t="str">
            <v>X</v>
          </cell>
          <cell r="AW1698" t="str">
            <v>X</v>
          </cell>
          <cell r="BB1698" t="str">
            <v>X</v>
          </cell>
          <cell r="BG1698" t="str">
            <v>X</v>
          </cell>
        </row>
        <row r="1699">
          <cell r="AH1699" t="str">
            <v>X</v>
          </cell>
          <cell r="AM1699" t="str">
            <v>X</v>
          </cell>
          <cell r="AR1699" t="str">
            <v>X</v>
          </cell>
          <cell r="AW1699" t="str">
            <v>X</v>
          </cell>
          <cell r="BB1699" t="str">
            <v>X</v>
          </cell>
          <cell r="BG1699" t="str">
            <v>X</v>
          </cell>
        </row>
        <row r="1700">
          <cell r="AH1700" t="str">
            <v>X</v>
          </cell>
          <cell r="AM1700" t="str">
            <v>X</v>
          </cell>
          <cell r="AR1700" t="str">
            <v>X</v>
          </cell>
          <cell r="AW1700" t="str">
            <v>X</v>
          </cell>
          <cell r="BB1700" t="str">
            <v>X</v>
          </cell>
          <cell r="BG1700" t="str">
            <v>X</v>
          </cell>
        </row>
        <row r="1701">
          <cell r="AH1701" t="str">
            <v>X</v>
          </cell>
          <cell r="AM1701" t="str">
            <v>X</v>
          </cell>
          <cell r="AR1701" t="str">
            <v>X</v>
          </cell>
          <cell r="AW1701" t="str">
            <v>X</v>
          </cell>
          <cell r="BB1701" t="str">
            <v>X</v>
          </cell>
          <cell r="BG1701" t="str">
            <v>X</v>
          </cell>
        </row>
        <row r="1702">
          <cell r="AH1702" t="str">
            <v>X</v>
          </cell>
          <cell r="AM1702" t="str">
            <v>X</v>
          </cell>
          <cell r="AR1702" t="str">
            <v>X</v>
          </cell>
          <cell r="AW1702" t="str">
            <v>X</v>
          </cell>
          <cell r="BB1702" t="str">
            <v>X</v>
          </cell>
          <cell r="BG1702" t="str">
            <v>X</v>
          </cell>
        </row>
        <row r="1703">
          <cell r="AH1703" t="str">
            <v>X</v>
          </cell>
          <cell r="AM1703" t="str">
            <v>X</v>
          </cell>
          <cell r="AR1703" t="str">
            <v>X</v>
          </cell>
          <cell r="AW1703" t="str">
            <v>X</v>
          </cell>
          <cell r="BB1703" t="str">
            <v>X</v>
          </cell>
          <cell r="BG1703" t="str">
            <v>X</v>
          </cell>
        </row>
        <row r="1704">
          <cell r="AH1704" t="str">
            <v>X</v>
          </cell>
          <cell r="AM1704" t="str">
            <v>X</v>
          </cell>
          <cell r="AR1704" t="str">
            <v>X</v>
          </cell>
          <cell r="AW1704" t="str">
            <v>X</v>
          </cell>
          <cell r="BB1704" t="str">
            <v>X</v>
          </cell>
          <cell r="BG1704" t="str">
            <v>X</v>
          </cell>
        </row>
        <row r="1705">
          <cell r="AH1705" t="str">
            <v>X</v>
          </cell>
          <cell r="AM1705" t="str">
            <v>X</v>
          </cell>
          <cell r="AR1705" t="str">
            <v>X</v>
          </cell>
          <cell r="AW1705" t="str">
            <v>X</v>
          </cell>
          <cell r="BB1705" t="str">
            <v>X</v>
          </cell>
          <cell r="BG1705" t="str">
            <v>X</v>
          </cell>
        </row>
        <row r="1706">
          <cell r="AH1706" t="str">
            <v>X</v>
          </cell>
          <cell r="AM1706" t="str">
            <v>X</v>
          </cell>
          <cell r="AR1706" t="str">
            <v>X</v>
          </cell>
          <cell r="AW1706" t="str">
            <v>X</v>
          </cell>
          <cell r="BB1706" t="str">
            <v>X</v>
          </cell>
          <cell r="BG1706" t="str">
            <v>X</v>
          </cell>
        </row>
        <row r="1707">
          <cell r="AH1707" t="str">
            <v>X</v>
          </cell>
          <cell r="AM1707" t="str">
            <v>X</v>
          </cell>
          <cell r="AR1707" t="str">
            <v>X</v>
          </cell>
          <cell r="AW1707" t="str">
            <v>X</v>
          </cell>
          <cell r="BB1707" t="str">
            <v>X</v>
          </cell>
          <cell r="BG1707" t="str">
            <v>X</v>
          </cell>
        </row>
        <row r="1708">
          <cell r="AH1708" t="str">
            <v>X</v>
          </cell>
          <cell r="AM1708" t="str">
            <v>X</v>
          </cell>
          <cell r="AR1708" t="str">
            <v>X</v>
          </cell>
          <cell r="AW1708" t="str">
            <v>X</v>
          </cell>
          <cell r="BB1708" t="str">
            <v>X</v>
          </cell>
          <cell r="BG1708" t="str">
            <v>X</v>
          </cell>
        </row>
        <row r="1709">
          <cell r="AH1709" t="str">
            <v>X</v>
          </cell>
          <cell r="AM1709" t="str">
            <v>X</v>
          </cell>
          <cell r="AR1709" t="str">
            <v>X</v>
          </cell>
          <cell r="AW1709" t="str">
            <v>X</v>
          </cell>
          <cell r="BB1709" t="str">
            <v>X</v>
          </cell>
          <cell r="BG1709" t="str">
            <v>X</v>
          </cell>
        </row>
        <row r="1710">
          <cell r="AH1710" t="str">
            <v>X</v>
          </cell>
          <cell r="AM1710" t="str">
            <v>X</v>
          </cell>
          <cell r="AR1710" t="str">
            <v>X</v>
          </cell>
          <cell r="AW1710" t="str">
            <v>X</v>
          </cell>
          <cell r="BB1710" t="str">
            <v>X</v>
          </cell>
          <cell r="BG1710" t="str">
            <v>X</v>
          </cell>
        </row>
        <row r="1711">
          <cell r="AH1711" t="str">
            <v>X</v>
          </cell>
          <cell r="AM1711" t="str">
            <v>X</v>
          </cell>
          <cell r="AR1711" t="str">
            <v>X</v>
          </cell>
          <cell r="AW1711" t="str">
            <v>X</v>
          </cell>
          <cell r="BB1711" t="str">
            <v>X</v>
          </cell>
          <cell r="BG1711" t="str">
            <v>X</v>
          </cell>
        </row>
        <row r="1712">
          <cell r="AH1712" t="str">
            <v>X</v>
          </cell>
          <cell r="AM1712" t="str">
            <v>X</v>
          </cell>
          <cell r="AR1712" t="str">
            <v>X</v>
          </cell>
          <cell r="AW1712" t="str">
            <v>X</v>
          </cell>
          <cell r="BB1712" t="str">
            <v>X</v>
          </cell>
          <cell r="BG1712" t="str">
            <v>X</v>
          </cell>
        </row>
        <row r="1713">
          <cell r="AH1713" t="str">
            <v>X</v>
          </cell>
          <cell r="AM1713" t="str">
            <v>X</v>
          </cell>
          <cell r="AR1713" t="str">
            <v>X</v>
          </cell>
          <cell r="AW1713" t="str">
            <v>X</v>
          </cell>
          <cell r="BB1713" t="str">
            <v>X</v>
          </cell>
          <cell r="BG1713" t="str">
            <v>X</v>
          </cell>
        </row>
        <row r="1714">
          <cell r="AH1714" t="str">
            <v>X</v>
          </cell>
          <cell r="AM1714" t="str">
            <v>X</v>
          </cell>
          <cell r="AR1714" t="str">
            <v>X</v>
          </cell>
          <cell r="AW1714" t="str">
            <v>X</v>
          </cell>
          <cell r="BB1714" t="str">
            <v>X</v>
          </cell>
          <cell r="BG1714" t="str">
            <v>X</v>
          </cell>
        </row>
        <row r="1715">
          <cell r="AH1715" t="str">
            <v>X</v>
          </cell>
          <cell r="AM1715" t="str">
            <v>X</v>
          </cell>
          <cell r="AR1715" t="str">
            <v>X</v>
          </cell>
          <cell r="AW1715" t="str">
            <v>X</v>
          </cell>
          <cell r="BB1715" t="str">
            <v>X</v>
          </cell>
          <cell r="BG1715" t="str">
            <v>X</v>
          </cell>
        </row>
        <row r="1716">
          <cell r="AH1716" t="str">
            <v>X</v>
          </cell>
          <cell r="AM1716" t="str">
            <v>X</v>
          </cell>
          <cell r="AR1716" t="str">
            <v>X</v>
          </cell>
          <cell r="AW1716" t="str">
            <v>X</v>
          </cell>
          <cell r="BB1716" t="str">
            <v>X</v>
          </cell>
          <cell r="BG1716" t="str">
            <v>X</v>
          </cell>
        </row>
        <row r="1717">
          <cell r="AH1717" t="str">
            <v>X</v>
          </cell>
          <cell r="AM1717" t="str">
            <v>X</v>
          </cell>
          <cell r="AR1717" t="str">
            <v>X</v>
          </cell>
          <cell r="AW1717" t="str">
            <v>X</v>
          </cell>
          <cell r="BB1717" t="str">
            <v>X</v>
          </cell>
          <cell r="BG1717" t="str">
            <v>X</v>
          </cell>
        </row>
        <row r="1718">
          <cell r="AH1718" t="str">
            <v>X</v>
          </cell>
          <cell r="AM1718" t="str">
            <v>X</v>
          </cell>
          <cell r="AR1718" t="str">
            <v>X</v>
          </cell>
          <cell r="AW1718" t="str">
            <v>X</v>
          </cell>
          <cell r="BB1718" t="str">
            <v>X</v>
          </cell>
          <cell r="BG1718" t="str">
            <v>X</v>
          </cell>
        </row>
        <row r="1719">
          <cell r="AH1719" t="str">
            <v>X</v>
          </cell>
          <cell r="AM1719" t="str">
            <v>X</v>
          </cell>
          <cell r="AR1719" t="str">
            <v>X</v>
          </cell>
          <cell r="AW1719" t="str">
            <v>X</v>
          </cell>
          <cell r="BB1719" t="str">
            <v>X</v>
          </cell>
          <cell r="BG1719" t="str">
            <v>X</v>
          </cell>
        </row>
        <row r="1720">
          <cell r="AH1720" t="str">
            <v>X</v>
          </cell>
          <cell r="AM1720" t="str">
            <v>X</v>
          </cell>
          <cell r="AR1720" t="str">
            <v>X</v>
          </cell>
          <cell r="AW1720" t="str">
            <v>X</v>
          </cell>
          <cell r="BB1720" t="str">
            <v>X</v>
          </cell>
          <cell r="BG1720" t="str">
            <v>X</v>
          </cell>
        </row>
        <row r="1721">
          <cell r="AH1721" t="str">
            <v>X</v>
          </cell>
          <cell r="AM1721" t="str">
            <v>X</v>
          </cell>
          <cell r="AR1721" t="str">
            <v>X</v>
          </cell>
          <cell r="AW1721" t="str">
            <v>X</v>
          </cell>
          <cell r="BB1721" t="str">
            <v>X</v>
          </cell>
          <cell r="BG1721" t="str">
            <v>X</v>
          </cell>
        </row>
        <row r="1722">
          <cell r="AH1722" t="str">
            <v>X</v>
          </cell>
          <cell r="AM1722" t="str">
            <v>X</v>
          </cell>
          <cell r="AR1722" t="str">
            <v>X</v>
          </cell>
          <cell r="AW1722" t="str">
            <v>X</v>
          </cell>
          <cell r="BB1722" t="str">
            <v>X</v>
          </cell>
          <cell r="BG1722" t="str">
            <v>X</v>
          </cell>
        </row>
        <row r="1723">
          <cell r="AH1723" t="str">
            <v>X</v>
          </cell>
          <cell r="AM1723" t="str">
            <v>X</v>
          </cell>
          <cell r="AR1723" t="str">
            <v>X</v>
          </cell>
          <cell r="AW1723" t="str">
            <v>X</v>
          </cell>
          <cell r="BB1723" t="str">
            <v>X</v>
          </cell>
          <cell r="BG1723" t="str">
            <v>X</v>
          </cell>
        </row>
        <row r="1724">
          <cell r="AH1724" t="str">
            <v>X</v>
          </cell>
          <cell r="AM1724" t="str">
            <v>X</v>
          </cell>
          <cell r="AR1724" t="str">
            <v>X</v>
          </cell>
          <cell r="AW1724" t="str">
            <v>X</v>
          </cell>
          <cell r="BB1724" t="str">
            <v>X</v>
          </cell>
          <cell r="BG1724" t="str">
            <v>X</v>
          </cell>
        </row>
        <row r="1725">
          <cell r="AH1725" t="str">
            <v>X</v>
          </cell>
          <cell r="AM1725" t="str">
            <v>X</v>
          </cell>
          <cell r="AR1725" t="str">
            <v>X</v>
          </cell>
          <cell r="AW1725" t="str">
            <v>X</v>
          </cell>
          <cell r="BB1725" t="str">
            <v>X</v>
          </cell>
          <cell r="BG1725" t="str">
            <v>X</v>
          </cell>
        </row>
        <row r="1726">
          <cell r="AH1726" t="str">
            <v>X</v>
          </cell>
          <cell r="AM1726" t="str">
            <v>X</v>
          </cell>
          <cell r="AR1726" t="str">
            <v>X</v>
          </cell>
          <cell r="AW1726" t="str">
            <v>X</v>
          </cell>
          <cell r="BB1726" t="str">
            <v>X</v>
          </cell>
          <cell r="BG1726" t="str">
            <v>X</v>
          </cell>
        </row>
        <row r="1727">
          <cell r="AH1727" t="str">
            <v>X</v>
          </cell>
          <cell r="AM1727" t="str">
            <v>X</v>
          </cell>
          <cell r="AR1727" t="str">
            <v>X</v>
          </cell>
          <cell r="AW1727" t="str">
            <v>X</v>
          </cell>
          <cell r="BB1727" t="str">
            <v>X</v>
          </cell>
          <cell r="BG1727" t="str">
            <v>X</v>
          </cell>
        </row>
        <row r="1728">
          <cell r="AH1728" t="str">
            <v>X</v>
          </cell>
          <cell r="AM1728" t="str">
            <v>X</v>
          </cell>
          <cell r="AR1728" t="str">
            <v>X</v>
          </cell>
          <cell r="AW1728" t="str">
            <v>X</v>
          </cell>
          <cell r="BB1728" t="str">
            <v>X</v>
          </cell>
          <cell r="BG1728" t="str">
            <v>X</v>
          </cell>
        </row>
        <row r="1729">
          <cell r="AH1729" t="str">
            <v>X</v>
          </cell>
          <cell r="AM1729" t="str">
            <v>X</v>
          </cell>
          <cell r="AR1729" t="str">
            <v>X</v>
          </cell>
          <cell r="AW1729" t="str">
            <v>X</v>
          </cell>
          <cell r="BB1729" t="str">
            <v>X</v>
          </cell>
          <cell r="BG1729" t="str">
            <v>X</v>
          </cell>
        </row>
        <row r="1730">
          <cell r="AH1730" t="str">
            <v>X</v>
          </cell>
          <cell r="AM1730" t="str">
            <v>X</v>
          </cell>
          <cell r="AR1730" t="str">
            <v>X</v>
          </cell>
          <cell r="AW1730" t="str">
            <v>X</v>
          </cell>
          <cell r="BB1730" t="str">
            <v>X</v>
          </cell>
          <cell r="BG1730" t="str">
            <v>X</v>
          </cell>
        </row>
        <row r="1731">
          <cell r="AH1731" t="str">
            <v>X</v>
          </cell>
          <cell r="AM1731" t="str">
            <v>X</v>
          </cell>
          <cell r="AR1731" t="str">
            <v>X</v>
          </cell>
          <cell r="AW1731" t="str">
            <v>X</v>
          </cell>
          <cell r="BB1731" t="str">
            <v>X</v>
          </cell>
          <cell r="BG1731" t="str">
            <v>X</v>
          </cell>
        </row>
        <row r="1732">
          <cell r="AH1732" t="str">
            <v>X</v>
          </cell>
          <cell r="AM1732" t="str">
            <v>X</v>
          </cell>
          <cell r="AR1732" t="str">
            <v>X</v>
          </cell>
          <cell r="AW1732" t="str">
            <v>X</v>
          </cell>
          <cell r="BB1732" t="str">
            <v>X</v>
          </cell>
          <cell r="BG1732" t="str">
            <v>X</v>
          </cell>
        </row>
        <row r="1733">
          <cell r="AH1733" t="str">
            <v>X</v>
          </cell>
          <cell r="AM1733" t="str">
            <v>X</v>
          </cell>
          <cell r="AR1733" t="str">
            <v>X</v>
          </cell>
          <cell r="AW1733" t="str">
            <v>X</v>
          </cell>
          <cell r="BB1733" t="str">
            <v>X</v>
          </cell>
          <cell r="BG1733" t="str">
            <v>X</v>
          </cell>
        </row>
        <row r="1734">
          <cell r="AH1734" t="str">
            <v>X</v>
          </cell>
          <cell r="AM1734" t="str">
            <v>X</v>
          </cell>
          <cell r="AR1734" t="str">
            <v>X</v>
          </cell>
          <cell r="AW1734" t="str">
            <v>X</v>
          </cell>
          <cell r="BB1734" t="str">
            <v>X</v>
          </cell>
          <cell r="BG1734" t="str">
            <v>X</v>
          </cell>
        </row>
        <row r="1735">
          <cell r="AH1735" t="str">
            <v>X</v>
          </cell>
          <cell r="AM1735" t="str">
            <v>X</v>
          </cell>
          <cell r="AR1735" t="str">
            <v>X</v>
          </cell>
          <cell r="AW1735" t="str">
            <v>X</v>
          </cell>
          <cell r="BB1735" t="str">
            <v>X</v>
          </cell>
          <cell r="BG1735" t="str">
            <v>X</v>
          </cell>
        </row>
        <row r="1736">
          <cell r="AH1736" t="str">
            <v>X</v>
          </cell>
          <cell r="AM1736" t="str">
            <v>X</v>
          </cell>
          <cell r="AR1736" t="str">
            <v>X</v>
          </cell>
          <cell r="AW1736" t="str">
            <v>X</v>
          </cell>
          <cell r="BB1736" t="str">
            <v>X</v>
          </cell>
          <cell r="BG1736" t="str">
            <v>X</v>
          </cell>
        </row>
        <row r="1737">
          <cell r="AH1737" t="str">
            <v>X</v>
          </cell>
          <cell r="AM1737" t="str">
            <v>X</v>
          </cell>
          <cell r="AR1737" t="str">
            <v>X</v>
          </cell>
          <cell r="AW1737" t="str">
            <v>X</v>
          </cell>
          <cell r="BB1737" t="str">
            <v>X</v>
          </cell>
          <cell r="BG1737" t="str">
            <v>X</v>
          </cell>
        </row>
        <row r="1738">
          <cell r="AH1738" t="str">
            <v>X</v>
          </cell>
          <cell r="AM1738" t="str">
            <v>X</v>
          </cell>
          <cell r="AR1738" t="str">
            <v>X</v>
          </cell>
          <cell r="AW1738" t="str">
            <v>X</v>
          </cell>
          <cell r="BB1738" t="str">
            <v>X</v>
          </cell>
          <cell r="BG1738" t="str">
            <v>X</v>
          </cell>
        </row>
        <row r="1739">
          <cell r="AH1739" t="str">
            <v>X</v>
          </cell>
          <cell r="AM1739" t="str">
            <v>X</v>
          </cell>
          <cell r="AR1739" t="str">
            <v>X</v>
          </cell>
          <cell r="AW1739" t="str">
            <v>X</v>
          </cell>
          <cell r="BB1739" t="str">
            <v>X</v>
          </cell>
          <cell r="BG1739" t="str">
            <v>X</v>
          </cell>
        </row>
        <row r="1740">
          <cell r="AH1740" t="str">
            <v>X</v>
          </cell>
          <cell r="AM1740" t="str">
            <v>X</v>
          </cell>
          <cell r="AR1740" t="str">
            <v>X</v>
          </cell>
          <cell r="AW1740" t="str">
            <v>X</v>
          </cell>
          <cell r="BB1740" t="str">
            <v>X</v>
          </cell>
          <cell r="BG1740" t="str">
            <v>X</v>
          </cell>
        </row>
        <row r="1741">
          <cell r="AH1741" t="str">
            <v>X</v>
          </cell>
          <cell r="AM1741" t="str">
            <v>X</v>
          </cell>
          <cell r="AR1741" t="str">
            <v>X</v>
          </cell>
          <cell r="AW1741" t="str">
            <v>X</v>
          </cell>
          <cell r="BB1741" t="str">
            <v>X</v>
          </cell>
          <cell r="BG1741" t="str">
            <v>X</v>
          </cell>
        </row>
        <row r="1742">
          <cell r="AH1742" t="str">
            <v>X</v>
          </cell>
          <cell r="AM1742" t="str">
            <v>X</v>
          </cell>
          <cell r="AR1742" t="str">
            <v>X</v>
          </cell>
          <cell r="AW1742" t="str">
            <v>X</v>
          </cell>
          <cell r="BB1742" t="str">
            <v>X</v>
          </cell>
          <cell r="BG1742" t="str">
            <v>X</v>
          </cell>
        </row>
        <row r="1743">
          <cell r="AH1743" t="str">
            <v>X</v>
          </cell>
          <cell r="AM1743" t="str">
            <v>X</v>
          </cell>
          <cell r="AR1743" t="str">
            <v>X</v>
          </cell>
          <cell r="AW1743" t="str">
            <v>X</v>
          </cell>
          <cell r="BB1743" t="str">
            <v>X</v>
          </cell>
          <cell r="BG1743" t="str">
            <v>X</v>
          </cell>
        </row>
        <row r="1744">
          <cell r="AH1744" t="str">
            <v>X</v>
          </cell>
          <cell r="AM1744" t="str">
            <v>X</v>
          </cell>
          <cell r="AR1744" t="str">
            <v>X</v>
          </cell>
          <cell r="AW1744" t="str">
            <v>X</v>
          </cell>
          <cell r="BB1744" t="str">
            <v>X</v>
          </cell>
          <cell r="BG1744" t="str">
            <v>X</v>
          </cell>
        </row>
        <row r="1745">
          <cell r="AH1745" t="str">
            <v>X</v>
          </cell>
          <cell r="AM1745" t="str">
            <v>X</v>
          </cell>
          <cell r="AR1745" t="str">
            <v>X</v>
          </cell>
          <cell r="AW1745" t="str">
            <v>X</v>
          </cell>
          <cell r="BB1745" t="str">
            <v>X</v>
          </cell>
          <cell r="BG1745" t="str">
            <v>X</v>
          </cell>
        </row>
        <row r="1746">
          <cell r="AH1746" t="str">
            <v>X</v>
          </cell>
          <cell r="AM1746" t="str">
            <v>X</v>
          </cell>
          <cell r="AR1746" t="str">
            <v>X</v>
          </cell>
          <cell r="AW1746" t="str">
            <v>X</v>
          </cell>
          <cell r="BB1746" t="str">
            <v>X</v>
          </cell>
          <cell r="BG1746" t="str">
            <v>X</v>
          </cell>
        </row>
        <row r="1747">
          <cell r="AH1747" t="str">
            <v>X</v>
          </cell>
          <cell r="AM1747" t="str">
            <v>X</v>
          </cell>
          <cell r="AR1747" t="str">
            <v>X</v>
          </cell>
          <cell r="AW1747" t="str">
            <v>X</v>
          </cell>
          <cell r="BB1747" t="str">
            <v>X</v>
          </cell>
          <cell r="BG1747" t="str">
            <v>X</v>
          </cell>
        </row>
        <row r="1748">
          <cell r="AH1748" t="str">
            <v>X</v>
          </cell>
          <cell r="AM1748" t="str">
            <v>X</v>
          </cell>
          <cell r="AR1748" t="str">
            <v>X</v>
          </cell>
          <cell r="AW1748" t="str">
            <v>X</v>
          </cell>
          <cell r="BB1748" t="str">
            <v>X</v>
          </cell>
          <cell r="BG1748" t="str">
            <v>X</v>
          </cell>
        </row>
        <row r="1749">
          <cell r="AH1749" t="str">
            <v>X</v>
          </cell>
          <cell r="AM1749" t="str">
            <v>X</v>
          </cell>
          <cell r="AR1749" t="str">
            <v>X</v>
          </cell>
          <cell r="AW1749" t="str">
            <v>X</v>
          </cell>
          <cell r="BB1749" t="str">
            <v>X</v>
          </cell>
          <cell r="BG1749" t="str">
            <v>X</v>
          </cell>
        </row>
        <row r="1750">
          <cell r="AH1750" t="str">
            <v>X</v>
          </cell>
          <cell r="AM1750" t="str">
            <v>X</v>
          </cell>
          <cell r="AR1750" t="str">
            <v>X</v>
          </cell>
          <cell r="AW1750" t="str">
            <v>X</v>
          </cell>
          <cell r="BB1750" t="str">
            <v>X</v>
          </cell>
          <cell r="BG1750" t="str">
            <v>X</v>
          </cell>
        </row>
        <row r="1751">
          <cell r="AH1751" t="str">
            <v>X</v>
          </cell>
          <cell r="AM1751" t="str">
            <v>X</v>
          </cell>
          <cell r="AR1751" t="str">
            <v>X</v>
          </cell>
          <cell r="AW1751" t="str">
            <v>X</v>
          </cell>
          <cell r="BB1751" t="str">
            <v>X</v>
          </cell>
          <cell r="BG1751" t="str">
            <v>X</v>
          </cell>
        </row>
        <row r="1752">
          <cell r="AH1752" t="str">
            <v>X</v>
          </cell>
          <cell r="AM1752" t="str">
            <v>X</v>
          </cell>
          <cell r="AR1752" t="str">
            <v>X</v>
          </cell>
          <cell r="AW1752" t="str">
            <v>X</v>
          </cell>
          <cell r="BB1752" t="str">
            <v>X</v>
          </cell>
          <cell r="BG1752" t="str">
            <v>X</v>
          </cell>
        </row>
        <row r="1753">
          <cell r="AH1753" t="str">
            <v>X</v>
          </cell>
          <cell r="AM1753" t="str">
            <v>X</v>
          </cell>
          <cell r="AR1753" t="str">
            <v>X</v>
          </cell>
          <cell r="AW1753" t="str">
            <v>X</v>
          </cell>
          <cell r="BB1753" t="str">
            <v>X</v>
          </cell>
          <cell r="BG1753" t="str">
            <v>X</v>
          </cell>
        </row>
        <row r="1754">
          <cell r="AH1754" t="str">
            <v>X</v>
          </cell>
          <cell r="AM1754" t="str">
            <v>X</v>
          </cell>
          <cell r="AR1754" t="str">
            <v>X</v>
          </cell>
          <cell r="AW1754" t="str">
            <v>X</v>
          </cell>
          <cell r="BB1754" t="str">
            <v>X</v>
          </cell>
          <cell r="BG1754" t="str">
            <v>X</v>
          </cell>
        </row>
        <row r="1755">
          <cell r="AH1755" t="str">
            <v>X</v>
          </cell>
          <cell r="AM1755" t="str">
            <v>X</v>
          </cell>
          <cell r="AR1755" t="str">
            <v>X</v>
          </cell>
          <cell r="AW1755" t="str">
            <v>X</v>
          </cell>
          <cell r="BB1755" t="str">
            <v>X</v>
          </cell>
          <cell r="BG1755" t="str">
            <v>X</v>
          </cell>
        </row>
        <row r="1756">
          <cell r="AH1756" t="str">
            <v>X</v>
          </cell>
          <cell r="AM1756" t="str">
            <v>X</v>
          </cell>
          <cell r="AR1756" t="str">
            <v>X</v>
          </cell>
          <cell r="AW1756" t="str">
            <v>X</v>
          </cell>
          <cell r="BB1756" t="str">
            <v>X</v>
          </cell>
          <cell r="BG1756" t="str">
            <v>X</v>
          </cell>
        </row>
        <row r="1757">
          <cell r="AH1757" t="str">
            <v>X</v>
          </cell>
          <cell r="AM1757" t="str">
            <v>X</v>
          </cell>
          <cell r="AR1757" t="str">
            <v>X</v>
          </cell>
          <cell r="AW1757" t="str">
            <v>X</v>
          </cell>
          <cell r="BB1757" t="str">
            <v>X</v>
          </cell>
          <cell r="BG1757" t="str">
            <v>X</v>
          </cell>
        </row>
        <row r="1758">
          <cell r="AH1758" t="str">
            <v>X</v>
          </cell>
          <cell r="AM1758" t="str">
            <v>X</v>
          </cell>
          <cell r="AR1758" t="str">
            <v>X</v>
          </cell>
          <cell r="AW1758" t="str">
            <v>X</v>
          </cell>
          <cell r="BB1758" t="str">
            <v>X</v>
          </cell>
          <cell r="BG1758" t="str">
            <v>X</v>
          </cell>
        </row>
        <row r="1759">
          <cell r="AH1759" t="str">
            <v>X</v>
          </cell>
          <cell r="AM1759" t="str">
            <v>X</v>
          </cell>
          <cell r="AR1759" t="str">
            <v>X</v>
          </cell>
          <cell r="AW1759" t="str">
            <v>X</v>
          </cell>
          <cell r="BB1759" t="str">
            <v>X</v>
          </cell>
          <cell r="BG1759" t="str">
            <v>X</v>
          </cell>
        </row>
        <row r="1760">
          <cell r="AH1760" t="str">
            <v>X</v>
          </cell>
          <cell r="AM1760" t="str">
            <v>X</v>
          </cell>
          <cell r="AR1760" t="str">
            <v>X</v>
          </cell>
          <cell r="AW1760" t="str">
            <v>X</v>
          </cell>
          <cell r="BB1760" t="str">
            <v>X</v>
          </cell>
          <cell r="BG1760" t="str">
            <v>X</v>
          </cell>
        </row>
        <row r="1761">
          <cell r="AH1761" t="str">
            <v>X</v>
          </cell>
          <cell r="AM1761" t="str">
            <v>X</v>
          </cell>
          <cell r="AR1761" t="str">
            <v>X</v>
          </cell>
          <cell r="AW1761" t="str">
            <v>X</v>
          </cell>
          <cell r="BB1761" t="str">
            <v>X</v>
          </cell>
          <cell r="BG1761" t="str">
            <v>X</v>
          </cell>
        </row>
        <row r="1762">
          <cell r="AH1762" t="str">
            <v>X</v>
          </cell>
          <cell r="AM1762" t="str">
            <v>X</v>
          </cell>
          <cell r="AR1762" t="str">
            <v>X</v>
          </cell>
          <cell r="AW1762" t="str">
            <v>X</v>
          </cell>
          <cell r="BB1762" t="str">
            <v>X</v>
          </cell>
          <cell r="BG1762" t="str">
            <v>X</v>
          </cell>
        </row>
        <row r="1763">
          <cell r="AH1763" t="str">
            <v>X</v>
          </cell>
          <cell r="AM1763" t="str">
            <v>X</v>
          </cell>
          <cell r="AR1763" t="str">
            <v>X</v>
          </cell>
          <cell r="AW1763" t="str">
            <v>X</v>
          </cell>
          <cell r="BB1763" t="str">
            <v>X</v>
          </cell>
          <cell r="BG1763" t="str">
            <v>X</v>
          </cell>
        </row>
        <row r="1764">
          <cell r="AH1764" t="str">
            <v>X</v>
          </cell>
          <cell r="AM1764" t="str">
            <v>X</v>
          </cell>
          <cell r="AR1764" t="str">
            <v>X</v>
          </cell>
          <cell r="AW1764" t="str">
            <v>X</v>
          </cell>
          <cell r="BB1764" t="str">
            <v>X</v>
          </cell>
          <cell r="BG1764" t="str">
            <v>X</v>
          </cell>
        </row>
        <row r="1765">
          <cell r="AH1765" t="str">
            <v>X</v>
          </cell>
          <cell r="AM1765" t="str">
            <v>X</v>
          </cell>
          <cell r="AR1765" t="str">
            <v>X</v>
          </cell>
          <cell r="AW1765" t="str">
            <v>X</v>
          </cell>
          <cell r="BB1765" t="str">
            <v>X</v>
          </cell>
          <cell r="BG1765" t="str">
            <v>X</v>
          </cell>
        </row>
        <row r="1766">
          <cell r="AH1766" t="str">
            <v>X</v>
          </cell>
          <cell r="AM1766" t="str">
            <v>X</v>
          </cell>
          <cell r="AR1766" t="str">
            <v>X</v>
          </cell>
          <cell r="AW1766" t="str">
            <v>X</v>
          </cell>
          <cell r="BB1766" t="str">
            <v>X</v>
          </cell>
          <cell r="BG1766" t="str">
            <v>X</v>
          </cell>
        </row>
        <row r="1767">
          <cell r="AH1767" t="str">
            <v>X</v>
          </cell>
          <cell r="AM1767" t="str">
            <v>X</v>
          </cell>
          <cell r="AR1767" t="str">
            <v>X</v>
          </cell>
          <cell r="AW1767" t="str">
            <v>X</v>
          </cell>
          <cell r="BB1767" t="str">
            <v>X</v>
          </cell>
          <cell r="BG1767" t="str">
            <v>X</v>
          </cell>
        </row>
        <row r="1768">
          <cell r="AH1768" t="str">
            <v>X</v>
          </cell>
          <cell r="AM1768" t="str">
            <v>X</v>
          </cell>
          <cell r="AR1768" t="str">
            <v>X</v>
          </cell>
          <cell r="AW1768" t="str">
            <v>X</v>
          </cell>
          <cell r="BB1768" t="str">
            <v>X</v>
          </cell>
          <cell r="BG1768" t="str">
            <v>X</v>
          </cell>
        </row>
        <row r="1769">
          <cell r="AH1769" t="str">
            <v>X</v>
          </cell>
          <cell r="AM1769" t="str">
            <v>X</v>
          </cell>
          <cell r="AR1769" t="str">
            <v>X</v>
          </cell>
          <cell r="AW1769" t="str">
            <v>X</v>
          </cell>
          <cell r="BB1769" t="str">
            <v>X</v>
          </cell>
          <cell r="BG1769" t="str">
            <v>X</v>
          </cell>
        </row>
        <row r="1770">
          <cell r="AH1770" t="str">
            <v>X</v>
          </cell>
          <cell r="AM1770" t="str">
            <v>X</v>
          </cell>
          <cell r="AR1770" t="str">
            <v>X</v>
          </cell>
          <cell r="AW1770" t="str">
            <v>X</v>
          </cell>
          <cell r="BB1770" t="str">
            <v>X</v>
          </cell>
          <cell r="BG1770" t="str">
            <v>X</v>
          </cell>
        </row>
        <row r="1771">
          <cell r="AH1771" t="str">
            <v>X</v>
          </cell>
          <cell r="AM1771" t="str">
            <v>X</v>
          </cell>
          <cell r="AR1771" t="str">
            <v>X</v>
          </cell>
          <cell r="AW1771" t="str">
            <v>X</v>
          </cell>
          <cell r="BB1771" t="str">
            <v>X</v>
          </cell>
          <cell r="BG1771" t="str">
            <v>X</v>
          </cell>
        </row>
        <row r="1772">
          <cell r="AH1772" t="str">
            <v>X</v>
          </cell>
          <cell r="AM1772" t="str">
            <v>X</v>
          </cell>
          <cell r="AR1772" t="str">
            <v>X</v>
          </cell>
          <cell r="AW1772" t="str">
            <v>X</v>
          </cell>
          <cell r="BB1772" t="str">
            <v>X</v>
          </cell>
          <cell r="BG1772" t="str">
            <v>X</v>
          </cell>
        </row>
        <row r="1773">
          <cell r="AH1773" t="str">
            <v>X</v>
          </cell>
          <cell r="AM1773" t="str">
            <v>X</v>
          </cell>
          <cell r="AR1773" t="str">
            <v>X</v>
          </cell>
          <cell r="AW1773" t="str">
            <v>X</v>
          </cell>
          <cell r="BB1773" t="str">
            <v>X</v>
          </cell>
          <cell r="BG1773" t="str">
            <v>X</v>
          </cell>
        </row>
        <row r="1774">
          <cell r="AH1774" t="str">
            <v>X</v>
          </cell>
          <cell r="AM1774" t="str">
            <v>X</v>
          </cell>
          <cell r="AR1774" t="str">
            <v>X</v>
          </cell>
          <cell r="AW1774" t="str">
            <v>X</v>
          </cell>
          <cell r="BB1774" t="str">
            <v>X</v>
          </cell>
          <cell r="BG1774" t="str">
            <v>X</v>
          </cell>
        </row>
        <row r="1775">
          <cell r="AH1775" t="str">
            <v>X</v>
          </cell>
          <cell r="AM1775" t="str">
            <v>X</v>
          </cell>
          <cell r="AR1775" t="str">
            <v>X</v>
          </cell>
          <cell r="AW1775" t="str">
            <v>X</v>
          </cell>
          <cell r="BB1775" t="str">
            <v>X</v>
          </cell>
          <cell r="BG1775" t="str">
            <v>X</v>
          </cell>
        </row>
        <row r="1776">
          <cell r="AH1776" t="str">
            <v>X</v>
          </cell>
          <cell r="AM1776" t="str">
            <v>X</v>
          </cell>
          <cell r="AR1776" t="str">
            <v>X</v>
          </cell>
          <cell r="AW1776" t="str">
            <v>X</v>
          </cell>
          <cell r="BB1776" t="str">
            <v>X</v>
          </cell>
          <cell r="BG1776" t="str">
            <v>X</v>
          </cell>
        </row>
        <row r="1777">
          <cell r="AH1777" t="str">
            <v>X</v>
          </cell>
          <cell r="AM1777" t="str">
            <v>X</v>
          </cell>
          <cell r="AR1777" t="str">
            <v>X</v>
          </cell>
          <cell r="AW1777" t="str">
            <v>X</v>
          </cell>
          <cell r="BB1777" t="str">
            <v>X</v>
          </cell>
          <cell r="BG1777" t="str">
            <v>X</v>
          </cell>
        </row>
        <row r="1778">
          <cell r="AH1778" t="str">
            <v>X</v>
          </cell>
          <cell r="AM1778" t="str">
            <v>X</v>
          </cell>
          <cell r="AR1778" t="str">
            <v>X</v>
          </cell>
          <cell r="AW1778" t="str">
            <v>X</v>
          </cell>
          <cell r="BB1778" t="str">
            <v>X</v>
          </cell>
          <cell r="BG1778" t="str">
            <v>X</v>
          </cell>
        </row>
        <row r="1779">
          <cell r="AH1779" t="str">
            <v>X</v>
          </cell>
          <cell r="AM1779" t="str">
            <v>X</v>
          </cell>
          <cell r="AR1779" t="str">
            <v>X</v>
          </cell>
          <cell r="AW1779" t="str">
            <v>X</v>
          </cell>
          <cell r="BB1779" t="str">
            <v>X</v>
          </cell>
          <cell r="BG1779" t="str">
            <v>X</v>
          </cell>
        </row>
        <row r="1780">
          <cell r="AH1780" t="str">
            <v>X</v>
          </cell>
          <cell r="AM1780" t="str">
            <v>X</v>
          </cell>
          <cell r="AR1780" t="str">
            <v>X</v>
          </cell>
          <cell r="AW1780" t="str">
            <v>X</v>
          </cell>
          <cell r="BB1780" t="str">
            <v>X</v>
          </cell>
          <cell r="BG1780" t="str">
            <v>X</v>
          </cell>
        </row>
        <row r="1781">
          <cell r="AH1781" t="str">
            <v>X</v>
          </cell>
          <cell r="AM1781" t="str">
            <v>X</v>
          </cell>
          <cell r="AR1781" t="str">
            <v>X</v>
          </cell>
          <cell r="AW1781" t="str">
            <v>X</v>
          </cell>
          <cell r="BB1781" t="str">
            <v>X</v>
          </cell>
          <cell r="BG1781" t="str">
            <v>X</v>
          </cell>
        </row>
        <row r="1782">
          <cell r="AH1782" t="str">
            <v>X</v>
          </cell>
          <cell r="AM1782" t="str">
            <v>X</v>
          </cell>
          <cell r="AR1782" t="str">
            <v>X</v>
          </cell>
          <cell r="AW1782" t="str">
            <v>X</v>
          </cell>
          <cell r="BB1782" t="str">
            <v>X</v>
          </cell>
          <cell r="BG1782" t="str">
            <v>X</v>
          </cell>
        </row>
        <row r="1783">
          <cell r="AH1783" t="str">
            <v>X</v>
          </cell>
          <cell r="AM1783" t="str">
            <v>X</v>
          </cell>
          <cell r="AR1783" t="str">
            <v>X</v>
          </cell>
          <cell r="AW1783" t="str">
            <v>X</v>
          </cell>
          <cell r="BB1783" t="str">
            <v>X</v>
          </cell>
          <cell r="BG1783" t="str">
            <v>X</v>
          </cell>
        </row>
        <row r="1784">
          <cell r="AH1784" t="str">
            <v>X</v>
          </cell>
          <cell r="AM1784" t="str">
            <v>X</v>
          </cell>
          <cell r="AR1784" t="str">
            <v>X</v>
          </cell>
          <cell r="AW1784" t="str">
            <v>X</v>
          </cell>
          <cell r="BB1784" t="str">
            <v>X</v>
          </cell>
          <cell r="BG1784" t="str">
            <v>X</v>
          </cell>
        </row>
        <row r="1785">
          <cell r="AH1785" t="str">
            <v>X</v>
          </cell>
          <cell r="AM1785" t="str">
            <v>X</v>
          </cell>
          <cell r="AR1785" t="str">
            <v>X</v>
          </cell>
          <cell r="AW1785" t="str">
            <v>X</v>
          </cell>
          <cell r="BB1785" t="str">
            <v>X</v>
          </cell>
          <cell r="BG1785" t="str">
            <v>X</v>
          </cell>
        </row>
        <row r="1786">
          <cell r="AH1786" t="str">
            <v>X</v>
          </cell>
          <cell r="AM1786" t="str">
            <v>X</v>
          </cell>
          <cell r="AR1786" t="str">
            <v>X</v>
          </cell>
          <cell r="AW1786" t="str">
            <v>X</v>
          </cell>
          <cell r="BB1786" t="str">
            <v>X</v>
          </cell>
          <cell r="BG1786" t="str">
            <v>X</v>
          </cell>
        </row>
        <row r="1787">
          <cell r="AH1787" t="str">
            <v>X</v>
          </cell>
          <cell r="AM1787" t="str">
            <v>X</v>
          </cell>
          <cell r="AR1787" t="str">
            <v>X</v>
          </cell>
          <cell r="AW1787" t="str">
            <v>X</v>
          </cell>
          <cell r="BB1787" t="str">
            <v>X</v>
          </cell>
          <cell r="BG1787" t="str">
            <v>X</v>
          </cell>
        </row>
        <row r="1788">
          <cell r="AH1788" t="str">
            <v>X</v>
          </cell>
          <cell r="AM1788" t="str">
            <v>X</v>
          </cell>
          <cell r="AR1788" t="str">
            <v>X</v>
          </cell>
          <cell r="AW1788" t="str">
            <v>X</v>
          </cell>
          <cell r="BB1788" t="str">
            <v>X</v>
          </cell>
          <cell r="BG1788" t="str">
            <v>X</v>
          </cell>
        </row>
        <row r="1789">
          <cell r="AH1789" t="str">
            <v>X</v>
          </cell>
          <cell r="AM1789" t="str">
            <v>X</v>
          </cell>
          <cell r="AR1789" t="str">
            <v>X</v>
          </cell>
          <cell r="AW1789" t="str">
            <v>X</v>
          </cell>
          <cell r="BB1789" t="str">
            <v>X</v>
          </cell>
          <cell r="BG1789" t="str">
            <v>X</v>
          </cell>
        </row>
        <row r="1790">
          <cell r="AH1790" t="str">
            <v>X</v>
          </cell>
          <cell r="AM1790" t="str">
            <v>X</v>
          </cell>
          <cell r="AR1790" t="str">
            <v>X</v>
          </cell>
          <cell r="AW1790" t="str">
            <v>X</v>
          </cell>
          <cell r="BB1790" t="str">
            <v>X</v>
          </cell>
          <cell r="BG1790" t="str">
            <v>X</v>
          </cell>
        </row>
        <row r="1791">
          <cell r="AH1791" t="str">
            <v>X</v>
          </cell>
          <cell r="AM1791" t="str">
            <v>X</v>
          </cell>
          <cell r="AR1791" t="str">
            <v>X</v>
          </cell>
          <cell r="AW1791" t="str">
            <v>X</v>
          </cell>
          <cell r="BB1791" t="str">
            <v>X</v>
          </cell>
          <cell r="BG1791" t="str">
            <v>X</v>
          </cell>
        </row>
        <row r="1792">
          <cell r="AH1792" t="str">
            <v>X</v>
          </cell>
          <cell r="AM1792" t="str">
            <v>X</v>
          </cell>
          <cell r="AR1792" t="str">
            <v>X</v>
          </cell>
          <cell r="AW1792" t="str">
            <v>X</v>
          </cell>
          <cell r="BB1792" t="str">
            <v>X</v>
          </cell>
          <cell r="BG1792" t="str">
            <v>X</v>
          </cell>
        </row>
        <row r="1793">
          <cell r="AH1793" t="str">
            <v>X</v>
          </cell>
          <cell r="AM1793" t="str">
            <v>X</v>
          </cell>
          <cell r="AR1793" t="str">
            <v>X</v>
          </cell>
          <cell r="AW1793" t="str">
            <v>X</v>
          </cell>
          <cell r="BB1793" t="str">
            <v>X</v>
          </cell>
          <cell r="BG1793" t="str">
            <v>X</v>
          </cell>
        </row>
        <row r="1794">
          <cell r="AH1794" t="str">
            <v>X</v>
          </cell>
          <cell r="AM1794" t="str">
            <v>X</v>
          </cell>
          <cell r="AR1794" t="str">
            <v>X</v>
          </cell>
          <cell r="AW1794" t="str">
            <v>X</v>
          </cell>
          <cell r="BB1794" t="str">
            <v>X</v>
          </cell>
          <cell r="BG1794" t="str">
            <v>X</v>
          </cell>
        </row>
        <row r="1795">
          <cell r="AH1795" t="str">
            <v>X</v>
          </cell>
          <cell r="AM1795" t="str">
            <v>X</v>
          </cell>
          <cell r="AR1795" t="str">
            <v>X</v>
          </cell>
          <cell r="AW1795" t="str">
            <v>X</v>
          </cell>
          <cell r="BB1795" t="str">
            <v>X</v>
          </cell>
          <cell r="BG1795" t="str">
            <v>X</v>
          </cell>
        </row>
        <row r="1796">
          <cell r="AH1796" t="str">
            <v>X</v>
          </cell>
          <cell r="AM1796" t="str">
            <v>X</v>
          </cell>
          <cell r="AR1796" t="str">
            <v>X</v>
          </cell>
          <cell r="AW1796" t="str">
            <v>X</v>
          </cell>
          <cell r="BB1796" t="str">
            <v>X</v>
          </cell>
          <cell r="BG1796" t="str">
            <v>X</v>
          </cell>
        </row>
        <row r="1797">
          <cell r="AH1797" t="str">
            <v>X</v>
          </cell>
          <cell r="AM1797" t="str">
            <v>X</v>
          </cell>
          <cell r="AR1797" t="str">
            <v>X</v>
          </cell>
          <cell r="AW1797" t="str">
            <v>X</v>
          </cell>
          <cell r="BB1797" t="str">
            <v>X</v>
          </cell>
          <cell r="BG1797" t="str">
            <v>X</v>
          </cell>
        </row>
        <row r="1798">
          <cell r="AH1798" t="str">
            <v>X</v>
          </cell>
          <cell r="AM1798" t="str">
            <v>X</v>
          </cell>
          <cell r="AR1798" t="str">
            <v>X</v>
          </cell>
          <cell r="AW1798" t="str">
            <v>X</v>
          </cell>
          <cell r="BB1798" t="str">
            <v>X</v>
          </cell>
          <cell r="BG1798" t="str">
            <v>X</v>
          </cell>
        </row>
        <row r="1799">
          <cell r="AH1799" t="str">
            <v>X</v>
          </cell>
          <cell r="AM1799" t="str">
            <v>X</v>
          </cell>
          <cell r="AR1799" t="str">
            <v>X</v>
          </cell>
          <cell r="AW1799" t="str">
            <v>X</v>
          </cell>
          <cell r="BB1799" t="str">
            <v>X</v>
          </cell>
          <cell r="BG1799" t="str">
            <v>X</v>
          </cell>
        </row>
        <row r="1800">
          <cell r="AH1800" t="str">
            <v>X</v>
          </cell>
          <cell r="AM1800" t="str">
            <v>X</v>
          </cell>
          <cell r="AR1800" t="str">
            <v>X</v>
          </cell>
          <cell r="AW1800" t="str">
            <v>X</v>
          </cell>
          <cell r="BB1800" t="str">
            <v>X</v>
          </cell>
          <cell r="BG1800" t="str">
            <v>X</v>
          </cell>
        </row>
        <row r="1801">
          <cell r="AH1801" t="str">
            <v>X</v>
          </cell>
          <cell r="AM1801" t="str">
            <v>X</v>
          </cell>
          <cell r="AR1801" t="str">
            <v>X</v>
          </cell>
          <cell r="AW1801" t="str">
            <v>X</v>
          </cell>
          <cell r="BB1801" t="str">
            <v>X</v>
          </cell>
          <cell r="BG1801" t="str">
            <v>X</v>
          </cell>
        </row>
        <row r="1802">
          <cell r="AH1802" t="str">
            <v>X</v>
          </cell>
          <cell r="AM1802" t="str">
            <v>X</v>
          </cell>
          <cell r="AR1802" t="str">
            <v>X</v>
          </cell>
          <cell r="AW1802" t="str">
            <v>X</v>
          </cell>
          <cell r="BB1802" t="str">
            <v>X</v>
          </cell>
          <cell r="BG1802" t="str">
            <v>X</v>
          </cell>
        </row>
        <row r="1803">
          <cell r="AH1803" t="str">
            <v>X</v>
          </cell>
          <cell r="AM1803" t="str">
            <v>X</v>
          </cell>
          <cell r="AR1803" t="str">
            <v>X</v>
          </cell>
          <cell r="AW1803" t="str">
            <v>X</v>
          </cell>
          <cell r="BB1803" t="str">
            <v>X</v>
          </cell>
          <cell r="BG1803" t="str">
            <v>X</v>
          </cell>
        </row>
        <row r="1804">
          <cell r="AH1804" t="str">
            <v>X</v>
          </cell>
          <cell r="AM1804" t="str">
            <v>X</v>
          </cell>
          <cell r="AR1804" t="str">
            <v>X</v>
          </cell>
          <cell r="AW1804" t="str">
            <v>X</v>
          </cell>
          <cell r="BB1804" t="str">
            <v>X</v>
          </cell>
          <cell r="BG1804" t="str">
            <v>X</v>
          </cell>
        </row>
        <row r="1805">
          <cell r="AH1805" t="str">
            <v>X</v>
          </cell>
          <cell r="AM1805" t="str">
            <v>X</v>
          </cell>
          <cell r="AR1805" t="str">
            <v>X</v>
          </cell>
          <cell r="AW1805" t="str">
            <v>X</v>
          </cell>
          <cell r="BB1805" t="str">
            <v>X</v>
          </cell>
          <cell r="BG1805" t="str">
            <v>X</v>
          </cell>
        </row>
        <row r="1806">
          <cell r="AH1806" t="str">
            <v>X</v>
          </cell>
          <cell r="AM1806" t="str">
            <v>X</v>
          </cell>
          <cell r="AR1806" t="str">
            <v>X</v>
          </cell>
          <cell r="AW1806" t="str">
            <v>X</v>
          </cell>
          <cell r="BB1806" t="str">
            <v>X</v>
          </cell>
          <cell r="BG1806" t="str">
            <v>X</v>
          </cell>
        </row>
        <row r="1807">
          <cell r="AH1807" t="str">
            <v>X</v>
          </cell>
          <cell r="AM1807" t="str">
            <v>X</v>
          </cell>
          <cell r="AR1807" t="str">
            <v>X</v>
          </cell>
          <cell r="AW1807" t="str">
            <v>X</v>
          </cell>
          <cell r="BB1807" t="str">
            <v>X</v>
          </cell>
          <cell r="BG1807" t="str">
            <v>X</v>
          </cell>
        </row>
        <row r="1808">
          <cell r="AH1808" t="str">
            <v>X</v>
          </cell>
          <cell r="AM1808" t="str">
            <v>X</v>
          </cell>
          <cell r="AR1808" t="str">
            <v>X</v>
          </cell>
          <cell r="AW1808" t="str">
            <v>X</v>
          </cell>
          <cell r="BB1808" t="str">
            <v>X</v>
          </cell>
          <cell r="BG1808" t="str">
            <v>X</v>
          </cell>
        </row>
        <row r="1809">
          <cell r="AH1809" t="str">
            <v>X</v>
          </cell>
          <cell r="AM1809" t="str">
            <v>X</v>
          </cell>
          <cell r="AR1809" t="str">
            <v>X</v>
          </cell>
          <cell r="AW1809" t="str">
            <v>X</v>
          </cell>
          <cell r="BB1809" t="str">
            <v>X</v>
          </cell>
          <cell r="BG1809" t="str">
            <v>X</v>
          </cell>
        </row>
        <row r="1810">
          <cell r="AH1810" t="str">
            <v>X</v>
          </cell>
          <cell r="AM1810" t="str">
            <v>X</v>
          </cell>
          <cell r="AR1810" t="str">
            <v>X</v>
          </cell>
          <cell r="AW1810" t="str">
            <v>X</v>
          </cell>
          <cell r="BB1810" t="str">
            <v>X</v>
          </cell>
          <cell r="BG1810" t="str">
            <v>X</v>
          </cell>
        </row>
        <row r="1811">
          <cell r="AH1811" t="str">
            <v>X</v>
          </cell>
          <cell r="AM1811" t="str">
            <v>X</v>
          </cell>
          <cell r="AR1811" t="str">
            <v>X</v>
          </cell>
          <cell r="AW1811" t="str">
            <v>X</v>
          </cell>
          <cell r="BB1811" t="str">
            <v>X</v>
          </cell>
          <cell r="BG1811" t="str">
            <v>X</v>
          </cell>
        </row>
        <row r="1812">
          <cell r="AH1812" t="str">
            <v>X</v>
          </cell>
          <cell r="AM1812" t="str">
            <v>X</v>
          </cell>
          <cell r="AR1812" t="str">
            <v>X</v>
          </cell>
          <cell r="AW1812" t="str">
            <v>X</v>
          </cell>
          <cell r="BB1812" t="str">
            <v>X</v>
          </cell>
          <cell r="BG1812" t="str">
            <v>X</v>
          </cell>
        </row>
        <row r="1813">
          <cell r="AH1813" t="str">
            <v>X</v>
          </cell>
          <cell r="AM1813" t="str">
            <v>X</v>
          </cell>
          <cell r="AR1813" t="str">
            <v>X</v>
          </cell>
          <cell r="AW1813" t="str">
            <v>X</v>
          </cell>
          <cell r="BB1813" t="str">
            <v>X</v>
          </cell>
          <cell r="BG1813" t="str">
            <v>X</v>
          </cell>
        </row>
        <row r="1814">
          <cell r="AH1814" t="str">
            <v>X</v>
          </cell>
          <cell r="AM1814" t="str">
            <v>X</v>
          </cell>
          <cell r="AR1814" t="str">
            <v>X</v>
          </cell>
          <cell r="AW1814" t="str">
            <v>X</v>
          </cell>
          <cell r="BB1814" t="str">
            <v>X</v>
          </cell>
          <cell r="BG1814" t="str">
            <v>X</v>
          </cell>
        </row>
        <row r="1815">
          <cell r="AH1815" t="str">
            <v>X</v>
          </cell>
          <cell r="AM1815" t="str">
            <v>X</v>
          </cell>
          <cell r="AR1815" t="str">
            <v>X</v>
          </cell>
          <cell r="AW1815" t="str">
            <v>X</v>
          </cell>
          <cell r="BB1815" t="str">
            <v>X</v>
          </cell>
          <cell r="BG1815" t="str">
            <v>X</v>
          </cell>
        </row>
        <row r="1816">
          <cell r="AH1816" t="str">
            <v>X</v>
          </cell>
          <cell r="AM1816" t="str">
            <v>X</v>
          </cell>
          <cell r="AR1816" t="str">
            <v>X</v>
          </cell>
          <cell r="AW1816" t="str">
            <v>X</v>
          </cell>
          <cell r="BB1816" t="str">
            <v>X</v>
          </cell>
          <cell r="BG1816" t="str">
            <v>X</v>
          </cell>
        </row>
        <row r="1817">
          <cell r="AH1817" t="str">
            <v>X</v>
          </cell>
          <cell r="AM1817" t="str">
            <v>X</v>
          </cell>
          <cell r="AR1817" t="str">
            <v>X</v>
          </cell>
          <cell r="AW1817" t="str">
            <v>X</v>
          </cell>
          <cell r="BB1817" t="str">
            <v>X</v>
          </cell>
          <cell r="BG1817" t="str">
            <v>X</v>
          </cell>
        </row>
        <row r="1818">
          <cell r="AH1818" t="str">
            <v>X</v>
          </cell>
          <cell r="AM1818" t="str">
            <v>X</v>
          </cell>
          <cell r="AR1818" t="str">
            <v>X</v>
          </cell>
          <cell r="AW1818" t="str">
            <v>X</v>
          </cell>
          <cell r="BB1818" t="str">
            <v>X</v>
          </cell>
          <cell r="BG1818" t="str">
            <v>X</v>
          </cell>
        </row>
        <row r="1819">
          <cell r="AH1819" t="str">
            <v>X</v>
          </cell>
          <cell r="AM1819" t="str">
            <v>X</v>
          </cell>
          <cell r="AR1819" t="str">
            <v>X</v>
          </cell>
          <cell r="AW1819" t="str">
            <v>X</v>
          </cell>
          <cell r="BB1819" t="str">
            <v>X</v>
          </cell>
          <cell r="BG1819" t="str">
            <v>X</v>
          </cell>
        </row>
        <row r="1820">
          <cell r="AH1820" t="str">
            <v>X</v>
          </cell>
          <cell r="AM1820" t="str">
            <v>X</v>
          </cell>
          <cell r="AR1820" t="str">
            <v>X</v>
          </cell>
          <cell r="AW1820" t="str">
            <v>X</v>
          </cell>
          <cell r="BB1820" t="str">
            <v>X</v>
          </cell>
          <cell r="BG1820" t="str">
            <v>X</v>
          </cell>
        </row>
        <row r="1821">
          <cell r="AH1821" t="str">
            <v>X</v>
          </cell>
          <cell r="AM1821" t="str">
            <v>X</v>
          </cell>
          <cell r="AR1821" t="str">
            <v>X</v>
          </cell>
          <cell r="AW1821" t="str">
            <v>X</v>
          </cell>
          <cell r="BB1821" t="str">
            <v>X</v>
          </cell>
          <cell r="BG1821" t="str">
            <v>X</v>
          </cell>
        </row>
        <row r="1822">
          <cell r="AH1822" t="str">
            <v>X</v>
          </cell>
          <cell r="AM1822" t="str">
            <v>X</v>
          </cell>
          <cell r="AR1822" t="str">
            <v>X</v>
          </cell>
          <cell r="AW1822" t="str">
            <v>X</v>
          </cell>
          <cell r="BB1822" t="str">
            <v>X</v>
          </cell>
          <cell r="BG1822" t="str">
            <v>X</v>
          </cell>
        </row>
        <row r="1823">
          <cell r="AH1823" t="str">
            <v>X</v>
          </cell>
          <cell r="AM1823" t="str">
            <v>X</v>
          </cell>
          <cell r="AR1823" t="str">
            <v>X</v>
          </cell>
          <cell r="AW1823" t="str">
            <v>X</v>
          </cell>
          <cell r="BB1823" t="str">
            <v>X</v>
          </cell>
          <cell r="BG1823" t="str">
            <v>X</v>
          </cell>
        </row>
        <row r="1824">
          <cell r="AH1824" t="str">
            <v>X</v>
          </cell>
          <cell r="AM1824" t="str">
            <v>X</v>
          </cell>
          <cell r="AR1824" t="str">
            <v>X</v>
          </cell>
          <cell r="AW1824" t="str">
            <v>X</v>
          </cell>
          <cell r="BB1824" t="str">
            <v>X</v>
          </cell>
          <cell r="BG1824" t="str">
            <v>X</v>
          </cell>
        </row>
        <row r="1825">
          <cell r="AH1825" t="str">
            <v>X</v>
          </cell>
          <cell r="AM1825" t="str">
            <v>X</v>
          </cell>
          <cell r="AR1825" t="str">
            <v>X</v>
          </cell>
          <cell r="AW1825" t="str">
            <v>X</v>
          </cell>
          <cell r="BB1825" t="str">
            <v>X</v>
          </cell>
          <cell r="BG1825" t="str">
            <v>X</v>
          </cell>
        </row>
        <row r="1826">
          <cell r="AH1826" t="str">
            <v>X</v>
          </cell>
          <cell r="AM1826" t="str">
            <v>X</v>
          </cell>
          <cell r="AR1826" t="str">
            <v>X</v>
          </cell>
          <cell r="AW1826" t="str">
            <v>X</v>
          </cell>
          <cell r="BB1826" t="str">
            <v>X</v>
          </cell>
          <cell r="BG1826" t="str">
            <v>X</v>
          </cell>
        </row>
        <row r="1827">
          <cell r="AH1827" t="str">
            <v>X</v>
          </cell>
          <cell r="AM1827" t="str">
            <v>X</v>
          </cell>
          <cell r="AR1827" t="str">
            <v>X</v>
          </cell>
          <cell r="AW1827" t="str">
            <v>X</v>
          </cell>
          <cell r="BB1827" t="str">
            <v>X</v>
          </cell>
          <cell r="BG1827" t="str">
            <v>X</v>
          </cell>
        </row>
        <row r="1828">
          <cell r="AH1828" t="str">
            <v>X</v>
          </cell>
          <cell r="AM1828" t="str">
            <v>X</v>
          </cell>
          <cell r="AR1828" t="str">
            <v>X</v>
          </cell>
          <cell r="AW1828" t="str">
            <v>X</v>
          </cell>
          <cell r="BB1828" t="str">
            <v>X</v>
          </cell>
          <cell r="BG1828" t="str">
            <v>X</v>
          </cell>
        </row>
        <row r="1829">
          <cell r="AH1829" t="str">
            <v>X</v>
          </cell>
          <cell r="AM1829" t="str">
            <v>X</v>
          </cell>
          <cell r="AR1829" t="str">
            <v>X</v>
          </cell>
          <cell r="AW1829" t="str">
            <v>X</v>
          </cell>
          <cell r="BB1829" t="str">
            <v>X</v>
          </cell>
          <cell r="BG1829" t="str">
            <v>X</v>
          </cell>
        </row>
        <row r="1830">
          <cell r="AH1830" t="str">
            <v>X</v>
          </cell>
          <cell r="AM1830" t="str">
            <v>X</v>
          </cell>
          <cell r="AR1830" t="str">
            <v>X</v>
          </cell>
          <cell r="AW1830" t="str">
            <v>X</v>
          </cell>
          <cell r="BB1830" t="str">
            <v>X</v>
          </cell>
          <cell r="BG1830" t="str">
            <v>X</v>
          </cell>
        </row>
        <row r="1831">
          <cell r="AH1831" t="str">
            <v>X</v>
          </cell>
          <cell r="AM1831" t="str">
            <v>X</v>
          </cell>
          <cell r="AR1831" t="str">
            <v>X</v>
          </cell>
          <cell r="AW1831" t="str">
            <v>X</v>
          </cell>
          <cell r="BB1831" t="str">
            <v>X</v>
          </cell>
          <cell r="BG1831" t="str">
            <v>X</v>
          </cell>
        </row>
        <row r="1832">
          <cell r="AH1832" t="str">
            <v>X</v>
          </cell>
          <cell r="AM1832" t="str">
            <v>X</v>
          </cell>
          <cell r="AR1832" t="str">
            <v>X</v>
          </cell>
          <cell r="AW1832" t="str">
            <v>X</v>
          </cell>
          <cell r="BB1832" t="str">
            <v>X</v>
          </cell>
          <cell r="BG1832" t="str">
            <v>X</v>
          </cell>
        </row>
        <row r="1833">
          <cell r="AH1833" t="str">
            <v>X</v>
          </cell>
          <cell r="AM1833" t="str">
            <v>X</v>
          </cell>
          <cell r="AR1833" t="str">
            <v>X</v>
          </cell>
          <cell r="AW1833" t="str">
            <v>X</v>
          </cell>
          <cell r="BB1833" t="str">
            <v>X</v>
          </cell>
          <cell r="BG1833" t="str">
            <v>X</v>
          </cell>
        </row>
        <row r="1834">
          <cell r="AH1834" t="str">
            <v>X</v>
          </cell>
          <cell r="AM1834" t="str">
            <v>X</v>
          </cell>
          <cell r="AR1834" t="str">
            <v>X</v>
          </cell>
          <cell r="AW1834" t="str">
            <v>X</v>
          </cell>
          <cell r="BB1834" t="str">
            <v>X</v>
          </cell>
          <cell r="BG1834" t="str">
            <v>X</v>
          </cell>
        </row>
        <row r="1835">
          <cell r="AH1835" t="str">
            <v>X</v>
          </cell>
          <cell r="AM1835" t="str">
            <v>X</v>
          </cell>
          <cell r="AR1835" t="str">
            <v>X</v>
          </cell>
          <cell r="AW1835" t="str">
            <v>X</v>
          </cell>
          <cell r="BB1835" t="str">
            <v>X</v>
          </cell>
          <cell r="BG1835" t="str">
            <v>X</v>
          </cell>
        </row>
        <row r="1836">
          <cell r="AH1836" t="str">
            <v>X</v>
          </cell>
          <cell r="AM1836" t="str">
            <v>X</v>
          </cell>
          <cell r="AR1836" t="str">
            <v>X</v>
          </cell>
          <cell r="AW1836" t="str">
            <v>X</v>
          </cell>
          <cell r="BB1836" t="str">
            <v>X</v>
          </cell>
          <cell r="BG1836" t="str">
            <v>X</v>
          </cell>
        </row>
        <row r="1837">
          <cell r="AH1837" t="str">
            <v>X</v>
          </cell>
          <cell r="AM1837" t="str">
            <v>X</v>
          </cell>
          <cell r="AR1837" t="str">
            <v>X</v>
          </cell>
          <cell r="AW1837" t="str">
            <v>X</v>
          </cell>
          <cell r="BB1837" t="str">
            <v>X</v>
          </cell>
          <cell r="BG1837" t="str">
            <v>X</v>
          </cell>
        </row>
        <row r="1838">
          <cell r="AH1838" t="str">
            <v>X</v>
          </cell>
          <cell r="AM1838" t="str">
            <v>X</v>
          </cell>
          <cell r="AR1838" t="str">
            <v>X</v>
          </cell>
          <cell r="AW1838" t="str">
            <v>X</v>
          </cell>
          <cell r="BB1838" t="str">
            <v>X</v>
          </cell>
          <cell r="BG1838" t="str">
            <v>X</v>
          </cell>
        </row>
        <row r="1839">
          <cell r="AH1839" t="str">
            <v>X</v>
          </cell>
          <cell r="AM1839" t="str">
            <v>X</v>
          </cell>
          <cell r="AR1839" t="str">
            <v>X</v>
          </cell>
          <cell r="AW1839" t="str">
            <v>X</v>
          </cell>
          <cell r="BB1839" t="str">
            <v>X</v>
          </cell>
          <cell r="BG1839" t="str">
            <v>X</v>
          </cell>
        </row>
        <row r="1840">
          <cell r="AH1840" t="str">
            <v>X</v>
          </cell>
          <cell r="AM1840" t="str">
            <v>X</v>
          </cell>
          <cell r="AR1840" t="str">
            <v>X</v>
          </cell>
          <cell r="AW1840" t="str">
            <v>X</v>
          </cell>
          <cell r="BB1840" t="str">
            <v>X</v>
          </cell>
          <cell r="BG1840" t="str">
            <v>X</v>
          </cell>
        </row>
        <row r="1841">
          <cell r="AH1841" t="str">
            <v>X</v>
          </cell>
          <cell r="AM1841" t="str">
            <v>X</v>
          </cell>
          <cell r="AR1841" t="str">
            <v>X</v>
          </cell>
          <cell r="AW1841" t="str">
            <v>X</v>
          </cell>
          <cell r="BB1841" t="str">
            <v>X</v>
          </cell>
          <cell r="BG1841" t="str">
            <v>X</v>
          </cell>
        </row>
        <row r="1842">
          <cell r="AH1842" t="str">
            <v>X</v>
          </cell>
          <cell r="AM1842" t="str">
            <v>X</v>
          </cell>
          <cell r="AR1842" t="str">
            <v>X</v>
          </cell>
          <cell r="AW1842" t="str">
            <v>X</v>
          </cell>
          <cell r="BB1842" t="str">
            <v>X</v>
          </cell>
          <cell r="BG1842" t="str">
            <v>X</v>
          </cell>
        </row>
        <row r="1843">
          <cell r="AH1843" t="str">
            <v>X</v>
          </cell>
          <cell r="AM1843" t="str">
            <v>X</v>
          </cell>
          <cell r="AR1843" t="str">
            <v>X</v>
          </cell>
          <cell r="AW1843" t="str">
            <v>X</v>
          </cell>
          <cell r="BB1843" t="str">
            <v>X</v>
          </cell>
          <cell r="BG1843" t="str">
            <v>X</v>
          </cell>
        </row>
        <row r="1844">
          <cell r="AH1844" t="str">
            <v>X</v>
          </cell>
          <cell r="AM1844" t="str">
            <v>X</v>
          </cell>
          <cell r="AR1844" t="str">
            <v>X</v>
          </cell>
          <cell r="AW1844" t="str">
            <v>X</v>
          </cell>
          <cell r="BB1844" t="str">
            <v>X</v>
          </cell>
          <cell r="BG1844" t="str">
            <v>X</v>
          </cell>
        </row>
        <row r="1845">
          <cell r="AH1845" t="str">
            <v>X</v>
          </cell>
          <cell r="AM1845" t="str">
            <v>X</v>
          </cell>
          <cell r="AR1845" t="str">
            <v>X</v>
          </cell>
          <cell r="AW1845" t="str">
            <v>X</v>
          </cell>
          <cell r="BB1845" t="str">
            <v>X</v>
          </cell>
          <cell r="BG1845" t="str">
            <v>X</v>
          </cell>
        </row>
        <row r="1846">
          <cell r="AH1846" t="str">
            <v>X</v>
          </cell>
          <cell r="AM1846" t="str">
            <v>X</v>
          </cell>
          <cell r="AR1846" t="str">
            <v>X</v>
          </cell>
          <cell r="AW1846" t="str">
            <v>X</v>
          </cell>
          <cell r="BB1846" t="str">
            <v>X</v>
          </cell>
          <cell r="BG1846" t="str">
            <v>X</v>
          </cell>
        </row>
        <row r="1847">
          <cell r="AH1847" t="str">
            <v>X</v>
          </cell>
          <cell r="AM1847" t="str">
            <v>X</v>
          </cell>
          <cell r="AR1847" t="str">
            <v>X</v>
          </cell>
          <cell r="AW1847" t="str">
            <v>X</v>
          </cell>
          <cell r="BB1847" t="str">
            <v>X</v>
          </cell>
          <cell r="BG1847" t="str">
            <v>X</v>
          </cell>
        </row>
        <row r="1848">
          <cell r="AH1848" t="str">
            <v>X</v>
          </cell>
          <cell r="AM1848" t="str">
            <v>X</v>
          </cell>
          <cell r="AR1848" t="str">
            <v>X</v>
          </cell>
          <cell r="AW1848" t="str">
            <v>X</v>
          </cell>
          <cell r="BB1848" t="str">
            <v>X</v>
          </cell>
          <cell r="BG1848" t="str">
            <v>X</v>
          </cell>
        </row>
        <row r="1849">
          <cell r="AH1849" t="str">
            <v>X</v>
          </cell>
          <cell r="AM1849" t="str">
            <v>X</v>
          </cell>
          <cell r="AR1849" t="str">
            <v>X</v>
          </cell>
          <cell r="AW1849" t="str">
            <v>X</v>
          </cell>
          <cell r="BB1849" t="str">
            <v>X</v>
          </cell>
          <cell r="BG1849" t="str">
            <v>X</v>
          </cell>
        </row>
        <row r="1850">
          <cell r="AH1850" t="str">
            <v>X</v>
          </cell>
          <cell r="AM1850" t="str">
            <v>X</v>
          </cell>
          <cell r="AR1850" t="str">
            <v>X</v>
          </cell>
          <cell r="AW1850" t="str">
            <v>X</v>
          </cell>
          <cell r="BB1850" t="str">
            <v>X</v>
          </cell>
          <cell r="BG1850" t="str">
            <v>X</v>
          </cell>
        </row>
        <row r="1851">
          <cell r="AH1851" t="str">
            <v>X</v>
          </cell>
          <cell r="AM1851" t="str">
            <v>X</v>
          </cell>
          <cell r="AR1851" t="str">
            <v>X</v>
          </cell>
          <cell r="AW1851" t="str">
            <v>X</v>
          </cell>
          <cell r="BB1851" t="str">
            <v>X</v>
          </cell>
          <cell r="BG1851" t="str">
            <v>X</v>
          </cell>
        </row>
        <row r="1852">
          <cell r="AH1852" t="str">
            <v>X</v>
          </cell>
          <cell r="AM1852" t="str">
            <v>X</v>
          </cell>
          <cell r="AR1852" t="str">
            <v>X</v>
          </cell>
          <cell r="AW1852" t="str">
            <v>X</v>
          </cell>
          <cell r="BB1852" t="str">
            <v>X</v>
          </cell>
          <cell r="BG1852" t="str">
            <v>X</v>
          </cell>
        </row>
        <row r="1853">
          <cell r="AH1853" t="str">
            <v>X</v>
          </cell>
          <cell r="AM1853" t="str">
            <v>X</v>
          </cell>
          <cell r="AR1853" t="str">
            <v>X</v>
          </cell>
          <cell r="AW1853" t="str">
            <v>X</v>
          </cell>
          <cell r="BB1853" t="str">
            <v>X</v>
          </cell>
          <cell r="BG1853" t="str">
            <v>X</v>
          </cell>
        </row>
        <row r="1854">
          <cell r="AH1854" t="str">
            <v>X</v>
          </cell>
          <cell r="AM1854" t="str">
            <v>X</v>
          </cell>
          <cell r="AR1854" t="str">
            <v>X</v>
          </cell>
          <cell r="AW1854" t="str">
            <v>X</v>
          </cell>
          <cell r="BB1854" t="str">
            <v>X</v>
          </cell>
          <cell r="BG1854" t="str">
            <v>X</v>
          </cell>
        </row>
        <row r="1855">
          <cell r="AH1855" t="str">
            <v>X</v>
          </cell>
          <cell r="AM1855" t="str">
            <v>X</v>
          </cell>
          <cell r="AR1855" t="str">
            <v>X</v>
          </cell>
          <cell r="AW1855" t="str">
            <v>X</v>
          </cell>
          <cell r="BB1855" t="str">
            <v>X</v>
          </cell>
          <cell r="BG1855" t="str">
            <v>X</v>
          </cell>
        </row>
        <row r="1856">
          <cell r="AH1856" t="str">
            <v>X</v>
          </cell>
          <cell r="AM1856" t="str">
            <v>X</v>
          </cell>
          <cell r="AR1856" t="str">
            <v>X</v>
          </cell>
          <cell r="AW1856" t="str">
            <v>X</v>
          </cell>
          <cell r="BB1856" t="str">
            <v>X</v>
          </cell>
          <cell r="BG1856" t="str">
            <v>X</v>
          </cell>
        </row>
        <row r="1857">
          <cell r="AH1857" t="str">
            <v>X</v>
          </cell>
          <cell r="AM1857" t="str">
            <v>X</v>
          </cell>
          <cell r="AR1857" t="str">
            <v>X</v>
          </cell>
          <cell r="AW1857" t="str">
            <v>X</v>
          </cell>
          <cell r="BB1857" t="str">
            <v>X</v>
          </cell>
          <cell r="BG1857" t="str">
            <v>X</v>
          </cell>
        </row>
        <row r="1858">
          <cell r="AH1858" t="str">
            <v>X</v>
          </cell>
          <cell r="AM1858" t="str">
            <v>X</v>
          </cell>
          <cell r="AR1858" t="str">
            <v>X</v>
          </cell>
          <cell r="AW1858" t="str">
            <v>X</v>
          </cell>
          <cell r="BB1858" t="str">
            <v>X</v>
          </cell>
          <cell r="BG1858" t="str">
            <v>X</v>
          </cell>
        </row>
        <row r="1859">
          <cell r="AH1859" t="str">
            <v>X</v>
          </cell>
          <cell r="AM1859" t="str">
            <v>X</v>
          </cell>
          <cell r="AR1859" t="str">
            <v>X</v>
          </cell>
          <cell r="AW1859" t="str">
            <v>X</v>
          </cell>
          <cell r="BB1859" t="str">
            <v>X</v>
          </cell>
          <cell r="BG1859" t="str">
            <v>X</v>
          </cell>
        </row>
        <row r="1860">
          <cell r="AH1860" t="str">
            <v>X</v>
          </cell>
          <cell r="AM1860" t="str">
            <v>X</v>
          </cell>
          <cell r="AR1860" t="str">
            <v>X</v>
          </cell>
          <cell r="AW1860" t="str">
            <v>X</v>
          </cell>
          <cell r="BB1860" t="str">
            <v>X</v>
          </cell>
          <cell r="BG1860" t="str">
            <v>X</v>
          </cell>
        </row>
        <row r="1861">
          <cell r="AH1861" t="str">
            <v>X</v>
          </cell>
          <cell r="AM1861" t="str">
            <v>X</v>
          </cell>
          <cell r="AR1861" t="str">
            <v>X</v>
          </cell>
          <cell r="AW1861" t="str">
            <v>X</v>
          </cell>
          <cell r="BB1861" t="str">
            <v>X</v>
          </cell>
          <cell r="BG1861" t="str">
            <v>X</v>
          </cell>
        </row>
        <row r="1862">
          <cell r="AH1862" t="str">
            <v>X</v>
          </cell>
          <cell r="AM1862" t="str">
            <v>X</v>
          </cell>
          <cell r="AR1862" t="str">
            <v>X</v>
          </cell>
          <cell r="AW1862" t="str">
            <v>X</v>
          </cell>
          <cell r="BB1862" t="str">
            <v>X</v>
          </cell>
          <cell r="BG1862" t="str">
            <v>X</v>
          </cell>
        </row>
        <row r="1863">
          <cell r="AH1863" t="str">
            <v>X</v>
          </cell>
          <cell r="AM1863" t="str">
            <v>X</v>
          </cell>
          <cell r="AR1863" t="str">
            <v>X</v>
          </cell>
          <cell r="AW1863" t="str">
            <v>X</v>
          </cell>
          <cell r="BB1863" t="str">
            <v>X</v>
          </cell>
          <cell r="BG1863" t="str">
            <v>X</v>
          </cell>
        </row>
        <row r="1864">
          <cell r="AH1864" t="str">
            <v>X</v>
          </cell>
          <cell r="AM1864" t="str">
            <v>X</v>
          </cell>
          <cell r="AR1864" t="str">
            <v>X</v>
          </cell>
          <cell r="AW1864" t="str">
            <v>X</v>
          </cell>
          <cell r="BB1864" t="str">
            <v>X</v>
          </cell>
          <cell r="BG1864" t="str">
            <v>X</v>
          </cell>
        </row>
        <row r="1865">
          <cell r="AH1865" t="str">
            <v>X</v>
          </cell>
          <cell r="AM1865" t="str">
            <v>X</v>
          </cell>
          <cell r="AR1865" t="str">
            <v>X</v>
          </cell>
          <cell r="AW1865" t="str">
            <v>X</v>
          </cell>
          <cell r="BB1865" t="str">
            <v>X</v>
          </cell>
          <cell r="BG1865" t="str">
            <v>X</v>
          </cell>
        </row>
        <row r="1866">
          <cell r="AH1866" t="str">
            <v>X</v>
          </cell>
          <cell r="AM1866" t="str">
            <v>X</v>
          </cell>
          <cell r="AR1866" t="str">
            <v>X</v>
          </cell>
          <cell r="AW1866" t="str">
            <v>X</v>
          </cell>
          <cell r="BB1866" t="str">
            <v>X</v>
          </cell>
          <cell r="BG1866" t="str">
            <v>X</v>
          </cell>
        </row>
        <row r="1867">
          <cell r="AH1867" t="str">
            <v>X</v>
          </cell>
          <cell r="AM1867" t="str">
            <v>X</v>
          </cell>
          <cell r="AR1867" t="str">
            <v>X</v>
          </cell>
          <cell r="AW1867" t="str">
            <v>X</v>
          </cell>
          <cell r="BB1867" t="str">
            <v>X</v>
          </cell>
          <cell r="BG1867" t="str">
            <v>X</v>
          </cell>
        </row>
        <row r="1868">
          <cell r="AH1868" t="str">
            <v>X</v>
          </cell>
          <cell r="AM1868" t="str">
            <v>X</v>
          </cell>
          <cell r="AR1868" t="str">
            <v>X</v>
          </cell>
          <cell r="AW1868" t="str">
            <v>X</v>
          </cell>
          <cell r="BB1868" t="str">
            <v>X</v>
          </cell>
          <cell r="BG1868" t="str">
            <v>X</v>
          </cell>
        </row>
        <row r="1869">
          <cell r="AH1869" t="str">
            <v>X</v>
          </cell>
          <cell r="AM1869" t="str">
            <v>X</v>
          </cell>
          <cell r="AR1869" t="str">
            <v>X</v>
          </cell>
          <cell r="AW1869" t="str">
            <v>X</v>
          </cell>
          <cell r="BB1869" t="str">
            <v>X</v>
          </cell>
          <cell r="BG1869" t="str">
            <v>X</v>
          </cell>
        </row>
        <row r="1870">
          <cell r="AH1870" t="str">
            <v>X</v>
          </cell>
          <cell r="AM1870" t="str">
            <v>X</v>
          </cell>
          <cell r="AR1870" t="str">
            <v>X</v>
          </cell>
          <cell r="AW1870" t="str">
            <v>X</v>
          </cell>
          <cell r="BB1870" t="str">
            <v>X</v>
          </cell>
          <cell r="BG1870" t="str">
            <v>X</v>
          </cell>
        </row>
        <row r="1871">
          <cell r="AH1871" t="str">
            <v>X</v>
          </cell>
          <cell r="AM1871" t="str">
            <v>X</v>
          </cell>
          <cell r="AR1871" t="str">
            <v>X</v>
          </cell>
          <cell r="AW1871" t="str">
            <v>X</v>
          </cell>
          <cell r="BB1871" t="str">
            <v>X</v>
          </cell>
          <cell r="BG1871" t="str">
            <v>X</v>
          </cell>
        </row>
        <row r="1872">
          <cell r="AH1872" t="str">
            <v>X</v>
          </cell>
          <cell r="AM1872" t="str">
            <v>X</v>
          </cell>
          <cell r="AR1872" t="str">
            <v>X</v>
          </cell>
          <cell r="AW1872" t="str">
            <v>X</v>
          </cell>
          <cell r="BB1872" t="str">
            <v>X</v>
          </cell>
          <cell r="BG1872" t="str">
            <v>X</v>
          </cell>
        </row>
        <row r="1873">
          <cell r="AH1873" t="str">
            <v>X</v>
          </cell>
          <cell r="AM1873" t="str">
            <v>X</v>
          </cell>
          <cell r="AR1873" t="str">
            <v>X</v>
          </cell>
          <cell r="AW1873" t="str">
            <v>X</v>
          </cell>
          <cell r="BB1873" t="str">
            <v>X</v>
          </cell>
          <cell r="BG1873" t="str">
            <v>X</v>
          </cell>
        </row>
        <row r="1874">
          <cell r="AH1874" t="str">
            <v>X</v>
          </cell>
          <cell r="AM1874" t="str">
            <v>X</v>
          </cell>
          <cell r="AR1874" t="str">
            <v>X</v>
          </cell>
          <cell r="AW1874" t="str">
            <v>X</v>
          </cell>
          <cell r="BB1874" t="str">
            <v>X</v>
          </cell>
          <cell r="BG1874" t="str">
            <v>X</v>
          </cell>
        </row>
        <row r="1875">
          <cell r="AH1875" t="str">
            <v>X</v>
          </cell>
          <cell r="AM1875" t="str">
            <v>X</v>
          </cell>
          <cell r="AR1875" t="str">
            <v>X</v>
          </cell>
          <cell r="AW1875" t="str">
            <v>X</v>
          </cell>
          <cell r="BB1875" t="str">
            <v>X</v>
          </cell>
          <cell r="BG1875" t="str">
            <v>X</v>
          </cell>
        </row>
        <row r="1876">
          <cell r="AH1876" t="str">
            <v>X</v>
          </cell>
          <cell r="AM1876" t="str">
            <v>X</v>
          </cell>
          <cell r="AR1876" t="str">
            <v>X</v>
          </cell>
          <cell r="AW1876" t="str">
            <v>X</v>
          </cell>
          <cell r="BB1876" t="str">
            <v>X</v>
          </cell>
          <cell r="BG1876" t="str">
            <v>X</v>
          </cell>
        </row>
        <row r="1877">
          <cell r="AH1877" t="str">
            <v>X</v>
          </cell>
          <cell r="AM1877" t="str">
            <v>X</v>
          </cell>
          <cell r="AR1877" t="str">
            <v>X</v>
          </cell>
          <cell r="AW1877" t="str">
            <v>X</v>
          </cell>
          <cell r="BB1877" t="str">
            <v>X</v>
          </cell>
          <cell r="BG1877" t="str">
            <v>X</v>
          </cell>
        </row>
        <row r="1878">
          <cell r="AH1878" t="str">
            <v>X</v>
          </cell>
          <cell r="AM1878" t="str">
            <v>X</v>
          </cell>
          <cell r="AR1878" t="str">
            <v>X</v>
          </cell>
          <cell r="AW1878" t="str">
            <v>X</v>
          </cell>
          <cell r="BB1878" t="str">
            <v>X</v>
          </cell>
          <cell r="BG1878" t="str">
            <v>X</v>
          </cell>
        </row>
        <row r="1879">
          <cell r="AH1879" t="str">
            <v>X</v>
          </cell>
          <cell r="AM1879" t="str">
            <v>X</v>
          </cell>
          <cell r="AR1879" t="str">
            <v>X</v>
          </cell>
          <cell r="AW1879" t="str">
            <v>X</v>
          </cell>
          <cell r="BB1879" t="str">
            <v>X</v>
          </cell>
          <cell r="BG1879" t="str">
            <v>X</v>
          </cell>
        </row>
        <row r="1880">
          <cell r="AH1880" t="str">
            <v>X</v>
          </cell>
          <cell r="AM1880" t="str">
            <v>X</v>
          </cell>
          <cell r="AR1880" t="str">
            <v>X</v>
          </cell>
          <cell r="AW1880" t="str">
            <v>X</v>
          </cell>
          <cell r="BB1880" t="str">
            <v>X</v>
          </cell>
          <cell r="BG1880" t="str">
            <v>X</v>
          </cell>
        </row>
        <row r="1881">
          <cell r="AH1881" t="str">
            <v>X</v>
          </cell>
          <cell r="AM1881" t="str">
            <v>X</v>
          </cell>
          <cell r="AR1881" t="str">
            <v>X</v>
          </cell>
          <cell r="AW1881" t="str">
            <v>X</v>
          </cell>
          <cell r="BB1881" t="str">
            <v>X</v>
          </cell>
          <cell r="BG1881" t="str">
            <v>X</v>
          </cell>
        </row>
        <row r="1882">
          <cell r="AH1882" t="str">
            <v>X</v>
          </cell>
          <cell r="AM1882" t="str">
            <v>X</v>
          </cell>
          <cell r="AR1882" t="str">
            <v>X</v>
          </cell>
          <cell r="AW1882" t="str">
            <v>X</v>
          </cell>
          <cell r="BB1882" t="str">
            <v>X</v>
          </cell>
          <cell r="BG1882" t="str">
            <v>X</v>
          </cell>
        </row>
        <row r="1883">
          <cell r="AH1883" t="str">
            <v>X</v>
          </cell>
          <cell r="AM1883" t="str">
            <v>X</v>
          </cell>
          <cell r="AR1883" t="str">
            <v>X</v>
          </cell>
          <cell r="AW1883" t="str">
            <v>X</v>
          </cell>
          <cell r="BB1883" t="str">
            <v>X</v>
          </cell>
          <cell r="BG1883" t="str">
            <v>X</v>
          </cell>
        </row>
        <row r="1884">
          <cell r="AH1884" t="str">
            <v>X</v>
          </cell>
          <cell r="AM1884" t="str">
            <v>X</v>
          </cell>
          <cell r="AR1884" t="str">
            <v>X</v>
          </cell>
          <cell r="AW1884" t="str">
            <v>X</v>
          </cell>
          <cell r="BB1884" t="str">
            <v>X</v>
          </cell>
          <cell r="BG1884" t="str">
            <v>X</v>
          </cell>
        </row>
        <row r="1885">
          <cell r="AH1885" t="str">
            <v>X</v>
          </cell>
          <cell r="AM1885" t="str">
            <v>X</v>
          </cell>
          <cell r="AR1885" t="str">
            <v>X</v>
          </cell>
          <cell r="AW1885" t="str">
            <v>X</v>
          </cell>
          <cell r="BB1885" t="str">
            <v>X</v>
          </cell>
          <cell r="BG1885" t="str">
            <v>X</v>
          </cell>
        </row>
        <row r="1886">
          <cell r="AH1886" t="str">
            <v>X</v>
          </cell>
          <cell r="AM1886" t="str">
            <v>X</v>
          </cell>
          <cell r="AR1886" t="str">
            <v>X</v>
          </cell>
          <cell r="AW1886" t="str">
            <v>X</v>
          </cell>
          <cell r="BB1886" t="str">
            <v>X</v>
          </cell>
          <cell r="BG1886" t="str">
            <v>X</v>
          </cell>
        </row>
        <row r="1887">
          <cell r="AH1887" t="str">
            <v>X</v>
          </cell>
          <cell r="AM1887" t="str">
            <v>X</v>
          </cell>
          <cell r="AR1887" t="str">
            <v>X</v>
          </cell>
          <cell r="AW1887" t="str">
            <v>X</v>
          </cell>
          <cell r="BB1887" t="str">
            <v>X</v>
          </cell>
          <cell r="BG1887" t="str">
            <v>X</v>
          </cell>
        </row>
        <row r="1888">
          <cell r="AH1888" t="str">
            <v>X</v>
          </cell>
          <cell r="AM1888" t="str">
            <v>X</v>
          </cell>
          <cell r="AR1888" t="str">
            <v>X</v>
          </cell>
          <cell r="AW1888" t="str">
            <v>X</v>
          </cell>
          <cell r="BB1888" t="str">
            <v>X</v>
          </cell>
          <cell r="BG1888" t="str">
            <v>X</v>
          </cell>
        </row>
        <row r="1889">
          <cell r="AH1889" t="str">
            <v>X</v>
          </cell>
          <cell r="AM1889" t="str">
            <v>X</v>
          </cell>
          <cell r="AR1889" t="str">
            <v>X</v>
          </cell>
          <cell r="AW1889" t="str">
            <v>X</v>
          </cell>
          <cell r="BB1889" t="str">
            <v>X</v>
          </cell>
          <cell r="BG1889" t="str">
            <v>X</v>
          </cell>
        </row>
        <row r="1890">
          <cell r="AH1890" t="str">
            <v>X</v>
          </cell>
          <cell r="AM1890" t="str">
            <v>X</v>
          </cell>
          <cell r="AR1890" t="str">
            <v>X</v>
          </cell>
          <cell r="AW1890" t="str">
            <v>X</v>
          </cell>
          <cell r="BB1890" t="str">
            <v>X</v>
          </cell>
          <cell r="BG1890" t="str">
            <v>X</v>
          </cell>
        </row>
        <row r="1891">
          <cell r="AH1891" t="str">
            <v>X</v>
          </cell>
          <cell r="AM1891" t="str">
            <v>X</v>
          </cell>
          <cell r="AR1891" t="str">
            <v>X</v>
          </cell>
          <cell r="AW1891" t="str">
            <v>X</v>
          </cell>
          <cell r="BB1891" t="str">
            <v>X</v>
          </cell>
          <cell r="BG1891" t="str">
            <v>X</v>
          </cell>
        </row>
        <row r="1892">
          <cell r="AH1892" t="str">
            <v>X</v>
          </cell>
          <cell r="AM1892" t="str">
            <v>X</v>
          </cell>
          <cell r="AR1892" t="str">
            <v>X</v>
          </cell>
          <cell r="AW1892" t="str">
            <v>X</v>
          </cell>
          <cell r="BB1892" t="str">
            <v>X</v>
          </cell>
          <cell r="BG1892" t="str">
            <v>X</v>
          </cell>
        </row>
        <row r="1893">
          <cell r="AH1893" t="str">
            <v>X</v>
          </cell>
          <cell r="AM1893" t="str">
            <v>X</v>
          </cell>
          <cell r="AR1893" t="str">
            <v>X</v>
          </cell>
          <cell r="AW1893" t="str">
            <v>X</v>
          </cell>
          <cell r="BB1893" t="str">
            <v>X</v>
          </cell>
          <cell r="BG1893" t="str">
            <v>X</v>
          </cell>
        </row>
        <row r="1894">
          <cell r="AH1894" t="str">
            <v>X</v>
          </cell>
          <cell r="AM1894" t="str">
            <v>X</v>
          </cell>
          <cell r="AR1894" t="str">
            <v>X</v>
          </cell>
          <cell r="AW1894" t="str">
            <v>X</v>
          </cell>
          <cell r="BB1894" t="str">
            <v>X</v>
          </cell>
          <cell r="BG1894" t="str">
            <v>X</v>
          </cell>
        </row>
        <row r="1895">
          <cell r="AH1895" t="str">
            <v>X</v>
          </cell>
          <cell r="AM1895" t="str">
            <v>X</v>
          </cell>
          <cell r="AR1895" t="str">
            <v>X</v>
          </cell>
          <cell r="AW1895" t="str">
            <v>X</v>
          </cell>
          <cell r="BB1895" t="str">
            <v>X</v>
          </cell>
          <cell r="BG1895" t="str">
            <v>X</v>
          </cell>
        </row>
        <row r="1896">
          <cell r="AH1896" t="str">
            <v>X</v>
          </cell>
          <cell r="AM1896" t="str">
            <v>X</v>
          </cell>
          <cell r="AR1896" t="str">
            <v>X</v>
          </cell>
          <cell r="AW1896" t="str">
            <v>X</v>
          </cell>
          <cell r="BB1896" t="str">
            <v>X</v>
          </cell>
          <cell r="BG1896" t="str">
            <v>X</v>
          </cell>
        </row>
        <row r="1897">
          <cell r="AH1897" t="str">
            <v>X</v>
          </cell>
          <cell r="AM1897" t="str">
            <v>X</v>
          </cell>
          <cell r="AR1897" t="str">
            <v>X</v>
          </cell>
          <cell r="AW1897" t="str">
            <v>X</v>
          </cell>
          <cell r="BB1897" t="str">
            <v>X</v>
          </cell>
          <cell r="BG1897" t="str">
            <v>X</v>
          </cell>
        </row>
        <row r="1898">
          <cell r="AH1898" t="str">
            <v>X</v>
          </cell>
          <cell r="AM1898" t="str">
            <v>X</v>
          </cell>
          <cell r="AR1898" t="str">
            <v>X</v>
          </cell>
          <cell r="AW1898" t="str">
            <v>X</v>
          </cell>
          <cell r="BB1898" t="str">
            <v>X</v>
          </cell>
          <cell r="BG1898" t="str">
            <v>X</v>
          </cell>
        </row>
        <row r="1899">
          <cell r="AH1899" t="str">
            <v>X</v>
          </cell>
          <cell r="AM1899" t="str">
            <v>X</v>
          </cell>
          <cell r="AR1899" t="str">
            <v>X</v>
          </cell>
          <cell r="AW1899" t="str">
            <v>X</v>
          </cell>
          <cell r="BB1899" t="str">
            <v>X</v>
          </cell>
          <cell r="BG1899" t="str">
            <v>X</v>
          </cell>
        </row>
        <row r="1900">
          <cell r="AH1900" t="str">
            <v>X</v>
          </cell>
          <cell r="AM1900" t="str">
            <v>X</v>
          </cell>
          <cell r="AR1900" t="str">
            <v>X</v>
          </cell>
          <cell r="AW1900" t="str">
            <v>X</v>
          </cell>
          <cell r="BB1900" t="str">
            <v>X</v>
          </cell>
          <cell r="BG1900" t="str">
            <v>X</v>
          </cell>
        </row>
        <row r="1901">
          <cell r="AH1901" t="str">
            <v>X</v>
          </cell>
          <cell r="AM1901" t="str">
            <v>X</v>
          </cell>
          <cell r="AR1901" t="str">
            <v>X</v>
          </cell>
          <cell r="AW1901" t="str">
            <v>X</v>
          </cell>
          <cell r="BB1901" t="str">
            <v>X</v>
          </cell>
          <cell r="BG1901" t="str">
            <v>X</v>
          </cell>
        </row>
        <row r="1902">
          <cell r="AH1902" t="str">
            <v>X</v>
          </cell>
          <cell r="AM1902" t="str">
            <v>X</v>
          </cell>
          <cell r="AR1902" t="str">
            <v>X</v>
          </cell>
          <cell r="AW1902" t="str">
            <v>X</v>
          </cell>
          <cell r="BB1902" t="str">
            <v>X</v>
          </cell>
          <cell r="BG1902" t="str">
            <v>X</v>
          </cell>
        </row>
        <row r="1903">
          <cell r="AH1903" t="str">
            <v>X</v>
          </cell>
          <cell r="AM1903" t="str">
            <v>X</v>
          </cell>
          <cell r="AR1903" t="str">
            <v>X</v>
          </cell>
          <cell r="AW1903" t="str">
            <v>X</v>
          </cell>
          <cell r="BB1903" t="str">
            <v>X</v>
          </cell>
          <cell r="BG1903" t="str">
            <v>X</v>
          </cell>
        </row>
        <row r="1904">
          <cell r="AH1904" t="str">
            <v>X</v>
          </cell>
          <cell r="AM1904" t="str">
            <v>X</v>
          </cell>
          <cell r="AR1904" t="str">
            <v>X</v>
          </cell>
          <cell r="AW1904" t="str">
            <v>X</v>
          </cell>
          <cell r="BB1904" t="str">
            <v>X</v>
          </cell>
          <cell r="BG1904" t="str">
            <v>X</v>
          </cell>
        </row>
        <row r="1905">
          <cell r="AH1905" t="str">
            <v>X</v>
          </cell>
          <cell r="AM1905" t="str">
            <v>X</v>
          </cell>
          <cell r="AR1905" t="str">
            <v>X</v>
          </cell>
          <cell r="AW1905" t="str">
            <v>X</v>
          </cell>
          <cell r="BB1905" t="str">
            <v>X</v>
          </cell>
          <cell r="BG1905" t="str">
            <v>X</v>
          </cell>
        </row>
        <row r="1906">
          <cell r="AH1906" t="str">
            <v>X</v>
          </cell>
          <cell r="AM1906" t="str">
            <v>X</v>
          </cell>
          <cell r="AR1906" t="str">
            <v>X</v>
          </cell>
          <cell r="AW1906" t="str">
            <v>X</v>
          </cell>
          <cell r="BB1906" t="str">
            <v>X</v>
          </cell>
          <cell r="BG1906" t="str">
            <v>X</v>
          </cell>
        </row>
        <row r="1907">
          <cell r="AH1907" t="str">
            <v>X</v>
          </cell>
          <cell r="AM1907" t="str">
            <v>X</v>
          </cell>
          <cell r="AR1907" t="str">
            <v>X</v>
          </cell>
          <cell r="AW1907" t="str">
            <v>X</v>
          </cell>
          <cell r="BB1907" t="str">
            <v>X</v>
          </cell>
          <cell r="BG1907" t="str">
            <v>X</v>
          </cell>
        </row>
        <row r="1908">
          <cell r="AH1908" t="str">
            <v>X</v>
          </cell>
          <cell r="AM1908" t="str">
            <v>X</v>
          </cell>
          <cell r="AR1908" t="str">
            <v>X</v>
          </cell>
          <cell r="AW1908" t="str">
            <v>X</v>
          </cell>
          <cell r="BB1908" t="str">
            <v>X</v>
          </cell>
          <cell r="BG1908" t="str">
            <v>X</v>
          </cell>
        </row>
        <row r="1909">
          <cell r="AH1909" t="str">
            <v>X</v>
          </cell>
          <cell r="AM1909" t="str">
            <v>X</v>
          </cell>
          <cell r="AR1909" t="str">
            <v>X</v>
          </cell>
          <cell r="AW1909" t="str">
            <v>X</v>
          </cell>
          <cell r="BB1909" t="str">
            <v>X</v>
          </cell>
          <cell r="BG1909" t="str">
            <v>X</v>
          </cell>
        </row>
        <row r="1910">
          <cell r="AH1910" t="str">
            <v>X</v>
          </cell>
          <cell r="AM1910" t="str">
            <v>X</v>
          </cell>
          <cell r="AR1910" t="str">
            <v>X</v>
          </cell>
          <cell r="AW1910" t="str">
            <v>X</v>
          </cell>
          <cell r="BB1910" t="str">
            <v>X</v>
          </cell>
          <cell r="BG1910" t="str">
            <v>X</v>
          </cell>
        </row>
        <row r="1911">
          <cell r="AH1911" t="str">
            <v>X</v>
          </cell>
          <cell r="AM1911" t="str">
            <v>X</v>
          </cell>
          <cell r="AR1911" t="str">
            <v>X</v>
          </cell>
          <cell r="AW1911" t="str">
            <v>X</v>
          </cell>
          <cell r="BB1911" t="str">
            <v>X</v>
          </cell>
          <cell r="BG1911" t="str">
            <v>X</v>
          </cell>
        </row>
        <row r="1912">
          <cell r="AH1912" t="str">
            <v>X</v>
          </cell>
          <cell r="AM1912" t="str">
            <v>X</v>
          </cell>
          <cell r="AR1912" t="str">
            <v>X</v>
          </cell>
          <cell r="AW1912" t="str">
            <v>X</v>
          </cell>
          <cell r="BB1912" t="str">
            <v>X</v>
          </cell>
          <cell r="BG1912" t="str">
            <v>X</v>
          </cell>
        </row>
        <row r="1913">
          <cell r="AH1913" t="str">
            <v>X</v>
          </cell>
          <cell r="AM1913" t="str">
            <v>X</v>
          </cell>
          <cell r="AR1913" t="str">
            <v>X</v>
          </cell>
          <cell r="AW1913" t="str">
            <v>X</v>
          </cell>
          <cell r="BB1913" t="str">
            <v>X</v>
          </cell>
          <cell r="BG1913" t="str">
            <v>X</v>
          </cell>
        </row>
        <row r="1914">
          <cell r="AH1914" t="str">
            <v>X</v>
          </cell>
          <cell r="AM1914" t="str">
            <v>X</v>
          </cell>
          <cell r="AR1914" t="str">
            <v>X</v>
          </cell>
          <cell r="AW1914" t="str">
            <v>X</v>
          </cell>
          <cell r="BB1914" t="str">
            <v>X</v>
          </cell>
          <cell r="BG1914" t="str">
            <v>X</v>
          </cell>
        </row>
        <row r="1915">
          <cell r="AH1915" t="str">
            <v>X</v>
          </cell>
          <cell r="AM1915" t="str">
            <v>X</v>
          </cell>
          <cell r="AR1915" t="str">
            <v>X</v>
          </cell>
          <cell r="AW1915" t="str">
            <v>X</v>
          </cell>
          <cell r="BB1915" t="str">
            <v>X</v>
          </cell>
          <cell r="BG1915" t="str">
            <v>X</v>
          </cell>
        </row>
        <row r="1916">
          <cell r="AH1916" t="str">
            <v>X</v>
          </cell>
          <cell r="AM1916" t="str">
            <v>X</v>
          </cell>
          <cell r="AR1916" t="str">
            <v>X</v>
          </cell>
          <cell r="AW1916" t="str">
            <v>X</v>
          </cell>
          <cell r="BB1916" t="str">
            <v>X</v>
          </cell>
          <cell r="BG1916" t="str">
            <v>X</v>
          </cell>
        </row>
        <row r="1917">
          <cell r="AH1917" t="str">
            <v>X</v>
          </cell>
          <cell r="AM1917" t="str">
            <v>X</v>
          </cell>
          <cell r="AR1917" t="str">
            <v>X</v>
          </cell>
          <cell r="AW1917" t="str">
            <v>X</v>
          </cell>
          <cell r="BB1917" t="str">
            <v>X</v>
          </cell>
          <cell r="BG1917" t="str">
            <v>X</v>
          </cell>
        </row>
        <row r="1918">
          <cell r="AH1918" t="str">
            <v>X</v>
          </cell>
          <cell r="AM1918" t="str">
            <v>X</v>
          </cell>
          <cell r="AR1918" t="str">
            <v>X</v>
          </cell>
          <cell r="AW1918" t="str">
            <v>X</v>
          </cell>
          <cell r="BB1918" t="str">
            <v>X</v>
          </cell>
          <cell r="BG1918" t="str">
            <v>X</v>
          </cell>
        </row>
        <row r="1919">
          <cell r="AH1919" t="str">
            <v>X</v>
          </cell>
          <cell r="AM1919" t="str">
            <v>X</v>
          </cell>
          <cell r="AR1919" t="str">
            <v>X</v>
          </cell>
          <cell r="AW1919" t="str">
            <v>X</v>
          </cell>
          <cell r="BB1919" t="str">
            <v>X</v>
          </cell>
          <cell r="BG1919" t="str">
            <v>X</v>
          </cell>
        </row>
        <row r="1920">
          <cell r="AH1920" t="str">
            <v>X</v>
          </cell>
          <cell r="AM1920" t="str">
            <v>X</v>
          </cell>
          <cell r="AR1920" t="str">
            <v>X</v>
          </cell>
          <cell r="AW1920" t="str">
            <v>X</v>
          </cell>
          <cell r="BB1920" t="str">
            <v>X</v>
          </cell>
          <cell r="BG1920" t="str">
            <v>X</v>
          </cell>
        </row>
        <row r="1921">
          <cell r="AH1921" t="str">
            <v>X</v>
          </cell>
          <cell r="AM1921" t="str">
            <v>X</v>
          </cell>
          <cell r="AR1921" t="str">
            <v>X</v>
          </cell>
          <cell r="AW1921" t="str">
            <v>X</v>
          </cell>
          <cell r="BB1921" t="str">
            <v>X</v>
          </cell>
          <cell r="BG1921" t="str">
            <v>X</v>
          </cell>
        </row>
        <row r="1922">
          <cell r="AH1922" t="str">
            <v>X</v>
          </cell>
          <cell r="AM1922" t="str">
            <v>X</v>
          </cell>
          <cell r="AR1922" t="str">
            <v>X</v>
          </cell>
          <cell r="AW1922" t="str">
            <v>X</v>
          </cell>
          <cell r="BB1922" t="str">
            <v>X</v>
          </cell>
          <cell r="BG1922" t="str">
            <v>X</v>
          </cell>
        </row>
        <row r="1923">
          <cell r="AH1923" t="str">
            <v>X</v>
          </cell>
          <cell r="AM1923" t="str">
            <v>X</v>
          </cell>
          <cell r="AR1923" t="str">
            <v>X</v>
          </cell>
          <cell r="AW1923" t="str">
            <v>X</v>
          </cell>
          <cell r="BB1923" t="str">
            <v>X</v>
          </cell>
          <cell r="BG1923" t="str">
            <v>X</v>
          </cell>
        </row>
        <row r="1924">
          <cell r="AH1924" t="str">
            <v>X</v>
          </cell>
          <cell r="AM1924" t="str">
            <v>X</v>
          </cell>
          <cell r="AR1924" t="str">
            <v>X</v>
          </cell>
          <cell r="AW1924" t="str">
            <v>X</v>
          </cell>
          <cell r="BB1924" t="str">
            <v>X</v>
          </cell>
          <cell r="BG1924" t="str">
            <v>X</v>
          </cell>
        </row>
        <row r="1925">
          <cell r="AH1925" t="str">
            <v>X</v>
          </cell>
          <cell r="AM1925" t="str">
            <v>X</v>
          </cell>
          <cell r="AR1925" t="str">
            <v>X</v>
          </cell>
          <cell r="AW1925" t="str">
            <v>X</v>
          </cell>
          <cell r="BB1925" t="str">
            <v>X</v>
          </cell>
          <cell r="BG1925" t="str">
            <v>X</v>
          </cell>
        </row>
        <row r="1926">
          <cell r="AH1926" t="str">
            <v>X</v>
          </cell>
          <cell r="AM1926" t="str">
            <v>X</v>
          </cell>
          <cell r="AR1926" t="str">
            <v>X</v>
          </cell>
          <cell r="AW1926" t="str">
            <v>X</v>
          </cell>
          <cell r="BB1926" t="str">
            <v>X</v>
          </cell>
          <cell r="BG1926" t="str">
            <v>X</v>
          </cell>
        </row>
        <row r="1927">
          <cell r="AH1927" t="str">
            <v>X</v>
          </cell>
          <cell r="AM1927" t="str">
            <v>X</v>
          </cell>
          <cell r="AR1927" t="str">
            <v>X</v>
          </cell>
          <cell r="AW1927" t="str">
            <v>X</v>
          </cell>
          <cell r="BB1927" t="str">
            <v>X</v>
          </cell>
          <cell r="BG1927" t="str">
            <v>X</v>
          </cell>
        </row>
        <row r="1928">
          <cell r="AH1928" t="str">
            <v>X</v>
          </cell>
          <cell r="AM1928" t="str">
            <v>X</v>
          </cell>
          <cell r="AR1928" t="str">
            <v>X</v>
          </cell>
          <cell r="AW1928" t="str">
            <v>X</v>
          </cell>
          <cell r="BB1928" t="str">
            <v>X</v>
          </cell>
          <cell r="BG1928" t="str">
            <v>X</v>
          </cell>
        </row>
        <row r="1929">
          <cell r="AH1929" t="str">
            <v>X</v>
          </cell>
          <cell r="AM1929" t="str">
            <v>X</v>
          </cell>
          <cell r="AR1929" t="str">
            <v>X</v>
          </cell>
          <cell r="AW1929" t="str">
            <v>X</v>
          </cell>
          <cell r="BB1929" t="str">
            <v>X</v>
          </cell>
          <cell r="BG1929" t="str">
            <v>X</v>
          </cell>
        </row>
        <row r="1930">
          <cell r="AH1930" t="str">
            <v>X</v>
          </cell>
          <cell r="AM1930" t="str">
            <v>X</v>
          </cell>
          <cell r="AR1930" t="str">
            <v>X</v>
          </cell>
          <cell r="AW1930" t="str">
            <v>X</v>
          </cell>
          <cell r="BB1930" t="str">
            <v>X</v>
          </cell>
          <cell r="BG1930" t="str">
            <v>X</v>
          </cell>
        </row>
        <row r="1931">
          <cell r="AH1931" t="str">
            <v>X</v>
          </cell>
          <cell r="AM1931" t="str">
            <v>X</v>
          </cell>
          <cell r="AR1931" t="str">
            <v>X</v>
          </cell>
          <cell r="AW1931" t="str">
            <v>X</v>
          </cell>
          <cell r="BB1931" t="str">
            <v>X</v>
          </cell>
          <cell r="BG1931" t="str">
            <v>X</v>
          </cell>
        </row>
        <row r="1932">
          <cell r="AH1932" t="str">
            <v>X</v>
          </cell>
          <cell r="AM1932" t="str">
            <v>X</v>
          </cell>
          <cell r="AR1932" t="str">
            <v>X</v>
          </cell>
          <cell r="AW1932" t="str">
            <v>X</v>
          </cell>
          <cell r="BB1932" t="str">
            <v>X</v>
          </cell>
          <cell r="BG1932" t="str">
            <v>X</v>
          </cell>
        </row>
        <row r="1933">
          <cell r="AH1933" t="str">
            <v>X</v>
          </cell>
          <cell r="AM1933" t="str">
            <v>X</v>
          </cell>
          <cell r="AR1933" t="str">
            <v>X</v>
          </cell>
          <cell r="AW1933" t="str">
            <v>X</v>
          </cell>
          <cell r="BB1933" t="str">
            <v>X</v>
          </cell>
          <cell r="BG1933" t="str">
            <v>X</v>
          </cell>
        </row>
        <row r="1934">
          <cell r="AH1934" t="str">
            <v>X</v>
          </cell>
          <cell r="AM1934" t="str">
            <v>X</v>
          </cell>
          <cell r="AR1934" t="str">
            <v>X</v>
          </cell>
          <cell r="AW1934" t="str">
            <v>X</v>
          </cell>
          <cell r="BB1934" t="str">
            <v>X</v>
          </cell>
          <cell r="BG1934" t="str">
            <v>X</v>
          </cell>
        </row>
        <row r="1935">
          <cell r="AH1935" t="str">
            <v>X</v>
          </cell>
          <cell r="AM1935" t="str">
            <v>X</v>
          </cell>
          <cell r="AR1935" t="str">
            <v>X</v>
          </cell>
          <cell r="AW1935" t="str">
            <v>X</v>
          </cell>
          <cell r="BB1935" t="str">
            <v>X</v>
          </cell>
          <cell r="BG1935" t="str">
            <v>X</v>
          </cell>
        </row>
        <row r="1936">
          <cell r="AH1936" t="str">
            <v>X</v>
          </cell>
          <cell r="AM1936" t="str">
            <v>X</v>
          </cell>
          <cell r="AR1936" t="str">
            <v>X</v>
          </cell>
          <cell r="AW1936" t="str">
            <v>X</v>
          </cell>
          <cell r="BB1936" t="str">
            <v>X</v>
          </cell>
          <cell r="BG1936" t="str">
            <v>X</v>
          </cell>
        </row>
        <row r="1937">
          <cell r="AH1937" t="str">
            <v>X</v>
          </cell>
          <cell r="AM1937" t="str">
            <v>X</v>
          </cell>
          <cell r="AR1937" t="str">
            <v>X</v>
          </cell>
          <cell r="AW1937" t="str">
            <v>X</v>
          </cell>
          <cell r="BB1937" t="str">
            <v>X</v>
          </cell>
          <cell r="BG1937" t="str">
            <v>X</v>
          </cell>
        </row>
        <row r="1938">
          <cell r="AH1938" t="str">
            <v>X</v>
          </cell>
          <cell r="AM1938" t="str">
            <v>X</v>
          </cell>
          <cell r="AR1938" t="str">
            <v>X</v>
          </cell>
          <cell r="AW1938" t="str">
            <v>X</v>
          </cell>
          <cell r="BB1938" t="str">
            <v>X</v>
          </cell>
          <cell r="BG1938" t="str">
            <v>X</v>
          </cell>
        </row>
        <row r="1939">
          <cell r="AH1939" t="str">
            <v>X</v>
          </cell>
          <cell r="AM1939" t="str">
            <v>X</v>
          </cell>
          <cell r="AR1939" t="str">
            <v>X</v>
          </cell>
          <cell r="AW1939" t="str">
            <v>X</v>
          </cell>
          <cell r="BB1939" t="str">
            <v>X</v>
          </cell>
          <cell r="BG1939" t="str">
            <v>X</v>
          </cell>
        </row>
        <row r="1940">
          <cell r="AH1940" t="str">
            <v>X</v>
          </cell>
          <cell r="AM1940" t="str">
            <v>X</v>
          </cell>
          <cell r="AR1940" t="str">
            <v>X</v>
          </cell>
          <cell r="AW1940" t="str">
            <v>X</v>
          </cell>
          <cell r="BB1940" t="str">
            <v>X</v>
          </cell>
          <cell r="BG1940" t="str">
            <v>X</v>
          </cell>
        </row>
        <row r="1941">
          <cell r="AH1941" t="str">
            <v>X</v>
          </cell>
          <cell r="AM1941" t="str">
            <v>X</v>
          </cell>
          <cell r="AR1941" t="str">
            <v>X</v>
          </cell>
          <cell r="AW1941" t="str">
            <v>X</v>
          </cell>
          <cell r="BB1941" t="str">
            <v>X</v>
          </cell>
          <cell r="BG1941" t="str">
            <v>X</v>
          </cell>
        </row>
        <row r="1942">
          <cell r="AH1942" t="str">
            <v>X</v>
          </cell>
          <cell r="AM1942" t="str">
            <v>X</v>
          </cell>
          <cell r="AR1942" t="str">
            <v>X</v>
          </cell>
          <cell r="AW1942" t="str">
            <v>X</v>
          </cell>
          <cell r="BB1942" t="str">
            <v>X</v>
          </cell>
          <cell r="BG1942" t="str">
            <v>X</v>
          </cell>
        </row>
        <row r="1943">
          <cell r="AH1943" t="str">
            <v>X</v>
          </cell>
          <cell r="AM1943" t="str">
            <v>X</v>
          </cell>
          <cell r="AR1943" t="str">
            <v>X</v>
          </cell>
          <cell r="AW1943" t="str">
            <v>X</v>
          </cell>
          <cell r="BB1943" t="str">
            <v>X</v>
          </cell>
          <cell r="BG1943" t="str">
            <v>X</v>
          </cell>
        </row>
        <row r="1944">
          <cell r="AH1944" t="str">
            <v>X</v>
          </cell>
          <cell r="AM1944" t="str">
            <v>X</v>
          </cell>
          <cell r="AR1944" t="str">
            <v>X</v>
          </cell>
          <cell r="AW1944" t="str">
            <v>X</v>
          </cell>
          <cell r="BB1944" t="str">
            <v>X</v>
          </cell>
          <cell r="BG1944" t="str">
            <v>X</v>
          </cell>
        </row>
        <row r="1945">
          <cell r="AH1945" t="str">
            <v>X</v>
          </cell>
          <cell r="AM1945" t="str">
            <v>X</v>
          </cell>
          <cell r="AR1945" t="str">
            <v>X</v>
          </cell>
          <cell r="AW1945" t="str">
            <v>X</v>
          </cell>
          <cell r="BB1945" t="str">
            <v>X</v>
          </cell>
          <cell r="BG1945" t="str">
            <v>X</v>
          </cell>
        </row>
        <row r="1946">
          <cell r="AH1946" t="str">
            <v>X</v>
          </cell>
          <cell r="AM1946" t="str">
            <v>X</v>
          </cell>
          <cell r="AR1946" t="str">
            <v>X</v>
          </cell>
          <cell r="AW1946" t="str">
            <v>X</v>
          </cell>
          <cell r="BB1946" t="str">
            <v>X</v>
          </cell>
          <cell r="BG1946" t="str">
            <v>X</v>
          </cell>
        </row>
        <row r="1947">
          <cell r="AH1947" t="str">
            <v>X</v>
          </cell>
          <cell r="AM1947" t="str">
            <v>X</v>
          </cell>
          <cell r="AR1947" t="str">
            <v>X</v>
          </cell>
          <cell r="AW1947" t="str">
            <v>X</v>
          </cell>
          <cell r="BB1947" t="str">
            <v>X</v>
          </cell>
          <cell r="BG1947" t="str">
            <v>X</v>
          </cell>
        </row>
        <row r="1948">
          <cell r="AH1948" t="str">
            <v>X</v>
          </cell>
          <cell r="AM1948" t="str">
            <v>X</v>
          </cell>
          <cell r="AR1948" t="str">
            <v>X</v>
          </cell>
          <cell r="AW1948" t="str">
            <v>X</v>
          </cell>
          <cell r="BB1948" t="str">
            <v>X</v>
          </cell>
          <cell r="BG1948" t="str">
            <v>X</v>
          </cell>
        </row>
        <row r="1949">
          <cell r="AH1949" t="str">
            <v>X</v>
          </cell>
          <cell r="AM1949" t="str">
            <v>X</v>
          </cell>
          <cell r="AR1949" t="str">
            <v>X</v>
          </cell>
          <cell r="AW1949" t="str">
            <v>X</v>
          </cell>
          <cell r="BB1949" t="str">
            <v>X</v>
          </cell>
          <cell r="BG1949" t="str">
            <v>X</v>
          </cell>
        </row>
        <row r="1950">
          <cell r="AH1950" t="str">
            <v>X</v>
          </cell>
          <cell r="AM1950" t="str">
            <v>X</v>
          </cell>
          <cell r="AR1950" t="str">
            <v>X</v>
          </cell>
          <cell r="AW1950" t="str">
            <v>X</v>
          </cell>
          <cell r="BB1950" t="str">
            <v>X</v>
          </cell>
          <cell r="BG1950" t="str">
            <v>X</v>
          </cell>
        </row>
        <row r="1951">
          <cell r="AH1951" t="str">
            <v>X</v>
          </cell>
          <cell r="AM1951" t="str">
            <v>X</v>
          </cell>
          <cell r="AR1951" t="str">
            <v>X</v>
          </cell>
          <cell r="AW1951" t="str">
            <v>X</v>
          </cell>
          <cell r="BB1951" t="str">
            <v>X</v>
          </cell>
          <cell r="BG1951" t="str">
            <v>X</v>
          </cell>
        </row>
        <row r="1952">
          <cell r="AH1952" t="str">
            <v>X</v>
          </cell>
          <cell r="AM1952" t="str">
            <v>X</v>
          </cell>
          <cell r="AR1952" t="str">
            <v>X</v>
          </cell>
          <cell r="AW1952" t="str">
            <v>X</v>
          </cell>
          <cell r="BB1952" t="str">
            <v>X</v>
          </cell>
          <cell r="BG1952" t="str">
            <v>X</v>
          </cell>
        </row>
        <row r="1953">
          <cell r="AH1953" t="str">
            <v>X</v>
          </cell>
          <cell r="AM1953" t="str">
            <v>X</v>
          </cell>
          <cell r="AR1953" t="str">
            <v>X</v>
          </cell>
          <cell r="AW1953" t="str">
            <v>X</v>
          </cell>
          <cell r="BB1953" t="str">
            <v>X</v>
          </cell>
          <cell r="BG1953" t="str">
            <v>X</v>
          </cell>
        </row>
        <row r="1954">
          <cell r="AH1954" t="str">
            <v>X</v>
          </cell>
          <cell r="AM1954" t="str">
            <v>X</v>
          </cell>
          <cell r="AR1954" t="str">
            <v>X</v>
          </cell>
          <cell r="AW1954" t="str">
            <v>X</v>
          </cell>
          <cell r="BB1954" t="str">
            <v>X</v>
          </cell>
          <cell r="BG1954" t="str">
            <v>X</v>
          </cell>
        </row>
        <row r="1955">
          <cell r="AH1955" t="str">
            <v>X</v>
          </cell>
          <cell r="AM1955" t="str">
            <v>X</v>
          </cell>
          <cell r="AR1955" t="str">
            <v>X</v>
          </cell>
          <cell r="AW1955" t="str">
            <v>X</v>
          </cell>
          <cell r="BB1955" t="str">
            <v>X</v>
          </cell>
          <cell r="BG1955" t="str">
            <v>X</v>
          </cell>
        </row>
        <row r="1956">
          <cell r="AH1956" t="str">
            <v>X</v>
          </cell>
          <cell r="AM1956" t="str">
            <v>X</v>
          </cell>
          <cell r="AR1956" t="str">
            <v>X</v>
          </cell>
          <cell r="AW1956" t="str">
            <v>X</v>
          </cell>
          <cell r="BB1956" t="str">
            <v>X</v>
          </cell>
          <cell r="BG1956" t="str">
            <v>X</v>
          </cell>
        </row>
        <row r="1957">
          <cell r="AH1957" t="str">
            <v>X</v>
          </cell>
          <cell r="AM1957" t="str">
            <v>X</v>
          </cell>
          <cell r="AR1957" t="str">
            <v>X</v>
          </cell>
          <cell r="AW1957" t="str">
            <v>X</v>
          </cell>
          <cell r="BB1957" t="str">
            <v>X</v>
          </cell>
          <cell r="BG1957" t="str">
            <v>X</v>
          </cell>
        </row>
        <row r="1958">
          <cell r="AH1958" t="str">
            <v>X</v>
          </cell>
          <cell r="AM1958" t="str">
            <v>X</v>
          </cell>
          <cell r="AR1958" t="str">
            <v>X</v>
          </cell>
          <cell r="AW1958" t="str">
            <v>X</v>
          </cell>
          <cell r="BB1958" t="str">
            <v>X</v>
          </cell>
          <cell r="BG1958" t="str">
            <v>X</v>
          </cell>
        </row>
        <row r="1959">
          <cell r="AH1959" t="str">
            <v>X</v>
          </cell>
          <cell r="AM1959" t="str">
            <v>X</v>
          </cell>
          <cell r="AR1959" t="str">
            <v>X</v>
          </cell>
          <cell r="AW1959" t="str">
            <v>X</v>
          </cell>
          <cell r="BB1959" t="str">
            <v>X</v>
          </cell>
          <cell r="BG1959" t="str">
            <v>X</v>
          </cell>
        </row>
        <row r="1960">
          <cell r="AH1960" t="str">
            <v>X</v>
          </cell>
          <cell r="AM1960" t="str">
            <v>X</v>
          </cell>
          <cell r="AR1960" t="str">
            <v>X</v>
          </cell>
          <cell r="AW1960" t="str">
            <v>X</v>
          </cell>
          <cell r="BB1960" t="str">
            <v>X</v>
          </cell>
          <cell r="BG1960" t="str">
            <v>X</v>
          </cell>
        </row>
        <row r="1961">
          <cell r="AH1961" t="str">
            <v>X</v>
          </cell>
          <cell r="AM1961" t="str">
            <v>X</v>
          </cell>
          <cell r="AR1961" t="str">
            <v>X</v>
          </cell>
          <cell r="AW1961" t="str">
            <v>X</v>
          </cell>
          <cell r="BB1961" t="str">
            <v>X</v>
          </cell>
          <cell r="BG1961" t="str">
            <v>X</v>
          </cell>
        </row>
        <row r="1962">
          <cell r="AH1962" t="str">
            <v>X</v>
          </cell>
          <cell r="AM1962" t="str">
            <v>X</v>
          </cell>
          <cell r="AR1962" t="str">
            <v>X</v>
          </cell>
          <cell r="AW1962" t="str">
            <v>X</v>
          </cell>
          <cell r="BB1962" t="str">
            <v>X</v>
          </cell>
          <cell r="BG1962" t="str">
            <v>X</v>
          </cell>
        </row>
        <row r="1963">
          <cell r="AH1963" t="str">
            <v>X</v>
          </cell>
          <cell r="AM1963" t="str">
            <v>X</v>
          </cell>
          <cell r="AR1963" t="str">
            <v>X</v>
          </cell>
          <cell r="AW1963" t="str">
            <v>X</v>
          </cell>
          <cell r="BB1963" t="str">
            <v>X</v>
          </cell>
          <cell r="BG1963" t="str">
            <v>X</v>
          </cell>
        </row>
        <row r="1964">
          <cell r="AH1964" t="str">
            <v>X</v>
          </cell>
          <cell r="AM1964" t="str">
            <v>X</v>
          </cell>
          <cell r="AR1964" t="str">
            <v>X</v>
          </cell>
          <cell r="AW1964" t="str">
            <v>X</v>
          </cell>
          <cell r="BB1964" t="str">
            <v>X</v>
          </cell>
          <cell r="BG1964" t="str">
            <v>X</v>
          </cell>
        </row>
        <row r="1965">
          <cell r="AH1965" t="str">
            <v>X</v>
          </cell>
          <cell r="AM1965" t="str">
            <v>X</v>
          </cell>
          <cell r="AR1965" t="str">
            <v>X</v>
          </cell>
          <cell r="AW1965" t="str">
            <v>X</v>
          </cell>
          <cell r="BB1965" t="str">
            <v>X</v>
          </cell>
          <cell r="BG1965" t="str">
            <v>X</v>
          </cell>
        </row>
        <row r="1966">
          <cell r="AH1966" t="str">
            <v>X</v>
          </cell>
          <cell r="AM1966" t="str">
            <v>X</v>
          </cell>
          <cell r="AR1966" t="str">
            <v>X</v>
          </cell>
          <cell r="AW1966" t="str">
            <v>X</v>
          </cell>
          <cell r="BB1966" t="str">
            <v>X</v>
          </cell>
          <cell r="BG1966" t="str">
            <v>X</v>
          </cell>
        </row>
        <row r="1967">
          <cell r="AH1967" t="str">
            <v>X</v>
          </cell>
          <cell r="AM1967" t="str">
            <v>X</v>
          </cell>
          <cell r="AR1967" t="str">
            <v>X</v>
          </cell>
          <cell r="AW1967" t="str">
            <v>X</v>
          </cell>
          <cell r="BB1967" t="str">
            <v>X</v>
          </cell>
          <cell r="BG1967" t="str">
            <v>X</v>
          </cell>
        </row>
        <row r="1968">
          <cell r="AH1968" t="str">
            <v>X</v>
          </cell>
          <cell r="AM1968" t="str">
            <v>X</v>
          </cell>
          <cell r="AR1968" t="str">
            <v>X</v>
          </cell>
          <cell r="AW1968" t="str">
            <v>X</v>
          </cell>
          <cell r="BB1968" t="str">
            <v>X</v>
          </cell>
          <cell r="BG1968" t="str">
            <v>X</v>
          </cell>
        </row>
        <row r="1969">
          <cell r="AH1969" t="str">
            <v>X</v>
          </cell>
          <cell r="AM1969" t="str">
            <v>X</v>
          </cell>
          <cell r="AR1969" t="str">
            <v>X</v>
          </cell>
          <cell r="AW1969" t="str">
            <v>X</v>
          </cell>
          <cell r="BB1969" t="str">
            <v>X</v>
          </cell>
          <cell r="BG1969" t="str">
            <v>X</v>
          </cell>
        </row>
        <row r="1970">
          <cell r="AH1970" t="str">
            <v>X</v>
          </cell>
          <cell r="AM1970" t="str">
            <v>X</v>
          </cell>
          <cell r="AR1970" t="str">
            <v>X</v>
          </cell>
          <cell r="AW1970" t="str">
            <v>X</v>
          </cell>
          <cell r="BB1970" t="str">
            <v>X</v>
          </cell>
          <cell r="BG1970" t="str">
            <v>X</v>
          </cell>
        </row>
        <row r="1971">
          <cell r="AH1971" t="str">
            <v>X</v>
          </cell>
          <cell r="AM1971" t="str">
            <v>X</v>
          </cell>
          <cell r="AR1971" t="str">
            <v>X</v>
          </cell>
          <cell r="AW1971" t="str">
            <v>X</v>
          </cell>
          <cell r="BB1971" t="str">
            <v>X</v>
          </cell>
          <cell r="BG1971" t="str">
            <v>X</v>
          </cell>
        </row>
        <row r="1972">
          <cell r="AH1972" t="str">
            <v>X</v>
          </cell>
          <cell r="AM1972" t="str">
            <v>X</v>
          </cell>
          <cell r="AR1972" t="str">
            <v>X</v>
          </cell>
          <cell r="AW1972" t="str">
            <v>X</v>
          </cell>
          <cell r="BB1972" t="str">
            <v>X</v>
          </cell>
          <cell r="BG1972" t="str">
            <v>X</v>
          </cell>
        </row>
        <row r="1973">
          <cell r="AH1973" t="str">
            <v>X</v>
          </cell>
          <cell r="AM1973" t="str">
            <v>X</v>
          </cell>
          <cell r="AR1973" t="str">
            <v>X</v>
          </cell>
          <cell r="AW1973" t="str">
            <v>X</v>
          </cell>
          <cell r="BB1973" t="str">
            <v>X</v>
          </cell>
          <cell r="BG1973" t="str">
            <v>X</v>
          </cell>
        </row>
        <row r="1974">
          <cell r="AH1974" t="str">
            <v>X</v>
          </cell>
          <cell r="AM1974" t="str">
            <v>X</v>
          </cell>
          <cell r="AR1974" t="str">
            <v>X</v>
          </cell>
          <cell r="AW1974" t="str">
            <v>X</v>
          </cell>
          <cell r="BB1974" t="str">
            <v>X</v>
          </cell>
          <cell r="BG1974" t="str">
            <v>X</v>
          </cell>
        </row>
        <row r="1975">
          <cell r="AH1975" t="str">
            <v>X</v>
          </cell>
          <cell r="AM1975" t="str">
            <v>X</v>
          </cell>
          <cell r="AR1975" t="str">
            <v>X</v>
          </cell>
          <cell r="AW1975" t="str">
            <v>X</v>
          </cell>
          <cell r="BB1975" t="str">
            <v>X</v>
          </cell>
          <cell r="BG1975" t="str">
            <v>X</v>
          </cell>
        </row>
        <row r="1976">
          <cell r="AH1976" t="str">
            <v>X</v>
          </cell>
          <cell r="AM1976" t="str">
            <v>X</v>
          </cell>
          <cell r="AR1976" t="str">
            <v>X</v>
          </cell>
          <cell r="AW1976" t="str">
            <v>X</v>
          </cell>
          <cell r="BB1976" t="str">
            <v>X</v>
          </cell>
          <cell r="BG1976" t="str">
            <v>X</v>
          </cell>
        </row>
        <row r="1977">
          <cell r="AH1977" t="str">
            <v>X</v>
          </cell>
          <cell r="AM1977" t="str">
            <v>X</v>
          </cell>
          <cell r="AR1977" t="str">
            <v>X</v>
          </cell>
          <cell r="AW1977" t="str">
            <v>X</v>
          </cell>
          <cell r="BB1977" t="str">
            <v>X</v>
          </cell>
          <cell r="BG1977" t="str">
            <v>X</v>
          </cell>
        </row>
        <row r="1978">
          <cell r="AH1978" t="str">
            <v>X</v>
          </cell>
          <cell r="AM1978" t="str">
            <v>X</v>
          </cell>
          <cell r="AR1978" t="str">
            <v>X</v>
          </cell>
          <cell r="AW1978" t="str">
            <v>X</v>
          </cell>
          <cell r="BB1978" t="str">
            <v>X</v>
          </cell>
          <cell r="BG1978" t="str">
            <v>X</v>
          </cell>
        </row>
        <row r="1979">
          <cell r="AH1979" t="str">
            <v>X</v>
          </cell>
          <cell r="AM1979" t="str">
            <v>X</v>
          </cell>
          <cell r="AR1979" t="str">
            <v>X</v>
          </cell>
          <cell r="AW1979" t="str">
            <v>X</v>
          </cell>
          <cell r="BB1979" t="str">
            <v>X</v>
          </cell>
          <cell r="BG1979" t="str">
            <v>X</v>
          </cell>
        </row>
        <row r="1980">
          <cell r="AH1980" t="str">
            <v>X</v>
          </cell>
          <cell r="AM1980" t="str">
            <v>X</v>
          </cell>
          <cell r="AR1980" t="str">
            <v>X</v>
          </cell>
          <cell r="AW1980" t="str">
            <v>X</v>
          </cell>
          <cell r="BB1980" t="str">
            <v>X</v>
          </cell>
          <cell r="BG1980" t="str">
            <v>X</v>
          </cell>
        </row>
        <row r="1981">
          <cell r="AH1981" t="str">
            <v>X</v>
          </cell>
          <cell r="AM1981" t="str">
            <v>X</v>
          </cell>
          <cell r="AR1981" t="str">
            <v>X</v>
          </cell>
          <cell r="AW1981" t="str">
            <v>X</v>
          </cell>
          <cell r="BB1981" t="str">
            <v>X</v>
          </cell>
          <cell r="BG1981" t="str">
            <v>X</v>
          </cell>
        </row>
        <row r="1982">
          <cell r="AH1982" t="str">
            <v>X</v>
          </cell>
          <cell r="AM1982" t="str">
            <v>X</v>
          </cell>
          <cell r="AR1982" t="str">
            <v>X</v>
          </cell>
          <cell r="AW1982" t="str">
            <v>X</v>
          </cell>
          <cell r="BB1982" t="str">
            <v>X</v>
          </cell>
          <cell r="BG1982" t="str">
            <v>X</v>
          </cell>
        </row>
        <row r="1983">
          <cell r="AH1983" t="str">
            <v>X</v>
          </cell>
          <cell r="AM1983" t="str">
            <v>X</v>
          </cell>
          <cell r="AR1983" t="str">
            <v>X</v>
          </cell>
          <cell r="AW1983" t="str">
            <v>X</v>
          </cell>
          <cell r="BB1983" t="str">
            <v>X</v>
          </cell>
          <cell r="BG1983" t="str">
            <v>X</v>
          </cell>
        </row>
        <row r="1984">
          <cell r="AH1984" t="str">
            <v>X</v>
          </cell>
          <cell r="AM1984" t="str">
            <v>X</v>
          </cell>
          <cell r="AR1984" t="str">
            <v>X</v>
          </cell>
          <cell r="AW1984" t="str">
            <v>X</v>
          </cell>
          <cell r="BB1984" t="str">
            <v>X</v>
          </cell>
          <cell r="BG1984" t="str">
            <v>X</v>
          </cell>
        </row>
        <row r="1985">
          <cell r="AH1985" t="str">
            <v>X</v>
          </cell>
          <cell r="AM1985" t="str">
            <v>X</v>
          </cell>
          <cell r="AR1985" t="str">
            <v>X</v>
          </cell>
          <cell r="AW1985" t="str">
            <v>X</v>
          </cell>
          <cell r="BB1985" t="str">
            <v>X</v>
          </cell>
          <cell r="BG1985" t="str">
            <v>X</v>
          </cell>
        </row>
        <row r="1986">
          <cell r="AH1986" t="str">
            <v>X</v>
          </cell>
          <cell r="AM1986" t="str">
            <v>X</v>
          </cell>
          <cell r="AR1986" t="str">
            <v>X</v>
          </cell>
          <cell r="AW1986" t="str">
            <v>X</v>
          </cell>
          <cell r="BB1986" t="str">
            <v>X</v>
          </cell>
          <cell r="BG1986" t="str">
            <v>X</v>
          </cell>
        </row>
        <row r="1987">
          <cell r="AH1987" t="str">
            <v>X</v>
          </cell>
          <cell r="AM1987" t="str">
            <v>X</v>
          </cell>
          <cell r="AR1987" t="str">
            <v>X</v>
          </cell>
          <cell r="AW1987" t="str">
            <v>X</v>
          </cell>
          <cell r="BB1987" t="str">
            <v>X</v>
          </cell>
          <cell r="BG1987" t="str">
            <v>X</v>
          </cell>
        </row>
        <row r="1988">
          <cell r="AH1988" t="str">
            <v>X</v>
          </cell>
          <cell r="AM1988" t="str">
            <v>X</v>
          </cell>
          <cell r="AR1988" t="str">
            <v>X</v>
          </cell>
          <cell r="AW1988" t="str">
            <v>X</v>
          </cell>
          <cell r="BB1988" t="str">
            <v>X</v>
          </cell>
          <cell r="BG1988" t="str">
            <v>X</v>
          </cell>
        </row>
        <row r="1989">
          <cell r="AH1989" t="str">
            <v>X</v>
          </cell>
          <cell r="AM1989" t="str">
            <v>X</v>
          </cell>
          <cell r="AR1989" t="str">
            <v>X</v>
          </cell>
          <cell r="AW1989" t="str">
            <v>X</v>
          </cell>
          <cell r="BB1989" t="str">
            <v>X</v>
          </cell>
          <cell r="BG1989" t="str">
            <v>X</v>
          </cell>
        </row>
        <row r="1990">
          <cell r="AH1990" t="str">
            <v>X</v>
          </cell>
          <cell r="AM1990" t="str">
            <v>X</v>
          </cell>
          <cell r="AR1990" t="str">
            <v>X</v>
          </cell>
          <cell r="AW1990" t="str">
            <v>X</v>
          </cell>
          <cell r="BB1990" t="str">
            <v>X</v>
          </cell>
          <cell r="BG1990" t="str">
            <v>X</v>
          </cell>
        </row>
        <row r="1991">
          <cell r="AH1991" t="str">
            <v>X</v>
          </cell>
          <cell r="AM1991" t="str">
            <v>X</v>
          </cell>
          <cell r="AR1991" t="str">
            <v>X</v>
          </cell>
          <cell r="AW1991" t="str">
            <v>X</v>
          </cell>
          <cell r="BB1991" t="str">
            <v>X</v>
          </cell>
          <cell r="BG1991" t="str">
            <v>X</v>
          </cell>
        </row>
        <row r="1992">
          <cell r="AH1992" t="str">
            <v>X</v>
          </cell>
          <cell r="AM1992" t="str">
            <v>X</v>
          </cell>
          <cell r="AR1992" t="str">
            <v>X</v>
          </cell>
          <cell r="AW1992" t="str">
            <v>X</v>
          </cell>
          <cell r="BB1992" t="str">
            <v>X</v>
          </cell>
          <cell r="BG1992" t="str">
            <v>X</v>
          </cell>
        </row>
        <row r="1993">
          <cell r="AH1993" t="str">
            <v>X</v>
          </cell>
          <cell r="AM1993" t="str">
            <v>X</v>
          </cell>
          <cell r="AR1993" t="str">
            <v>X</v>
          </cell>
          <cell r="AW1993" t="str">
            <v>X</v>
          </cell>
          <cell r="BB1993" t="str">
            <v>X</v>
          </cell>
          <cell r="BG1993" t="str">
            <v>X</v>
          </cell>
        </row>
        <row r="1994">
          <cell r="AH1994" t="str">
            <v>X</v>
          </cell>
          <cell r="AM1994" t="str">
            <v>X</v>
          </cell>
          <cell r="AR1994" t="str">
            <v>X</v>
          </cell>
          <cell r="AW1994" t="str">
            <v>X</v>
          </cell>
          <cell r="BB1994" t="str">
            <v>X</v>
          </cell>
          <cell r="BG1994" t="str">
            <v>X</v>
          </cell>
        </row>
        <row r="1995">
          <cell r="AH1995" t="str">
            <v>X</v>
          </cell>
          <cell r="AM1995" t="str">
            <v>X</v>
          </cell>
          <cell r="AR1995" t="str">
            <v>X</v>
          </cell>
          <cell r="AW1995" t="str">
            <v>X</v>
          </cell>
          <cell r="BB1995" t="str">
            <v>X</v>
          </cell>
          <cell r="BG1995" t="str">
            <v>X</v>
          </cell>
        </row>
        <row r="1996">
          <cell r="AH1996" t="str">
            <v>X</v>
          </cell>
          <cell r="AM1996" t="str">
            <v>X</v>
          </cell>
          <cell r="AR1996" t="str">
            <v>X</v>
          </cell>
          <cell r="AW1996" t="str">
            <v>X</v>
          </cell>
          <cell r="BB1996" t="str">
            <v>X</v>
          </cell>
          <cell r="BG1996" t="str">
            <v>X</v>
          </cell>
        </row>
        <row r="1997">
          <cell r="AH1997" t="str">
            <v>X</v>
          </cell>
          <cell r="AM1997" t="str">
            <v>X</v>
          </cell>
          <cell r="AR1997" t="str">
            <v>X</v>
          </cell>
          <cell r="AW1997" t="str">
            <v>X</v>
          </cell>
          <cell r="BB1997" t="str">
            <v>X</v>
          </cell>
          <cell r="BG1997" t="str">
            <v>X</v>
          </cell>
        </row>
        <row r="1998">
          <cell r="AH1998" t="str">
            <v>X</v>
          </cell>
          <cell r="AM1998" t="str">
            <v>X</v>
          </cell>
          <cell r="AR1998" t="str">
            <v>X</v>
          </cell>
          <cell r="AW1998" t="str">
            <v>X</v>
          </cell>
          <cell r="BB1998" t="str">
            <v>X</v>
          </cell>
          <cell r="BG1998" t="str">
            <v>X</v>
          </cell>
        </row>
        <row r="1999">
          <cell r="AH1999" t="str">
            <v>X</v>
          </cell>
          <cell r="AM1999" t="str">
            <v>X</v>
          </cell>
          <cell r="AR1999" t="str">
            <v>X</v>
          </cell>
          <cell r="AW1999" t="str">
            <v>X</v>
          </cell>
          <cell r="BB1999" t="str">
            <v>X</v>
          </cell>
          <cell r="BG1999" t="str">
            <v>X</v>
          </cell>
        </row>
        <row r="2000">
          <cell r="AH2000" t="str">
            <v>X</v>
          </cell>
          <cell r="AM2000" t="str">
            <v>X</v>
          </cell>
          <cell r="AR2000" t="str">
            <v>X</v>
          </cell>
          <cell r="AW2000" t="str">
            <v>X</v>
          </cell>
          <cell r="BB2000" t="str">
            <v>X</v>
          </cell>
          <cell r="BG2000" t="str">
            <v>X</v>
          </cell>
        </row>
      </sheetData>
      <sheetData sheetId="11" refreshError="1">
        <row r="2">
          <cell r="B2">
            <v>1997</v>
          </cell>
        </row>
        <row r="3">
          <cell r="B3">
            <v>35582</v>
          </cell>
        </row>
      </sheetData>
      <sheetData sheetId="1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hledavky TOP 40"/>
      <sheetName val="Total-3rd-party"/>
      <sheetName val="Total_3rd_party"/>
    </sheetNames>
    <sheetDataSet>
      <sheetData sheetId="0" refreshError="1"/>
      <sheetData sheetId="1" refreshError="1"/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Controls"/>
      <sheetName val="Index"/>
      <sheetName val="Sum"/>
      <sheetName val="P&amp;L"/>
      <sheetName val="BS"/>
      <sheetName val="CFS"/>
      <sheetName val="Consolidated Depr"/>
      <sheetName val="Rev Build-up Summary"/>
      <sheetName val="Export"/>
      <sheetName val="Bench Marks"/>
      <sheetName val="Graphs"/>
      <sheetName val="Pan European Capex"/>
      <sheetName val="SG&amp;A"/>
      <sheetName val="Operating Assumptions"/>
      <sheetName val="Consolidated Financials"/>
      <sheetName val="German Rev Build-up"/>
      <sheetName val="Finland Rev Build-up "/>
      <sheetName val="Sweden Rev Build-up "/>
      <sheetName val="Norway Rev Build-up"/>
      <sheetName val="Denmark Rev Build-up"/>
      <sheetName val="Austria Rev Build-up"/>
      <sheetName val="Switzerland Rev Build-up"/>
      <sheetName val="Italy Rev Build-up"/>
      <sheetName val="Spain Rev Build-up"/>
      <sheetName val="France Rev Build-up"/>
      <sheetName val="UK Rev Build-up"/>
      <sheetName val="Retail Lines"/>
      <sheetName val="Debt"/>
      <sheetName val="Tax"/>
      <sheetName val="Assump"/>
      <sheetName val="Print Controls"/>
      <sheetName val="penetration rates"/>
      <sheetName val="CO roll out"/>
      <sheetName val="lines per co"/>
      <sheetName val="Shares Outstanding"/>
      <sheetName val="Firm Value"/>
      <sheetName val="Conv. Debt"/>
      <sheetName val="LTM"/>
      <sheetName val="Preferred"/>
      <sheetName val="Conv. Pref."/>
      <sheetName val="Options"/>
      <sheetName val="Amort"/>
      <sheetName val="PrintMacro"/>
      <sheetName val="DebtMacro"/>
      <sheetName val="Module1"/>
    </sheetNames>
    <sheetDataSet>
      <sheetData sheetId="0" refreshError="1"/>
      <sheetData sheetId="1" refreshError="1">
        <row r="23">
          <cell r="C23">
            <v>1999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Case"/>
      <sheetName val="Buildup"/>
      <sheetName val="Benchmark"/>
      <sheetName val="Benchmark 2"/>
      <sheetName val="Graphs"/>
      <sheetName val="Graphs (2)"/>
      <sheetName val="Financing"/>
      <sheetName val="IPO Comp"/>
      <sheetName val="Summary"/>
      <sheetName val="xDSL Prices"/>
      <sheetName val="Shares"/>
      <sheetName val="Conso"/>
      <sheetName val="COS Assump"/>
      <sheetName val="SG&amp;A"/>
      <sheetName val="IS"/>
      <sheetName val="BS"/>
      <sheetName val="Funds"/>
      <sheetName val="FundsPitch"/>
      <sheetName val="FirmValue"/>
      <sheetName val="DCF_10"/>
      <sheetName val="Dark"/>
      <sheetName val="DF Sum"/>
      <sheetName val="DF"/>
      <sheetName val="Data"/>
      <sheetName val="MBBS Sum"/>
      <sheetName val="MBBS"/>
      <sheetName val="ATM Sum"/>
      <sheetName val="ATM"/>
      <sheetName val="IP VPN Sum"/>
      <sheetName val="IP VPN"/>
      <sheetName val="IPCon"/>
      <sheetName val="IP Acc Sum"/>
      <sheetName val="IP Acc"/>
      <sheetName val="IP Tran Sum"/>
      <sheetName val="IP Tran"/>
      <sheetName val="VAS"/>
      <sheetName val="VoIP Sum"/>
      <sheetName val="VoIP Retail"/>
      <sheetName val="VoIP Wholesale"/>
      <sheetName val="Stream Sum"/>
      <sheetName val="Stream"/>
      <sheetName val="Cyber Sum"/>
      <sheetName val="CoLo Sum"/>
      <sheetName val="Cyber CoLo"/>
      <sheetName val="Cyber Rollout"/>
      <sheetName val="App Summ"/>
      <sheetName val="App Hosting"/>
      <sheetName val="ASP Sum"/>
      <sheetName val="ASP"/>
      <sheetName val="Amor"/>
      <sheetName val="Dep"/>
      <sheetName val="Capex"/>
    </sheetNames>
    <sheetDataSet>
      <sheetData sheetId="0" refreshError="1">
        <row r="68">
          <cell r="I68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Cons P&amp;L"/>
      <sheetName val="Detail P&amp;L"/>
      <sheetName val="BS"/>
      <sheetName val="DCF"/>
      <sheetName val="Capex"/>
      <sheetName val="Dep"/>
      <sheetName val="Check IPO"/>
      <sheetName val="FundsPitch"/>
      <sheetName val="Funds"/>
      <sheetName val="Investor"/>
      <sheetName val="Treasury"/>
      <sheetName val="Benchmark"/>
      <sheetName val="Benchmark 2"/>
      <sheetName val="Shares"/>
      <sheetName val="Tax"/>
      <sheetName val="Check HOR"/>
      <sheetName val="DF Cons"/>
      <sheetName val="ATM Cons"/>
      <sheetName val="MBBS Cons"/>
      <sheetName val="IP Acc Cons"/>
      <sheetName val="IP Trans Cons"/>
      <sheetName val="IP VPN Cons"/>
      <sheetName val="VoIP Cons"/>
      <sheetName val="Stream Cons"/>
      <sheetName val="Cyber Cons"/>
      <sheetName val="Corporate C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trieve"/>
      <sheetName val="Sum"/>
      <sheetName val="Differences"/>
    </sheetNames>
    <sheetDataSet>
      <sheetData sheetId="0" refreshError="1">
        <row r="7">
          <cell r="D7" t="str">
            <v>_571_</v>
          </cell>
          <cell r="E7" t="str">
            <v>_574_</v>
          </cell>
          <cell r="F7" t="str">
            <v>_563_</v>
          </cell>
          <cell r="G7" t="str">
            <v>_002_</v>
          </cell>
          <cell r="H7" t="str">
            <v>_557_</v>
          </cell>
          <cell r="I7" t="str">
            <v>_596_</v>
          </cell>
          <cell r="J7" t="str">
            <v>_597_</v>
          </cell>
          <cell r="K7" t="str">
            <v>_004_</v>
          </cell>
          <cell r="L7" t="str">
            <v>_591_</v>
          </cell>
          <cell r="M7" t="str">
            <v>_572_</v>
          </cell>
          <cell r="N7" t="str">
            <v>_580_</v>
          </cell>
          <cell r="O7" t="str">
            <v>_581_</v>
          </cell>
          <cell r="P7" t="str">
            <v>_583_</v>
          </cell>
          <cell r="Q7" t="str">
            <v>_584_</v>
          </cell>
          <cell r="R7" t="str">
            <v>_585_</v>
          </cell>
        </row>
      </sheetData>
      <sheetData sheetId="1" refreshError="1"/>
      <sheetData sheetId="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dpisovy plan"/>
      <sheetName val="p02"/>
    </sheetNames>
    <sheetDataSet>
      <sheetData sheetId="0" refreshError="1">
        <row r="3">
          <cell r="B3">
            <v>0</v>
          </cell>
          <cell r="C3">
            <v>0</v>
          </cell>
          <cell r="D3">
            <v>0</v>
          </cell>
          <cell r="E3">
            <v>0</v>
          </cell>
        </row>
        <row r="4">
          <cell r="B4">
            <v>1</v>
          </cell>
          <cell r="C4">
            <v>0</v>
          </cell>
          <cell r="D4">
            <v>0</v>
          </cell>
          <cell r="E4">
            <v>0</v>
          </cell>
        </row>
        <row r="5">
          <cell r="B5">
            <v>2</v>
          </cell>
          <cell r="C5">
            <v>0</v>
          </cell>
          <cell r="D5">
            <v>0</v>
          </cell>
          <cell r="E5">
            <v>0</v>
          </cell>
        </row>
        <row r="6">
          <cell r="B6">
            <v>3</v>
          </cell>
          <cell r="C6">
            <v>0.2</v>
          </cell>
          <cell r="D6">
            <v>0</v>
          </cell>
          <cell r="E6">
            <v>0</v>
          </cell>
        </row>
        <row r="7">
          <cell r="B7">
            <v>4</v>
          </cell>
          <cell r="C7">
            <v>0.6</v>
          </cell>
          <cell r="D7">
            <v>0</v>
          </cell>
          <cell r="E7">
            <v>0</v>
          </cell>
        </row>
        <row r="8">
          <cell r="B8">
            <v>5</v>
          </cell>
          <cell r="C8">
            <v>0.8</v>
          </cell>
          <cell r="D8">
            <v>0</v>
          </cell>
          <cell r="E8">
            <v>0</v>
          </cell>
        </row>
        <row r="9">
          <cell r="B9">
            <v>6</v>
          </cell>
          <cell r="C9">
            <v>1</v>
          </cell>
          <cell r="D9">
            <v>0</v>
          </cell>
          <cell r="E9">
            <v>0</v>
          </cell>
        </row>
        <row r="10">
          <cell r="B10">
            <v>7</v>
          </cell>
          <cell r="C10">
            <v>1</v>
          </cell>
          <cell r="D10">
            <v>0.8</v>
          </cell>
          <cell r="E10">
            <v>0.2</v>
          </cell>
        </row>
        <row r="11">
          <cell r="B11">
            <v>8</v>
          </cell>
          <cell r="C11">
            <v>1</v>
          </cell>
          <cell r="D11">
            <v>0.67</v>
          </cell>
          <cell r="E11">
            <v>0.33</v>
          </cell>
        </row>
        <row r="12">
          <cell r="B12">
            <v>9</v>
          </cell>
          <cell r="C12">
            <v>1</v>
          </cell>
          <cell r="D12">
            <v>0.5</v>
          </cell>
          <cell r="E12">
            <v>0.5</v>
          </cell>
        </row>
      </sheetData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j.Des."/>
      <sheetName val="Balance sheet"/>
      <sheetName val="Profit&amp;Loss"/>
      <sheetName val="obroty"/>
      <sheetName val="FA"/>
      <sheetName val="LiasedFA"/>
      <sheetName val="Cash"/>
      <sheetName val="Acc.Rec."/>
      <sheetName val="Other A_R"/>
      <sheetName val="Acc.Pay."/>
      <sheetName val="Stock"/>
      <sheetName val="Costs"/>
      <sheetName val="Sales"/>
      <sheetName val="Fin.result"/>
      <sheetName val="Equity"/>
      <sheetName val="Oth.result"/>
      <sheetName val="AccPrep"/>
      <sheetName val="Ustawienia"/>
      <sheetName val="WZOR_F_S"/>
      <sheetName val="F_S"/>
      <sheetName val="SPOLKI"/>
      <sheetName val="SP1_1995"/>
      <sheetName val="ORACLE_BS(átértékelés_vissza)"/>
      <sheetName val="ORACLE_BS(exchange)"/>
      <sheetName val="ORACLE_PL(átértékelés_vissza)"/>
      <sheetName val="ORACLE_PL(exchange)"/>
      <sheetName val="ORACLE_BS(auditált HAS)"/>
      <sheetName val="ORACLE_PL(auditált HAS)"/>
      <sheetName val="ORACLE_BS(2005 audit adj)"/>
      <sheetName val="ORACLE_PL(2005 audit adj)"/>
      <sheetName val="ORACLE_BS(other)"/>
      <sheetName val="ORACLE_PL(other)"/>
      <sheetName val="ORACLE_PL(HAS)"/>
      <sheetName val="ORACLE_BS(HAS)"/>
      <sheetName val="ORACLE_PL (depr.)"/>
      <sheetName val="ORACLE_BS (depr.)"/>
      <sheetName val="ORACLE_BS(audit.adj.CEH)"/>
      <sheetName val="ORACLE_PL(audit.adj.CEH)"/>
      <sheetName val="ORACLE_BS (audit.adj.2004)"/>
      <sheetName val="ORACLE_PL (audit.adj.2004)"/>
      <sheetName val="ORACLE_BS(GAAP)"/>
      <sheetName val="ORACLE_PL(GAAP)"/>
      <sheetName val="Pet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4">
          <cell r="B4">
            <v>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?from=RON&amp;amount=1.00" refreshOnLoad="1" connectionId="1" xr16:uid="{00000000-0016-0000-00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7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8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indexed="41"/>
  </sheetPr>
  <dimension ref="B4:O32"/>
  <sheetViews>
    <sheetView workbookViewId="0">
      <selection activeCell="I5" sqref="I5"/>
    </sheetView>
  </sheetViews>
  <sheetFormatPr defaultRowHeight="12.3"/>
  <cols>
    <col min="4" max="4" width="16.33203125" bestFit="1" customWidth="1"/>
    <col min="5" max="5" width="9.71875" bestFit="1" customWidth="1"/>
    <col min="6" max="6" width="12.0546875" bestFit="1" customWidth="1"/>
    <col min="7" max="7" width="14.109375" bestFit="1" customWidth="1"/>
    <col min="9" max="9" width="25.44140625" customWidth="1"/>
    <col min="12" max="12" width="8.88671875" bestFit="1" customWidth="1"/>
  </cols>
  <sheetData>
    <row r="4" spans="2:15" ht="27" customHeight="1">
      <c r="D4" s="664" t="s">
        <v>589</v>
      </c>
      <c r="E4" s="665"/>
      <c r="F4" s="665"/>
      <c r="G4" s="672"/>
    </row>
    <row r="5" spans="2:15" ht="12.6" thickBot="1">
      <c r="I5" s="217" t="s">
        <v>638</v>
      </c>
    </row>
    <row r="6" spans="2:15" ht="15">
      <c r="D6" s="659" t="s">
        <v>233</v>
      </c>
      <c r="E6" s="660" t="s">
        <v>234</v>
      </c>
      <c r="F6" s="661" t="s">
        <v>235</v>
      </c>
      <c r="N6" s="668"/>
      <c r="O6" s="668"/>
    </row>
    <row r="7" spans="2:15" ht="15.3" thickBot="1">
      <c r="D7" s="662" t="s">
        <v>237</v>
      </c>
      <c r="E7" s="671">
        <f ca="1">TODAY()</f>
        <v>44148</v>
      </c>
      <c r="F7" s="663">
        <f>F21</f>
        <v>4.118144</v>
      </c>
      <c r="L7" s="666"/>
      <c r="N7" s="669"/>
    </row>
    <row r="8" spans="2:15" ht="12.6" thickBot="1"/>
    <row r="9" spans="2:15" ht="15">
      <c r="D9" s="659" t="s">
        <v>233</v>
      </c>
      <c r="E9" s="660" t="s">
        <v>234</v>
      </c>
      <c r="F9" s="661" t="s">
        <v>235</v>
      </c>
      <c r="L9" s="667"/>
      <c r="N9" s="670"/>
    </row>
    <row r="10" spans="2:15" ht="15.3" thickBot="1">
      <c r="D10" s="662" t="s">
        <v>236</v>
      </c>
      <c r="E10" s="671">
        <f ca="1">TODAY()</f>
        <v>44148</v>
      </c>
      <c r="F10" s="663">
        <f>F22</f>
        <v>4.8700710000000003</v>
      </c>
    </row>
    <row r="11" spans="2:15" ht="12.6" thickBot="1"/>
    <row r="12" spans="2:15" ht="15">
      <c r="D12" s="659" t="s">
        <v>233</v>
      </c>
      <c r="E12" s="660" t="s">
        <v>234</v>
      </c>
      <c r="F12" s="661" t="s">
        <v>235</v>
      </c>
    </row>
    <row r="13" spans="2:15" ht="15.3" thickBot="1">
      <c r="D13" s="662" t="s">
        <v>238</v>
      </c>
      <c r="E13" s="671">
        <f ca="1">TODAY()</f>
        <v>44148</v>
      </c>
      <c r="F13" s="663">
        <f>F10/F7</f>
        <v>1.18258880699655</v>
      </c>
    </row>
    <row r="14" spans="2:15">
      <c r="C14" s="433"/>
      <c r="D14" s="433"/>
      <c r="E14" s="433"/>
      <c r="F14" s="433"/>
      <c r="G14" s="433"/>
      <c r="H14" s="433"/>
    </row>
    <row r="15" spans="2:15" ht="15">
      <c r="B15" s="217"/>
      <c r="C15" s="436"/>
      <c r="D15" s="1508" t="s">
        <v>261</v>
      </c>
      <c r="E15" s="1509">
        <f>SUM('FX Rate'!$F$10)</f>
        <v>4.8700710000000003</v>
      </c>
      <c r="F15" s="436"/>
      <c r="G15" s="436"/>
    </row>
    <row r="16" spans="2:15" ht="15">
      <c r="B16" s="217"/>
      <c r="C16" s="436"/>
      <c r="D16" s="1508" t="s">
        <v>262</v>
      </c>
      <c r="E16" s="1509">
        <f>SUM('FX Rate'!$F$7)</f>
        <v>4.118144</v>
      </c>
      <c r="F16" s="436"/>
      <c r="G16" s="436"/>
    </row>
    <row r="17" spans="2:8" ht="15">
      <c r="B17" s="217"/>
      <c r="C17" s="436"/>
      <c r="D17" s="1508" t="s">
        <v>263</v>
      </c>
      <c r="E17" s="1510">
        <f>'FX Rate'!F$13</f>
        <v>1.18258880699655</v>
      </c>
      <c r="F17" s="436"/>
      <c r="G17" s="436"/>
      <c r="H17" s="217"/>
    </row>
    <row r="18" spans="2:8">
      <c r="B18" s="217"/>
      <c r="C18" s="436"/>
      <c r="D18" s="436"/>
      <c r="E18" s="436"/>
      <c r="F18" s="436"/>
      <c r="G18" s="436"/>
      <c r="H18" s="217"/>
    </row>
    <row r="19" spans="2:8">
      <c r="B19" s="217"/>
      <c r="C19" s="436"/>
      <c r="D19" s="436"/>
      <c r="E19" s="436"/>
      <c r="F19" s="436"/>
      <c r="G19" s="436"/>
      <c r="H19" s="217"/>
    </row>
    <row r="20" spans="2:8">
      <c r="B20" s="217"/>
      <c r="C20" s="436"/>
      <c r="D20" s="436" t="s">
        <v>578</v>
      </c>
      <c r="E20" s="436" t="s">
        <v>579</v>
      </c>
      <c r="F20" s="436" t="s">
        <v>580</v>
      </c>
      <c r="G20" s="436"/>
      <c r="H20" s="217"/>
    </row>
    <row r="21" spans="2:8">
      <c r="B21" s="217"/>
      <c r="C21" s="436"/>
      <c r="D21" s="436" t="s">
        <v>582</v>
      </c>
      <c r="E21" s="436">
        <v>0.24282799999999999</v>
      </c>
      <c r="F21" s="436">
        <v>4.118144</v>
      </c>
      <c r="G21" s="436"/>
      <c r="H21" s="217"/>
    </row>
    <row r="22" spans="2:8">
      <c r="B22" s="217"/>
      <c r="C22" s="436"/>
      <c r="D22" s="436" t="s">
        <v>581</v>
      </c>
      <c r="E22" s="436">
        <v>0.20533599999999999</v>
      </c>
      <c r="F22" s="436">
        <v>4.8700710000000003</v>
      </c>
      <c r="G22" s="436"/>
      <c r="H22" s="217"/>
    </row>
    <row r="23" spans="2:8">
      <c r="B23" s="217"/>
      <c r="C23" s="436"/>
      <c r="D23" s="436" t="s">
        <v>583</v>
      </c>
      <c r="E23" s="436">
        <v>0.18459300000000001</v>
      </c>
      <c r="F23" s="436">
        <v>5.4173169999999997</v>
      </c>
      <c r="G23" s="436"/>
      <c r="H23" s="217"/>
    </row>
    <row r="24" spans="2:8">
      <c r="B24" s="217"/>
      <c r="C24" s="436"/>
      <c r="D24" s="436" t="s">
        <v>584</v>
      </c>
      <c r="E24" s="436">
        <v>18.121082999999999</v>
      </c>
      <c r="F24" s="436">
        <v>5.5183999999999997E-2</v>
      </c>
      <c r="G24" s="436"/>
      <c r="H24" s="217"/>
    </row>
    <row r="25" spans="2:8">
      <c r="B25" s="217"/>
      <c r="C25" s="436"/>
      <c r="D25" s="436" t="s">
        <v>585</v>
      </c>
      <c r="E25" s="436">
        <v>0.335233</v>
      </c>
      <c r="F25" s="436">
        <v>2.9829970000000001</v>
      </c>
      <c r="G25" s="436"/>
      <c r="H25" s="217"/>
    </row>
    <row r="26" spans="2:8">
      <c r="B26" s="217"/>
      <c r="C26" s="436"/>
      <c r="D26" s="436" t="s">
        <v>586</v>
      </c>
      <c r="E26" s="436">
        <v>0.31931199999999998</v>
      </c>
      <c r="F26" s="436">
        <v>3.1317349999999999</v>
      </c>
      <c r="G26" s="436"/>
      <c r="H26" s="217"/>
    </row>
    <row r="27" spans="2:8">
      <c r="B27" s="217"/>
      <c r="C27" s="436"/>
      <c r="D27" s="436" t="s">
        <v>639</v>
      </c>
      <c r="E27" s="436">
        <v>0.327347</v>
      </c>
      <c r="F27" s="436">
        <v>3.0548649999999999</v>
      </c>
      <c r="G27" s="436"/>
      <c r="H27" s="217"/>
    </row>
    <row r="28" spans="2:8">
      <c r="B28" s="217"/>
      <c r="C28" s="436"/>
      <c r="D28" s="436" t="s">
        <v>587</v>
      </c>
      <c r="E28" s="436">
        <v>0.221826</v>
      </c>
      <c r="F28" s="436">
        <v>4.508032</v>
      </c>
      <c r="G28" s="436"/>
      <c r="H28" s="217"/>
    </row>
    <row r="29" spans="2:8">
      <c r="B29" s="217"/>
      <c r="C29" s="436"/>
      <c r="D29" s="436" t="s">
        <v>588</v>
      </c>
      <c r="E29" s="436">
        <v>1.001206</v>
      </c>
      <c r="F29" s="436">
        <v>0.99879499999999999</v>
      </c>
      <c r="G29" s="436"/>
      <c r="H29" s="217"/>
    </row>
    <row r="30" spans="2:8">
      <c r="C30" s="436"/>
      <c r="D30" s="436" t="s">
        <v>640</v>
      </c>
      <c r="E30" s="436">
        <v>25.431509999999999</v>
      </c>
      <c r="F30" s="436">
        <v>3.9321000000000002E-2</v>
      </c>
      <c r="G30" s="436"/>
    </row>
    <row r="31" spans="2:8">
      <c r="C31" s="436"/>
      <c r="D31" s="436"/>
      <c r="E31" s="436"/>
      <c r="F31" s="436"/>
      <c r="G31" s="436"/>
    </row>
    <row r="32" spans="2:8">
      <c r="D32" s="436"/>
      <c r="E32" s="436"/>
      <c r="F32" s="436"/>
      <c r="G32" s="436"/>
    </row>
  </sheetData>
  <sheetProtection selectLockedCells="1" selectUnlockedCells="1"/>
  <phoneticPr fontId="26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1">
    <tabColor rgb="FF002060"/>
  </sheetPr>
  <dimension ref="B1:P90"/>
  <sheetViews>
    <sheetView topLeftCell="A26" zoomScaleNormal="100" workbookViewId="0">
      <selection activeCell="H46" sqref="H46"/>
    </sheetView>
  </sheetViews>
  <sheetFormatPr defaultColWidth="8.77734375" defaultRowHeight="12.3"/>
  <cols>
    <col min="1" max="2" width="8.77734375" style="217"/>
    <col min="3" max="3" width="51.33203125" style="217" customWidth="1"/>
    <col min="4" max="4" width="8.77734375" style="217"/>
    <col min="5" max="5" width="11" style="217" customWidth="1"/>
    <col min="6" max="6" width="15.38671875" style="217" bestFit="1" customWidth="1"/>
    <col min="7" max="7" width="16.609375" style="217" bestFit="1" customWidth="1"/>
    <col min="8" max="8" width="14.44140625" style="217" customWidth="1"/>
    <col min="9" max="9" width="16.44140625" style="217" customWidth="1"/>
    <col min="10" max="10" width="15.0546875" style="217" bestFit="1" customWidth="1"/>
    <col min="11" max="11" width="13.71875" style="217" bestFit="1" customWidth="1"/>
    <col min="12" max="12" width="12.5546875" style="217" bestFit="1" customWidth="1"/>
    <col min="13" max="13" width="25.21875" style="217" customWidth="1"/>
    <col min="14" max="14" width="24" style="217" customWidth="1"/>
    <col min="15" max="15" width="21.6640625" style="217" customWidth="1"/>
    <col min="16" max="16" width="15.44140625" style="217" customWidth="1"/>
    <col min="17" max="16384" width="8.77734375" style="217"/>
  </cols>
  <sheetData>
    <row r="1" spans="2:16" ht="30.3" thickBot="1">
      <c r="M1" s="1021" t="s">
        <v>249</v>
      </c>
      <c r="N1" s="1021" t="s">
        <v>251</v>
      </c>
      <c r="O1" s="1021" t="s">
        <v>253</v>
      </c>
    </row>
    <row r="2" spans="2:16" ht="15.3" thickBot="1">
      <c r="B2" s="645" t="s">
        <v>831</v>
      </c>
      <c r="C2" s="646"/>
      <c r="D2" s="146"/>
      <c r="E2" s="146"/>
      <c r="F2" s="146"/>
      <c r="G2" s="146"/>
      <c r="H2" s="146"/>
      <c r="I2" s="146"/>
      <c r="J2" s="146"/>
      <c r="K2" s="146"/>
      <c r="M2" s="1042">
        <f>SUM(G24,G47,G66,G79,G88)</f>
        <v>1918804</v>
      </c>
      <c r="N2" s="1043">
        <f>SUM(I24,I47,I66,I79,I88)</f>
        <v>393999.18399546942</v>
      </c>
      <c r="O2" s="1044">
        <f>SUM(K24,K47,K66,K79,K88)</f>
        <v>465939.02495881642</v>
      </c>
    </row>
    <row r="3" spans="2:16" ht="20.100000000000001" thickBot="1">
      <c r="B3" s="146"/>
      <c r="C3" s="146"/>
      <c r="D3" s="146"/>
      <c r="E3" s="146"/>
      <c r="F3" s="146"/>
      <c r="G3" s="146"/>
      <c r="H3" s="146"/>
      <c r="I3" s="146"/>
      <c r="J3" s="146"/>
      <c r="K3" s="146"/>
      <c r="M3" s="1045">
        <f>M2*1.19</f>
        <v>2283376.7599999998</v>
      </c>
      <c r="N3" s="1046">
        <f>N2*1.19</f>
        <v>468859.0289546086</v>
      </c>
      <c r="O3" s="1047">
        <f>O2*1.19</f>
        <v>554467.4397009915</v>
      </c>
      <c r="P3" s="1022" t="s">
        <v>642</v>
      </c>
    </row>
    <row r="4" spans="2:16" ht="12.6" thickBot="1">
      <c r="B4" s="146"/>
      <c r="C4" s="146"/>
      <c r="D4" s="146"/>
      <c r="E4" s="146"/>
      <c r="F4" s="146"/>
      <c r="G4" s="146"/>
      <c r="H4" s="146"/>
      <c r="I4" s="146"/>
      <c r="J4" s="146"/>
      <c r="K4" s="146"/>
    </row>
    <row r="5" spans="2:16" ht="30.3" thickBot="1">
      <c r="B5" s="652" t="s">
        <v>245</v>
      </c>
      <c r="C5" s="657" t="s">
        <v>246</v>
      </c>
      <c r="D5" s="648" t="s">
        <v>228</v>
      </c>
      <c r="E5" s="649" t="s">
        <v>247</v>
      </c>
      <c r="F5" s="650" t="s">
        <v>248</v>
      </c>
      <c r="G5" s="651" t="s">
        <v>249</v>
      </c>
      <c r="H5" s="650" t="s">
        <v>250</v>
      </c>
      <c r="I5" s="651" t="s">
        <v>251</v>
      </c>
      <c r="J5" s="650" t="s">
        <v>252</v>
      </c>
      <c r="K5" s="651" t="s">
        <v>253</v>
      </c>
    </row>
    <row r="6" spans="2:16" ht="15.6" customHeight="1">
      <c r="B6" s="153">
        <v>1</v>
      </c>
      <c r="C6" s="1593" t="s">
        <v>826</v>
      </c>
      <c r="D6" s="221" t="s">
        <v>827</v>
      </c>
      <c r="E6" s="1004">
        <v>4780</v>
      </c>
      <c r="F6" s="1507">
        <v>15</v>
      </c>
      <c r="G6" s="1008">
        <f>SUM(E6*F6)</f>
        <v>71700</v>
      </c>
      <c r="H6" s="1008">
        <f>F6/'FX Rate'!F10</f>
        <v>3.0800372314900542</v>
      </c>
      <c r="I6" s="1008">
        <f>H6*E6</f>
        <v>14722.577966522458</v>
      </c>
      <c r="J6" s="1008">
        <f>F6/'FX Rate'!F7</f>
        <v>3.6424175550927798</v>
      </c>
      <c r="K6" s="1009">
        <f>E6*J6</f>
        <v>17410.755913343488</v>
      </c>
    </row>
    <row r="7" spans="2:16" ht="15.6" customHeight="1">
      <c r="B7" s="153">
        <v>2</v>
      </c>
      <c r="C7" s="1594" t="s">
        <v>828</v>
      </c>
      <c r="D7" s="222" t="s">
        <v>827</v>
      </c>
      <c r="E7" s="1003">
        <v>4780</v>
      </c>
      <c r="F7" s="1015">
        <v>2</v>
      </c>
      <c r="G7" s="1015">
        <f>SUM(E7*F7)</f>
        <v>9560</v>
      </c>
      <c r="H7" s="1015">
        <f>F7/'FX Rate'!F10</f>
        <v>0.41067163086534053</v>
      </c>
      <c r="I7" s="1015">
        <f>H7*E7</f>
        <v>1963.0103955363277</v>
      </c>
      <c r="J7" s="1015">
        <f>F7/'FX Rate'!F7</f>
        <v>0.48565567401237064</v>
      </c>
      <c r="K7" s="1015">
        <f>E7*J7</f>
        <v>2321.4341217791316</v>
      </c>
    </row>
    <row r="8" spans="2:16" ht="15.6" customHeight="1">
      <c r="B8" s="153">
        <v>3</v>
      </c>
      <c r="C8" s="1593" t="s">
        <v>829</v>
      </c>
      <c r="D8" s="221" t="s">
        <v>827</v>
      </c>
      <c r="E8" s="1004">
        <v>4780</v>
      </c>
      <c r="F8" s="1507">
        <v>1.5</v>
      </c>
      <c r="G8" s="1008">
        <f>SUM(E8*F8)</f>
        <v>7170</v>
      </c>
      <c r="H8" s="1008">
        <f>F8/'FX Rate'!F10</f>
        <v>0.30800372314900543</v>
      </c>
      <c r="I8" s="1008">
        <f>H8*E8</f>
        <v>1472.257796652246</v>
      </c>
      <c r="J8" s="1008">
        <f>F8/'FX Rate'!F7</f>
        <v>0.36424175550927795</v>
      </c>
      <c r="K8" s="1009">
        <f>E8*J8</f>
        <v>1741.0755913343487</v>
      </c>
    </row>
    <row r="9" spans="2:16" ht="15.6" customHeight="1">
      <c r="B9" s="153">
        <v>4</v>
      </c>
      <c r="C9" s="1528" t="s">
        <v>743</v>
      </c>
      <c r="D9" s="222" t="s">
        <v>202</v>
      </c>
      <c r="E9" s="1003">
        <v>260</v>
      </c>
      <c r="F9" s="1015">
        <v>43</v>
      </c>
      <c r="G9" s="1015">
        <f>SUM(E9*F9)</f>
        <v>11180</v>
      </c>
      <c r="H9" s="1015">
        <f>F9/'FX Rate'!F10</f>
        <v>8.8294400636048209</v>
      </c>
      <c r="I9" s="1015">
        <f>H9*E9</f>
        <v>2295.6544165372534</v>
      </c>
      <c r="J9" s="1015">
        <f>F9/'FX Rate'!F7</f>
        <v>10.441596991265968</v>
      </c>
      <c r="K9" s="1015">
        <f>E9*J9</f>
        <v>2714.8152177291518</v>
      </c>
    </row>
    <row r="10" spans="2:16" ht="15.6" customHeight="1">
      <c r="B10" s="153">
        <v>5</v>
      </c>
      <c r="C10" s="1527" t="s">
        <v>452</v>
      </c>
      <c r="D10" s="221" t="s">
        <v>202</v>
      </c>
      <c r="E10" s="1004">
        <v>110</v>
      </c>
      <c r="F10" s="1011">
        <v>30</v>
      </c>
      <c r="G10" s="1008">
        <f t="shared" ref="G10:G17" si="0">SUM(E10*F10)</f>
        <v>3300</v>
      </c>
      <c r="H10" s="1008">
        <f>F10/'FX Rate'!F10</f>
        <v>6.1600744629801083</v>
      </c>
      <c r="I10" s="1008">
        <f t="shared" ref="I10:I17" si="1">H10*E10</f>
        <v>677.60819092781196</v>
      </c>
      <c r="J10" s="1008">
        <f>F10/'FX Rate'!F7</f>
        <v>7.2848351101855595</v>
      </c>
      <c r="K10" s="1009">
        <f t="shared" ref="K10:K17" si="2">E10*J10</f>
        <v>801.33186212041153</v>
      </c>
    </row>
    <row r="11" spans="2:16" ht="15.6" customHeight="1">
      <c r="B11" s="153">
        <v>6</v>
      </c>
      <c r="C11" s="1528" t="s">
        <v>453</v>
      </c>
      <c r="D11" s="222" t="s">
        <v>286</v>
      </c>
      <c r="E11" s="1003">
        <v>110</v>
      </c>
      <c r="F11" s="1015">
        <v>15</v>
      </c>
      <c r="G11" s="1015">
        <f t="shared" si="0"/>
        <v>1650</v>
      </c>
      <c r="H11" s="1015">
        <f>F11/'FX Rate'!F10</f>
        <v>3.0800372314900542</v>
      </c>
      <c r="I11" s="1015">
        <f t="shared" si="1"/>
        <v>338.80409546390598</v>
      </c>
      <c r="J11" s="1015">
        <f>F11/'FX Rate'!F7</f>
        <v>3.6424175550927798</v>
      </c>
      <c r="K11" s="1015">
        <f t="shared" si="2"/>
        <v>400.66593106020576</v>
      </c>
      <c r="O11" s="434"/>
    </row>
    <row r="12" spans="2:16" ht="15.6" customHeight="1">
      <c r="B12" s="153">
        <v>7</v>
      </c>
      <c r="C12" s="1527" t="s">
        <v>744</v>
      </c>
      <c r="D12" s="221" t="s">
        <v>202</v>
      </c>
      <c r="E12" s="1004">
        <v>1</v>
      </c>
      <c r="F12" s="1011">
        <v>12000</v>
      </c>
      <c r="G12" s="1008">
        <f t="shared" ref="G12" si="3">SUM(E12*F12)</f>
        <v>12000</v>
      </c>
      <c r="H12" s="1008">
        <f>F12/'FX Rate'!F10</f>
        <v>2464.0297851920432</v>
      </c>
      <c r="I12" s="1008">
        <f t="shared" ref="I12" si="4">H12*E12</f>
        <v>2464.0297851920432</v>
      </c>
      <c r="J12" s="1008">
        <f>F12/'FX Rate'!F7</f>
        <v>2913.9340440742235</v>
      </c>
      <c r="K12" s="1009">
        <f t="shared" ref="K12" si="5">E12*J12</f>
        <v>2913.9340440742235</v>
      </c>
      <c r="O12" s="434"/>
    </row>
    <row r="13" spans="2:16" ht="15.6" customHeight="1">
      <c r="B13" s="153">
        <v>8</v>
      </c>
      <c r="C13" s="1528" t="s">
        <v>643</v>
      </c>
      <c r="D13" s="1041" t="s">
        <v>202</v>
      </c>
      <c r="E13" s="1041" t="s">
        <v>842</v>
      </c>
      <c r="F13" s="1015">
        <v>181</v>
      </c>
      <c r="G13" s="1015">
        <f t="shared" si="0"/>
        <v>4344</v>
      </c>
      <c r="H13" s="1015">
        <f>F13/'FX Rate'!F10</f>
        <v>37.165782593313317</v>
      </c>
      <c r="I13" s="1015">
        <f t="shared" si="1"/>
        <v>891.97878223951966</v>
      </c>
      <c r="J13" s="1015">
        <f>F13/'FX Rate'!F7</f>
        <v>43.951838498119542</v>
      </c>
      <c r="K13" s="1015">
        <f t="shared" si="2"/>
        <v>1054.844123954869</v>
      </c>
      <c r="O13" s="435"/>
    </row>
    <row r="14" spans="2:16" ht="15.6" customHeight="1">
      <c r="B14" s="153">
        <v>9</v>
      </c>
      <c r="C14" s="1527" t="s">
        <v>844</v>
      </c>
      <c r="D14" s="221" t="s">
        <v>202</v>
      </c>
      <c r="E14" s="1004">
        <v>24</v>
      </c>
      <c r="F14" s="1011">
        <v>70</v>
      </c>
      <c r="G14" s="1008">
        <f t="shared" ref="G14" si="6">SUM(E14*F14)</f>
        <v>1680</v>
      </c>
      <c r="H14" s="1008">
        <f>F14/'FX Rate'!F10</f>
        <v>14.373507080286918</v>
      </c>
      <c r="I14" s="1008">
        <f t="shared" ref="I14" si="7">H14*E14</f>
        <v>344.96416992688603</v>
      </c>
      <c r="J14" s="1008">
        <f>F14/'FX Rate'!F7</f>
        <v>16.997948590432973</v>
      </c>
      <c r="K14" s="1009">
        <f t="shared" ref="K14" si="8">E14*J14</f>
        <v>407.95076617039138</v>
      </c>
      <c r="O14" s="435"/>
    </row>
    <row r="15" spans="2:16" ht="15.6" customHeight="1">
      <c r="B15" s="153">
        <v>10</v>
      </c>
      <c r="C15" s="1528" t="s">
        <v>454</v>
      </c>
      <c r="D15" s="1041" t="s">
        <v>202</v>
      </c>
      <c r="E15" s="1041">
        <v>8</v>
      </c>
      <c r="F15" s="1015">
        <v>2500</v>
      </c>
      <c r="G15" s="1015">
        <f t="shared" si="0"/>
        <v>20000</v>
      </c>
      <c r="H15" s="1015">
        <f>F15/'FX Rate'!F10</f>
        <v>513.3395385816757</v>
      </c>
      <c r="I15" s="1015">
        <f t="shared" si="1"/>
        <v>4106.7163086534056</v>
      </c>
      <c r="J15" s="1015">
        <f>F15/'FX Rate'!F7</f>
        <v>607.06959251546323</v>
      </c>
      <c r="K15" s="1015">
        <f t="shared" si="2"/>
        <v>4856.5567401237058</v>
      </c>
    </row>
    <row r="16" spans="2:16" ht="15.6" customHeight="1">
      <c r="B16" s="153">
        <v>11</v>
      </c>
      <c r="C16" s="1527" t="s">
        <v>845</v>
      </c>
      <c r="D16" s="221" t="s">
        <v>202</v>
      </c>
      <c r="E16" s="1004">
        <v>8</v>
      </c>
      <c r="F16" s="1011">
        <v>70</v>
      </c>
      <c r="G16" s="1008">
        <f t="shared" si="0"/>
        <v>560</v>
      </c>
      <c r="H16" s="1008">
        <f>F16/'FX Rate'!F10</f>
        <v>14.373507080286918</v>
      </c>
      <c r="I16" s="1008">
        <f t="shared" si="1"/>
        <v>114.98805664229535</v>
      </c>
      <c r="J16" s="1008">
        <f>F16/'FX Rate'!F7</f>
        <v>16.997948590432973</v>
      </c>
      <c r="K16" s="1009">
        <f t="shared" si="2"/>
        <v>135.98358872346378</v>
      </c>
    </row>
    <row r="17" spans="2:16" ht="15.6" customHeight="1">
      <c r="B17" s="153">
        <v>12</v>
      </c>
      <c r="C17" s="1528" t="s">
        <v>477</v>
      </c>
      <c r="D17" s="1041" t="s">
        <v>202</v>
      </c>
      <c r="E17" s="1041" t="s">
        <v>655</v>
      </c>
      <c r="F17" s="1015">
        <v>1600</v>
      </c>
      <c r="G17" s="1015">
        <f t="shared" si="0"/>
        <v>1600</v>
      </c>
      <c r="H17" s="1015">
        <f>F17/'FX Rate'!F10</f>
        <v>328.53730469227241</v>
      </c>
      <c r="I17" s="1015">
        <f t="shared" si="1"/>
        <v>328.53730469227241</v>
      </c>
      <c r="J17" s="1015">
        <f>F17/'FX Rate'!F7</f>
        <v>388.52453920989649</v>
      </c>
      <c r="K17" s="1015">
        <f t="shared" si="2"/>
        <v>388.52453920989649</v>
      </c>
    </row>
    <row r="18" spans="2:16" ht="15.6" customHeight="1">
      <c r="B18" s="153">
        <v>13</v>
      </c>
      <c r="C18" s="1527" t="s">
        <v>745</v>
      </c>
      <c r="D18" s="221" t="s">
        <v>202</v>
      </c>
      <c r="E18" s="1004">
        <v>4</v>
      </c>
      <c r="F18" s="1011">
        <v>27000</v>
      </c>
      <c r="G18" s="1008">
        <f t="shared" ref="G18" si="9">SUM(E18*F18)</f>
        <v>108000</v>
      </c>
      <c r="H18" s="1008">
        <f>F18/'FX Rate'!F10</f>
        <v>5544.0670166820973</v>
      </c>
      <c r="I18" s="1008">
        <f t="shared" ref="I18" si="10">H18*E18</f>
        <v>22176.268066728389</v>
      </c>
      <c r="J18" s="1008">
        <f>F18/'FX Rate'!F7</f>
        <v>6556.3515991670038</v>
      </c>
      <c r="K18" s="1009">
        <f t="shared" ref="K18" si="11">E18*J18</f>
        <v>26225.406396668015</v>
      </c>
    </row>
    <row r="19" spans="2:16" ht="15.6" customHeight="1">
      <c r="B19" s="153">
        <v>14</v>
      </c>
      <c r="C19" s="1528" t="s">
        <v>735</v>
      </c>
      <c r="D19" s="1041" t="s">
        <v>256</v>
      </c>
      <c r="E19" s="1041">
        <v>1</v>
      </c>
      <c r="F19" s="1015">
        <v>28188</v>
      </c>
      <c r="G19" s="1015">
        <f>SUM(E19*F19)</f>
        <v>28188</v>
      </c>
      <c r="H19" s="1015">
        <f>F19/'FX Rate'!F10</f>
        <v>5788.0059654161096</v>
      </c>
      <c r="I19" s="1015">
        <f>H19*E19</f>
        <v>5788.0059654161096</v>
      </c>
      <c r="J19" s="1015">
        <f>F19/'FX Rate'!F7</f>
        <v>6844.8310695303517</v>
      </c>
      <c r="K19" s="1015">
        <f>E19*J19</f>
        <v>6844.8310695303517</v>
      </c>
    </row>
    <row r="20" spans="2:16" ht="15.6" customHeight="1">
      <c r="B20" s="153">
        <v>15</v>
      </c>
      <c r="C20" s="1527" t="s">
        <v>843</v>
      </c>
      <c r="D20" s="221" t="s">
        <v>256</v>
      </c>
      <c r="E20" s="1004">
        <v>1</v>
      </c>
      <c r="F20" s="1011">
        <v>5000</v>
      </c>
      <c r="G20" s="1008">
        <f>SUM(E20*F20)</f>
        <v>5000</v>
      </c>
      <c r="H20" s="1008">
        <f>F20/'FX Rate'!F10</f>
        <v>1026.6790771633514</v>
      </c>
      <c r="I20" s="1008">
        <f>H20*E20</f>
        <v>1026.6790771633514</v>
      </c>
      <c r="J20" s="1008">
        <f>F20/'FX Rate'!F7</f>
        <v>1214.1391850309265</v>
      </c>
      <c r="K20" s="1009">
        <f>E20*J20</f>
        <v>1214.1391850309265</v>
      </c>
    </row>
    <row r="21" spans="2:16" ht="15.6" customHeight="1">
      <c r="B21" s="153">
        <v>16</v>
      </c>
      <c r="C21" s="1528" t="s">
        <v>736</v>
      </c>
      <c r="D21" s="1041" t="s">
        <v>254</v>
      </c>
      <c r="E21" s="1041">
        <v>280</v>
      </c>
      <c r="F21" s="1015">
        <v>100</v>
      </c>
      <c r="G21" s="1015">
        <f>SUM(E21*F21)</f>
        <v>28000</v>
      </c>
      <c r="H21" s="1015">
        <f>F21/'FX Rate'!F10</f>
        <v>20.533581543267026</v>
      </c>
      <c r="I21" s="1015">
        <f>H21*E21</f>
        <v>5749.4028321147671</v>
      </c>
      <c r="J21" s="1015">
        <f>F21/'FX Rate'!F7</f>
        <v>24.282783700618531</v>
      </c>
      <c r="K21" s="1015">
        <f>E21*J21</f>
        <v>6799.1794361731882</v>
      </c>
    </row>
    <row r="22" spans="2:16" ht="15.6" customHeight="1">
      <c r="B22" s="153">
        <v>17</v>
      </c>
      <c r="C22" s="1527" t="s">
        <v>847</v>
      </c>
      <c r="D22" s="221" t="s">
        <v>846</v>
      </c>
      <c r="E22" s="1004">
        <v>110</v>
      </c>
      <c r="F22" s="1011">
        <v>500</v>
      </c>
      <c r="G22" s="1008">
        <f>SUM(E22*F22)</f>
        <v>55000</v>
      </c>
      <c r="H22" s="1008">
        <f>F22/'FX Rate'!F10</f>
        <v>102.66790771633514</v>
      </c>
      <c r="I22" s="1008">
        <f>H22*E22</f>
        <v>11293.469848796865</v>
      </c>
      <c r="J22" s="1008">
        <f>F22/'FX Rate'!F7</f>
        <v>121.41391850309266</v>
      </c>
      <c r="K22" s="1009">
        <f>E22*J22</f>
        <v>13355.531035340193</v>
      </c>
    </row>
    <row r="23" spans="2:16" ht="15.6" customHeight="1" thickBot="1">
      <c r="B23" s="153">
        <v>18</v>
      </c>
      <c r="C23" s="1528" t="s">
        <v>848</v>
      </c>
      <c r="D23" s="1041" t="s">
        <v>256</v>
      </c>
      <c r="E23" s="1041">
        <v>1</v>
      </c>
      <c r="F23" s="1015">
        <v>50000</v>
      </c>
      <c r="G23" s="1015">
        <f>SUM(E23*F23)</f>
        <v>50000</v>
      </c>
      <c r="H23" s="1015">
        <f>F23/'FX Rate'!F10</f>
        <v>10266.790771633514</v>
      </c>
      <c r="I23" s="1015">
        <f>H23*E23</f>
        <v>10266.790771633514</v>
      </c>
      <c r="J23" s="1015">
        <f>F23/'FX Rate'!F7</f>
        <v>12141.391850309265</v>
      </c>
      <c r="K23" s="1015">
        <f>E23*J23</f>
        <v>12141.391850309265</v>
      </c>
    </row>
    <row r="24" spans="2:16" ht="15.3" thickBot="1">
      <c r="B24" s="214"/>
      <c r="C24" s="1010" t="s">
        <v>257</v>
      </c>
      <c r="D24" s="1010"/>
      <c r="E24" s="1010"/>
      <c r="F24" s="1010" t="s">
        <v>258</v>
      </c>
      <c r="G24" s="1010">
        <f>SUM(G6:G23)</f>
        <v>418932</v>
      </c>
      <c r="H24" s="1010" t="s">
        <v>259</v>
      </c>
      <c r="I24" s="1010">
        <f>SUM(I6:I23)</f>
        <v>86021.743830839434</v>
      </c>
      <c r="J24" s="1010" t="s">
        <v>227</v>
      </c>
      <c r="K24" s="1010">
        <f>SUM(K6:K23)</f>
        <v>101728.35141267523</v>
      </c>
    </row>
    <row r="25" spans="2:16" ht="15.3" thickBot="1">
      <c r="B25" s="215"/>
      <c r="C25" s="216" t="s">
        <v>260</v>
      </c>
      <c r="D25" s="1036">
        <v>0.19</v>
      </c>
      <c r="E25" s="1037"/>
      <c r="F25" s="1038" t="s">
        <v>258</v>
      </c>
      <c r="G25" s="1039">
        <f>G24*1.19</f>
        <v>498529.07999999996</v>
      </c>
      <c r="H25" s="1040" t="s">
        <v>259</v>
      </c>
      <c r="I25" s="1039">
        <f>I24*1.19</f>
        <v>102365.87515869892</v>
      </c>
      <c r="J25" s="1040" t="s">
        <v>227</v>
      </c>
      <c r="K25" s="1039">
        <f>K24*1.19</f>
        <v>121056.73818108352</v>
      </c>
    </row>
    <row r="26" spans="2:16" ht="12.6" thickBot="1">
      <c r="B26" s="146"/>
      <c r="C26" s="146"/>
      <c r="D26" s="146"/>
      <c r="E26" s="146"/>
      <c r="F26" s="146"/>
      <c r="G26" s="146"/>
      <c r="H26" s="146"/>
      <c r="I26" s="146"/>
      <c r="J26" s="146"/>
      <c r="K26" s="146"/>
    </row>
    <row r="27" spans="2:16" ht="15.3" thickBot="1">
      <c r="B27" s="645" t="s">
        <v>830</v>
      </c>
      <c r="C27" s="646"/>
      <c r="D27" s="146"/>
      <c r="E27" s="146"/>
      <c r="F27" s="146"/>
      <c r="G27" s="146"/>
      <c r="H27" s="146"/>
      <c r="I27" s="146"/>
      <c r="J27" s="146"/>
      <c r="K27" s="146"/>
    </row>
    <row r="28" spans="2:16" ht="12.6" thickBot="1">
      <c r="B28" s="146"/>
      <c r="C28" s="146"/>
      <c r="D28" s="146"/>
      <c r="E28" s="146"/>
      <c r="F28" s="146"/>
      <c r="G28" s="146"/>
      <c r="H28" s="146"/>
      <c r="I28" s="146"/>
      <c r="J28" s="146"/>
      <c r="K28" s="146"/>
    </row>
    <row r="29" spans="2:16" ht="30.3" thickBot="1">
      <c r="B29" s="652" t="s">
        <v>245</v>
      </c>
      <c r="C29" s="657" t="s">
        <v>246</v>
      </c>
      <c r="D29" s="648" t="s">
        <v>228</v>
      </c>
      <c r="E29" s="649" t="s">
        <v>247</v>
      </c>
      <c r="F29" s="650" t="s">
        <v>248</v>
      </c>
      <c r="G29" s="651" t="s">
        <v>249</v>
      </c>
      <c r="H29" s="650" t="s">
        <v>250</v>
      </c>
      <c r="I29" s="651" t="s">
        <v>251</v>
      </c>
      <c r="J29" s="650" t="s">
        <v>252</v>
      </c>
      <c r="K29" s="651" t="s">
        <v>253</v>
      </c>
      <c r="M29" s="1529"/>
      <c r="N29" s="1529"/>
      <c r="O29" s="1529"/>
      <c r="P29" s="1530"/>
    </row>
    <row r="30" spans="2:16" ht="15">
      <c r="B30" s="153">
        <v>1</v>
      </c>
      <c r="C30" s="212" t="s">
        <v>747</v>
      </c>
      <c r="D30" s="221" t="s">
        <v>254</v>
      </c>
      <c r="E30" s="1017">
        <v>500</v>
      </c>
      <c r="F30" s="1507">
        <v>80</v>
      </c>
      <c r="G30" s="1008">
        <f>SUM(E30*F30)</f>
        <v>40000</v>
      </c>
      <c r="H30" s="1008">
        <f>F30/'FX Rate'!F10</f>
        <v>16.426865234613622</v>
      </c>
      <c r="I30" s="1008">
        <f>H30*E30</f>
        <v>8213.4326173068112</v>
      </c>
      <c r="J30" s="1008">
        <f>F30/'FX Rate'!F7</f>
        <v>19.426226960494823</v>
      </c>
      <c r="K30" s="1009">
        <f>E30*J30</f>
        <v>9713.1134802474116</v>
      </c>
      <c r="M30" s="1529"/>
      <c r="N30" s="1529"/>
      <c r="O30" s="1529"/>
      <c r="P30" s="1530"/>
    </row>
    <row r="31" spans="2:16" ht="15">
      <c r="B31" s="153">
        <v>2</v>
      </c>
      <c r="C31" s="213" t="s">
        <v>746</v>
      </c>
      <c r="D31" s="222" t="s">
        <v>254</v>
      </c>
      <c r="E31" s="1018">
        <v>680</v>
      </c>
      <c r="F31" s="1015">
        <v>17</v>
      </c>
      <c r="G31" s="1015">
        <f>SUM(E31*F31)</f>
        <v>11560</v>
      </c>
      <c r="H31" s="1015">
        <f>F31/'FX Rate'!F10</f>
        <v>3.4907088623553948</v>
      </c>
      <c r="I31" s="1015">
        <f>H31*E31</f>
        <v>2373.6820264016683</v>
      </c>
      <c r="J31" s="1015">
        <f>F31/'FX Rate'!F7</f>
        <v>4.1280732291051505</v>
      </c>
      <c r="K31" s="1524">
        <f>E31*J31</f>
        <v>2807.0897957915022</v>
      </c>
      <c r="M31" s="1529"/>
      <c r="N31" s="1529"/>
      <c r="O31" s="1529"/>
      <c r="P31" s="1530"/>
    </row>
    <row r="32" spans="2:16" ht="15.6" customHeight="1">
      <c r="B32" s="153">
        <v>3</v>
      </c>
      <c r="C32" s="212" t="s">
        <v>737</v>
      </c>
      <c r="D32" s="221" t="s">
        <v>202</v>
      </c>
      <c r="E32" s="1017">
        <v>16</v>
      </c>
      <c r="F32" s="1507">
        <v>800</v>
      </c>
      <c r="G32" s="1008">
        <f>SUM(E32*F32)</f>
        <v>12800</v>
      </c>
      <c r="H32" s="1008">
        <f>F32/'FX Rate'!F10</f>
        <v>164.26865234613621</v>
      </c>
      <c r="I32" s="1008">
        <f>H32*E32</f>
        <v>2628.2984375381793</v>
      </c>
      <c r="J32" s="1008">
        <f>F32/'FX Rate'!F7</f>
        <v>194.26226960494824</v>
      </c>
      <c r="K32" s="1009">
        <f>E32*J32</f>
        <v>3108.1963136791719</v>
      </c>
      <c r="M32" s="1531"/>
      <c r="N32" s="1531"/>
      <c r="O32" s="1531"/>
      <c r="P32" s="1530"/>
    </row>
    <row r="33" spans="2:16" ht="15.6" customHeight="1">
      <c r="B33" s="153">
        <v>4</v>
      </c>
      <c r="C33" s="213" t="s">
        <v>738</v>
      </c>
      <c r="D33" s="222" t="s">
        <v>202</v>
      </c>
      <c r="E33" s="1018">
        <v>16</v>
      </c>
      <c r="F33" s="1015">
        <v>2800</v>
      </c>
      <c r="G33" s="1015">
        <f>SUM(E33*F33)</f>
        <v>44800</v>
      </c>
      <c r="H33" s="1015">
        <f>F33/'FX Rate'!F10</f>
        <v>574.94028321147675</v>
      </c>
      <c r="I33" s="1015">
        <f>H33*E33</f>
        <v>9199.0445313836281</v>
      </c>
      <c r="J33" s="1015">
        <f>F33/'FX Rate'!F7</f>
        <v>679.91794361731888</v>
      </c>
      <c r="K33" s="1524">
        <f>E33*J33</f>
        <v>10878.687097877102</v>
      </c>
      <c r="M33" s="1531"/>
      <c r="N33" s="1531"/>
      <c r="O33" s="1531"/>
      <c r="P33" s="1532"/>
    </row>
    <row r="34" spans="2:16" ht="15.6" customHeight="1">
      <c r="B34" s="153">
        <v>5</v>
      </c>
      <c r="C34" s="212" t="s">
        <v>739</v>
      </c>
      <c r="D34" s="221" t="s">
        <v>202</v>
      </c>
      <c r="E34" s="1017">
        <v>16</v>
      </c>
      <c r="F34" s="1011">
        <v>1200</v>
      </c>
      <c r="G34" s="1008">
        <f t="shared" ref="G34:G37" si="12">SUM(E34*F34)</f>
        <v>19200</v>
      </c>
      <c r="H34" s="1008">
        <f>F34/'FX Rate'!F10</f>
        <v>246.40297851920434</v>
      </c>
      <c r="I34" s="1008">
        <f t="shared" ref="I34:I37" si="13">H34*E34</f>
        <v>3942.4476563072694</v>
      </c>
      <c r="J34" s="1008">
        <f>F34/'FX Rate'!F7</f>
        <v>291.39340440742239</v>
      </c>
      <c r="K34" s="1009">
        <f t="shared" ref="K34:K37" si="14">E34*J34</f>
        <v>4662.2944705187583</v>
      </c>
    </row>
    <row r="35" spans="2:16" ht="15.6" customHeight="1">
      <c r="B35" s="153">
        <v>6</v>
      </c>
      <c r="C35" s="213" t="s">
        <v>740</v>
      </c>
      <c r="D35" s="222" t="s">
        <v>202</v>
      </c>
      <c r="E35" s="1018">
        <v>16</v>
      </c>
      <c r="F35" s="1015">
        <v>7000</v>
      </c>
      <c r="G35" s="1015">
        <f t="shared" si="12"/>
        <v>112000</v>
      </c>
      <c r="H35" s="1015">
        <f>F35/'FX Rate'!F10</f>
        <v>1437.350708028692</v>
      </c>
      <c r="I35" s="1015">
        <f t="shared" si="13"/>
        <v>22997.611328459072</v>
      </c>
      <c r="J35" s="1015">
        <f>F35/'FX Rate'!F7</f>
        <v>1699.7948590432973</v>
      </c>
      <c r="K35" s="1524">
        <f t="shared" si="14"/>
        <v>27196.717744692756</v>
      </c>
      <c r="O35" s="434"/>
    </row>
    <row r="36" spans="2:16" ht="15.6" customHeight="1">
      <c r="B36" s="153">
        <v>7</v>
      </c>
      <c r="C36" s="212" t="s">
        <v>832</v>
      </c>
      <c r="D36" s="221" t="s">
        <v>202</v>
      </c>
      <c r="E36" s="1017">
        <v>21</v>
      </c>
      <c r="F36" s="1011">
        <v>5000</v>
      </c>
      <c r="G36" s="1008">
        <f t="shared" ref="G36" si="15">SUM(E36*F36)</f>
        <v>105000</v>
      </c>
      <c r="H36" s="1008">
        <f>F36/'FX Rate'!F10</f>
        <v>1026.6790771633514</v>
      </c>
      <c r="I36" s="1008">
        <f t="shared" ref="I36" si="16">H36*E36</f>
        <v>21560.260620430381</v>
      </c>
      <c r="J36" s="1008">
        <f>F36/'FX Rate'!F7</f>
        <v>1214.1391850309265</v>
      </c>
      <c r="K36" s="1009">
        <f t="shared" ref="K36" si="17">E36*J36</f>
        <v>25496.922885649456</v>
      </c>
      <c r="O36" s="434"/>
    </row>
    <row r="37" spans="2:16" ht="15.6" customHeight="1">
      <c r="B37" s="153">
        <v>8</v>
      </c>
      <c r="C37" s="213" t="s">
        <v>833</v>
      </c>
      <c r="D37" s="1041" t="s">
        <v>202</v>
      </c>
      <c r="E37" s="1526">
        <v>21</v>
      </c>
      <c r="F37" s="1015">
        <v>15115</v>
      </c>
      <c r="G37" s="1015">
        <f t="shared" si="12"/>
        <v>317415</v>
      </c>
      <c r="H37" s="1015">
        <f>F37/'FX Rate'!F10</f>
        <v>3103.6508502648112</v>
      </c>
      <c r="I37" s="1015">
        <f t="shared" si="13"/>
        <v>65176.667855561034</v>
      </c>
      <c r="J37" s="1015">
        <f>F37/'FX Rate'!F7</f>
        <v>3670.3427563484911</v>
      </c>
      <c r="K37" s="1524">
        <f t="shared" si="14"/>
        <v>77077.197883318309</v>
      </c>
      <c r="O37" s="435"/>
    </row>
    <row r="38" spans="2:16" ht="15.6" customHeight="1">
      <c r="B38" s="153">
        <v>9</v>
      </c>
      <c r="C38" s="212" t="s">
        <v>653</v>
      </c>
      <c r="D38" s="221" t="s">
        <v>256</v>
      </c>
      <c r="E38" s="1017">
        <v>6</v>
      </c>
      <c r="F38" s="1011">
        <v>2210</v>
      </c>
      <c r="G38" s="1008">
        <f>SUM(E38*F38)</f>
        <v>13260</v>
      </c>
      <c r="H38" s="1008">
        <f>F38/'FX Rate'!F10</f>
        <v>453.79215210620129</v>
      </c>
      <c r="I38" s="1008">
        <f>H38*E38</f>
        <v>2722.7529126372078</v>
      </c>
      <c r="J38" s="1008">
        <f>F38/'FX Rate'!F7</f>
        <v>536.64951978366958</v>
      </c>
      <c r="K38" s="1008">
        <f>E38*J38</f>
        <v>3219.8971187020175</v>
      </c>
    </row>
    <row r="39" spans="2:16" ht="15.6" customHeight="1">
      <c r="B39" s="153">
        <v>10</v>
      </c>
      <c r="C39" s="213" t="s">
        <v>742</v>
      </c>
      <c r="D39" s="222" t="s">
        <v>202</v>
      </c>
      <c r="E39" s="1018">
        <v>21</v>
      </c>
      <c r="F39" s="1015">
        <v>2700</v>
      </c>
      <c r="G39" s="1015">
        <f>SUM(E39*F39)</f>
        <v>56700</v>
      </c>
      <c r="H39" s="1015">
        <f>F39/'FX Rate'!F10</f>
        <v>554.40670166820973</v>
      </c>
      <c r="I39" s="1015">
        <f>H39*E39</f>
        <v>11642.540735032404</v>
      </c>
      <c r="J39" s="1015">
        <f>F39/'FX Rate'!F7</f>
        <v>655.63515991670033</v>
      </c>
      <c r="K39" s="1524">
        <f>E39*J39</f>
        <v>13768.338358250707</v>
      </c>
    </row>
    <row r="40" spans="2:16" ht="15.6" customHeight="1">
      <c r="B40" s="153">
        <v>11</v>
      </c>
      <c r="C40" s="212" t="s">
        <v>277</v>
      </c>
      <c r="D40" s="221" t="s">
        <v>268</v>
      </c>
      <c r="E40" s="1017">
        <v>1</v>
      </c>
      <c r="F40" s="1011">
        <v>70463</v>
      </c>
      <c r="G40" s="1008">
        <f>SUM(E40*F40)</f>
        <v>70463</v>
      </c>
      <c r="H40" s="1008">
        <f>F40/'FX Rate'!F10</f>
        <v>14468.577562832246</v>
      </c>
      <c r="I40" s="1008">
        <f>H40*E40</f>
        <v>14468.577562832246</v>
      </c>
      <c r="J40" s="1008">
        <f>F40/'FX Rate'!F7</f>
        <v>17110.377878966836</v>
      </c>
      <c r="K40" s="1009">
        <f>E40*J40</f>
        <v>17110.377878966836</v>
      </c>
    </row>
    <row r="41" spans="2:16" ht="15.6" customHeight="1">
      <c r="B41" s="153">
        <v>12</v>
      </c>
      <c r="C41" s="213" t="s">
        <v>838</v>
      </c>
      <c r="D41" s="222" t="s">
        <v>255</v>
      </c>
      <c r="E41" s="1018">
        <v>1</v>
      </c>
      <c r="F41" s="1015">
        <v>25000</v>
      </c>
      <c r="G41" s="1015">
        <f t="shared" ref="G41:G44" si="18">SUM(E41*F41)</f>
        <v>25000</v>
      </c>
      <c r="H41" s="1015">
        <f>F41/'FX Rate'!F10</f>
        <v>5133.395385816757</v>
      </c>
      <c r="I41" s="1015">
        <f t="shared" ref="I41:I44" si="19">H41*E41</f>
        <v>5133.395385816757</v>
      </c>
      <c r="J41" s="1015">
        <f>F41/'FX Rate'!F7</f>
        <v>6070.6959251546323</v>
      </c>
      <c r="K41" s="1524">
        <f t="shared" ref="K41:K44" si="20">E41*J41</f>
        <v>6070.6959251546323</v>
      </c>
    </row>
    <row r="42" spans="2:16" ht="15.6" customHeight="1">
      <c r="B42" s="153">
        <v>13</v>
      </c>
      <c r="C42" s="212" t="s">
        <v>748</v>
      </c>
      <c r="D42" s="221" t="s">
        <v>255</v>
      </c>
      <c r="E42" s="1017">
        <v>1</v>
      </c>
      <c r="F42" s="1011">
        <v>22450</v>
      </c>
      <c r="G42" s="1011">
        <f t="shared" si="18"/>
        <v>22450</v>
      </c>
      <c r="H42" s="1011">
        <f>F42/'FX Rate'!F10</f>
        <v>4609.7890564634472</v>
      </c>
      <c r="I42" s="1011">
        <f t="shared" si="19"/>
        <v>4609.7890564634472</v>
      </c>
      <c r="J42" s="1011">
        <f>F42/'FX Rate'!F7</f>
        <v>5451.4849407888605</v>
      </c>
      <c r="K42" s="1525">
        <f t="shared" si="20"/>
        <v>5451.4849407888605</v>
      </c>
    </row>
    <row r="43" spans="2:16" ht="15.6" customHeight="1">
      <c r="B43" s="153">
        <v>14</v>
      </c>
      <c r="C43" s="213" t="s">
        <v>654</v>
      </c>
      <c r="D43" s="1041" t="s">
        <v>255</v>
      </c>
      <c r="E43" s="1018">
        <v>21</v>
      </c>
      <c r="F43" s="1015">
        <v>1249</v>
      </c>
      <c r="G43" s="1015">
        <f t="shared" si="18"/>
        <v>26229</v>
      </c>
      <c r="H43" s="1015">
        <f>F43/'FX Rate'!F10</f>
        <v>256.46443347540514</v>
      </c>
      <c r="I43" s="1015">
        <f t="shared" si="19"/>
        <v>5385.7531029835081</v>
      </c>
      <c r="J43" s="1015">
        <f>F43/'FX Rate'!F7</f>
        <v>303.29196842072542</v>
      </c>
      <c r="K43" s="1524">
        <f t="shared" si="20"/>
        <v>6369.1313368352339</v>
      </c>
    </row>
    <row r="44" spans="2:16" ht="15.6" customHeight="1">
      <c r="B44" s="153">
        <v>15</v>
      </c>
      <c r="C44" s="212" t="s">
        <v>641</v>
      </c>
      <c r="D44" s="221" t="s">
        <v>255</v>
      </c>
      <c r="E44" s="1017">
        <v>2</v>
      </c>
      <c r="F44" s="1011">
        <v>16000</v>
      </c>
      <c r="G44" s="1011">
        <f t="shared" si="18"/>
        <v>32000</v>
      </c>
      <c r="H44" s="1011">
        <f>F44/'FX Rate'!F10</f>
        <v>3285.3730469227244</v>
      </c>
      <c r="I44" s="1011">
        <f t="shared" si="19"/>
        <v>6570.7460938454487</v>
      </c>
      <c r="J44" s="1011">
        <f>F44/'FX Rate'!F7</f>
        <v>3885.2453920989651</v>
      </c>
      <c r="K44" s="1525">
        <f t="shared" si="20"/>
        <v>7770.4907841979302</v>
      </c>
    </row>
    <row r="45" spans="2:16" ht="15.6" customHeight="1">
      <c r="B45" s="153">
        <v>16</v>
      </c>
      <c r="C45" s="213" t="s">
        <v>849</v>
      </c>
      <c r="D45" s="1041" t="s">
        <v>255</v>
      </c>
      <c r="E45" s="1018">
        <v>2</v>
      </c>
      <c r="F45" s="1015">
        <v>120000</v>
      </c>
      <c r="G45" s="1015">
        <f t="shared" ref="G45" si="21">SUM(E45*F45)</f>
        <v>240000</v>
      </c>
      <c r="H45" s="1015">
        <f>F45/'FX Rate'!F10</f>
        <v>24640.297851920433</v>
      </c>
      <c r="I45" s="1015">
        <f t="shared" ref="I45" si="22">H45*E45</f>
        <v>49280.595703840867</v>
      </c>
      <c r="J45" s="1015">
        <f>F45/'FX Rate'!F7</f>
        <v>29139.340440742239</v>
      </c>
      <c r="K45" s="1524">
        <f t="shared" ref="K45" si="23">E45*J45</f>
        <v>58278.680881484477</v>
      </c>
    </row>
    <row r="46" spans="2:16" ht="15.6" customHeight="1" thickBot="1">
      <c r="B46" s="153">
        <v>17</v>
      </c>
      <c r="C46" s="1595" t="s">
        <v>850</v>
      </c>
      <c r="D46" s="221" t="s">
        <v>255</v>
      </c>
      <c r="E46" s="1017">
        <v>2</v>
      </c>
      <c r="F46" s="1011">
        <v>110000</v>
      </c>
      <c r="G46" s="1011">
        <f t="shared" ref="G46" si="24">SUM(E46*F46)</f>
        <v>220000</v>
      </c>
      <c r="H46" s="1011">
        <f>F46/'FX Rate'!F10</f>
        <v>22586.939697593731</v>
      </c>
      <c r="I46" s="1011">
        <f t="shared" ref="I46" si="25">H46*E46</f>
        <v>45173.879395187461</v>
      </c>
      <c r="J46" s="1011">
        <f>F46/'FX Rate'!F7</f>
        <v>26711.062070680386</v>
      </c>
      <c r="K46" s="1525">
        <f t="shared" ref="K46" si="26">E46*J46</f>
        <v>53422.124141360771</v>
      </c>
    </row>
    <row r="47" spans="2:16" ht="15.3" thickBot="1">
      <c r="B47" s="214"/>
      <c r="C47" s="1010" t="s">
        <v>257</v>
      </c>
      <c r="D47" s="1010"/>
      <c r="E47" s="1010"/>
      <c r="F47" s="1010" t="s">
        <v>258</v>
      </c>
      <c r="G47" s="1010">
        <f>SUM(G30:G46)</f>
        <v>1368877</v>
      </c>
      <c r="H47" s="1010" t="s">
        <v>259</v>
      </c>
      <c r="I47" s="1010">
        <f>SUM(I30:I46)</f>
        <v>281079.47502202739</v>
      </c>
      <c r="J47" s="1010" t="s">
        <v>227</v>
      </c>
      <c r="K47" s="1010">
        <f>SUM(K30:K46)</f>
        <v>332401.44103751594</v>
      </c>
    </row>
    <row r="48" spans="2:16" ht="15.3" thickBot="1">
      <c r="B48" s="215"/>
      <c r="C48" s="216" t="s">
        <v>260</v>
      </c>
      <c r="D48" s="1036">
        <v>0.19</v>
      </c>
      <c r="E48" s="1037"/>
      <c r="F48" s="1038" t="s">
        <v>258</v>
      </c>
      <c r="G48" s="1039">
        <f>G47*1.19</f>
        <v>1628963.63</v>
      </c>
      <c r="H48" s="1040" t="s">
        <v>259</v>
      </c>
      <c r="I48" s="1039">
        <f>I47*1.19</f>
        <v>334484.57527621259</v>
      </c>
      <c r="J48" s="1040" t="s">
        <v>227</v>
      </c>
      <c r="K48" s="1039">
        <f>K47*1.19</f>
        <v>395557.71483464394</v>
      </c>
    </row>
    <row r="49" spans="2:11" ht="15">
      <c r="B49" s="1517"/>
      <c r="C49" s="1518"/>
      <c r="D49" s="1519"/>
      <c r="E49" s="1520"/>
      <c r="F49" s="1521"/>
      <c r="G49" s="1522"/>
      <c r="H49" s="1523"/>
      <c r="I49" s="1522"/>
      <c r="J49" s="1523"/>
      <c r="K49" s="1522"/>
    </row>
    <row r="50" spans="2:11" ht="15.3" thickBot="1">
      <c r="B50" s="1515" t="s">
        <v>230</v>
      </c>
      <c r="C50" s="1516"/>
      <c r="D50" s="146"/>
      <c r="E50" s="146"/>
      <c r="F50" s="146"/>
      <c r="G50" s="146"/>
      <c r="H50" s="146"/>
      <c r="I50" s="146"/>
      <c r="J50" s="146"/>
      <c r="K50" s="146"/>
    </row>
    <row r="51" spans="2:11" ht="15.3" thickBot="1">
      <c r="B51" s="1517"/>
      <c r="C51" s="1518"/>
      <c r="D51" s="1519"/>
      <c r="E51" s="1520"/>
      <c r="F51" s="1521"/>
      <c r="G51" s="1522"/>
      <c r="H51" s="1523"/>
      <c r="I51" s="1522"/>
      <c r="J51" s="1523"/>
      <c r="K51" s="1522"/>
    </row>
    <row r="52" spans="2:11" ht="30">
      <c r="B52" s="652" t="s">
        <v>245</v>
      </c>
      <c r="C52" s="658" t="s">
        <v>246</v>
      </c>
      <c r="D52" s="653" t="s">
        <v>228</v>
      </c>
      <c r="E52" s="654" t="s">
        <v>247</v>
      </c>
      <c r="F52" s="655" t="s">
        <v>248</v>
      </c>
      <c r="G52" s="656" t="s">
        <v>249</v>
      </c>
      <c r="H52" s="655" t="s">
        <v>250</v>
      </c>
      <c r="I52" s="656" t="s">
        <v>251</v>
      </c>
      <c r="J52" s="655" t="s">
        <v>252</v>
      </c>
      <c r="K52" s="656" t="s">
        <v>253</v>
      </c>
    </row>
    <row r="53" spans="2:11" ht="15">
      <c r="B53" s="153">
        <v>1</v>
      </c>
      <c r="C53" s="1511" t="s">
        <v>264</v>
      </c>
      <c r="D53" s="221" t="s">
        <v>202</v>
      </c>
      <c r="E53" s="1017">
        <v>2</v>
      </c>
      <c r="F53" s="1011">
        <v>800</v>
      </c>
      <c r="G53" s="1008">
        <f t="shared" ref="G53:G65" si="27">SUM(E53*F53)</f>
        <v>1600</v>
      </c>
      <c r="H53" s="1012">
        <f>F53/'FX Rate'!E15</f>
        <v>164.26865234613621</v>
      </c>
      <c r="I53" s="1009">
        <f t="shared" ref="I53:I65" si="28">H53*E53</f>
        <v>328.53730469227241</v>
      </c>
      <c r="J53" s="1012">
        <f>H53*'FX Rate'!E17</f>
        <v>194.26226960494824</v>
      </c>
      <c r="K53" s="1009">
        <f t="shared" ref="K53:K65" si="29">E53*J53</f>
        <v>388.52453920989649</v>
      </c>
    </row>
    <row r="54" spans="2:11" ht="15">
      <c r="B54" s="153">
        <v>2</v>
      </c>
      <c r="C54" s="1512" t="s">
        <v>265</v>
      </c>
      <c r="D54" s="222" t="s">
        <v>202</v>
      </c>
      <c r="E54" s="1018">
        <v>2</v>
      </c>
      <c r="F54" s="1013">
        <v>650</v>
      </c>
      <c r="G54" s="1006">
        <f t="shared" si="27"/>
        <v>1300</v>
      </c>
      <c r="H54" s="1014">
        <f>F54/'FX Rate'!E15</f>
        <v>133.46828003123568</v>
      </c>
      <c r="I54" s="1007">
        <f t="shared" si="28"/>
        <v>266.93656006247136</v>
      </c>
      <c r="J54" s="1014">
        <f>H54*'FX Rate'!E17</f>
        <v>157.83809405402044</v>
      </c>
      <c r="K54" s="1007">
        <f t="shared" si="29"/>
        <v>315.67618810804089</v>
      </c>
    </row>
    <row r="55" spans="2:11" ht="15">
      <c r="B55" s="153">
        <v>3</v>
      </c>
      <c r="C55" s="1511" t="s">
        <v>266</v>
      </c>
      <c r="D55" s="221" t="s">
        <v>202</v>
      </c>
      <c r="E55" s="1017">
        <v>2</v>
      </c>
      <c r="F55" s="1011">
        <v>800</v>
      </c>
      <c r="G55" s="1008">
        <f t="shared" si="27"/>
        <v>1600</v>
      </c>
      <c r="H55" s="1012">
        <f>F55/'FX Rate'!E15</f>
        <v>164.26865234613621</v>
      </c>
      <c r="I55" s="1009">
        <f t="shared" si="28"/>
        <v>328.53730469227241</v>
      </c>
      <c r="J55" s="1012">
        <f>H55*'FX Rate'!E17</f>
        <v>194.26226960494824</v>
      </c>
      <c r="K55" s="1009">
        <f t="shared" si="29"/>
        <v>388.52453920989649</v>
      </c>
    </row>
    <row r="56" spans="2:11" ht="15">
      <c r="B56" s="153">
        <v>4</v>
      </c>
      <c r="C56" s="1594" t="s">
        <v>267</v>
      </c>
      <c r="D56" s="222" t="s">
        <v>268</v>
      </c>
      <c r="E56" s="1018">
        <v>1</v>
      </c>
      <c r="F56" s="1013">
        <v>13265</v>
      </c>
      <c r="G56" s="1006">
        <f t="shared" si="27"/>
        <v>13265</v>
      </c>
      <c r="H56" s="1014">
        <f>F56/'FX Rate'!E15</f>
        <v>2723.7795917143712</v>
      </c>
      <c r="I56" s="1007">
        <f t="shared" si="28"/>
        <v>2723.7795917143712</v>
      </c>
      <c r="J56" s="1014">
        <f>H56*'FX Rate'!E17</f>
        <v>3221.1112578870484</v>
      </c>
      <c r="K56" s="1007">
        <f t="shared" si="29"/>
        <v>3221.1112578870484</v>
      </c>
    </row>
    <row r="57" spans="2:11" ht="15">
      <c r="B57" s="153">
        <v>5</v>
      </c>
      <c r="C57" s="1593" t="s">
        <v>269</v>
      </c>
      <c r="D57" s="221" t="s">
        <v>256</v>
      </c>
      <c r="E57" s="1017">
        <v>1</v>
      </c>
      <c r="F57" s="1011">
        <v>986</v>
      </c>
      <c r="G57" s="1008">
        <f t="shared" si="27"/>
        <v>986</v>
      </c>
      <c r="H57" s="1012">
        <f>F57/'FX Rate'!E15</f>
        <v>202.4611140166129</v>
      </c>
      <c r="I57" s="1009">
        <f t="shared" si="28"/>
        <v>202.4611140166129</v>
      </c>
      <c r="J57" s="1012">
        <f>H57*'FX Rate'!E17</f>
        <v>239.42824728809873</v>
      </c>
      <c r="K57" s="1009">
        <f t="shared" si="29"/>
        <v>239.42824728809873</v>
      </c>
    </row>
    <row r="58" spans="2:11" ht="16.5" customHeight="1">
      <c r="B58" s="153">
        <v>6</v>
      </c>
      <c r="C58" s="1528" t="s">
        <v>270</v>
      </c>
      <c r="D58" s="222" t="s">
        <v>256</v>
      </c>
      <c r="E58" s="1018">
        <v>6</v>
      </c>
      <c r="F58" s="1013">
        <v>5490</v>
      </c>
      <c r="G58" s="1006">
        <f t="shared" si="27"/>
        <v>32940</v>
      </c>
      <c r="H58" s="1014">
        <f>F58/'FX Rate'!E15</f>
        <v>1127.2936267253599</v>
      </c>
      <c r="I58" s="1007">
        <f t="shared" si="28"/>
        <v>6763.7617603521594</v>
      </c>
      <c r="J58" s="1014">
        <f>H58*'FX Rate'!E17</f>
        <v>1333.1248251639574</v>
      </c>
      <c r="K58" s="1007">
        <f t="shared" si="29"/>
        <v>7998.7489509837451</v>
      </c>
    </row>
    <row r="59" spans="2:11" ht="15">
      <c r="B59" s="153">
        <v>7</v>
      </c>
      <c r="C59" s="1593" t="s">
        <v>271</v>
      </c>
      <c r="D59" s="221" t="s">
        <v>256</v>
      </c>
      <c r="E59" s="1017">
        <v>1</v>
      </c>
      <c r="F59" s="1011">
        <v>5848</v>
      </c>
      <c r="G59" s="1008">
        <f t="shared" si="27"/>
        <v>5848</v>
      </c>
      <c r="H59" s="1012">
        <f>F59/'FX Rate'!E15</f>
        <v>1200.8038486502558</v>
      </c>
      <c r="I59" s="1009">
        <f t="shared" si="28"/>
        <v>1200.8038486502558</v>
      </c>
      <c r="J59" s="1012">
        <f>H59*'FX Rate'!E17</f>
        <v>1420.0571908121717</v>
      </c>
      <c r="K59" s="1009">
        <f t="shared" si="29"/>
        <v>1420.0571908121717</v>
      </c>
    </row>
    <row r="60" spans="2:11" ht="15">
      <c r="B60" s="153">
        <v>8</v>
      </c>
      <c r="C60" s="1596" t="s">
        <v>272</v>
      </c>
      <c r="D60" s="222" t="s">
        <v>256</v>
      </c>
      <c r="E60" s="1018">
        <v>1</v>
      </c>
      <c r="F60" s="1015">
        <v>4040</v>
      </c>
      <c r="G60" s="1006">
        <f t="shared" si="27"/>
        <v>4040</v>
      </c>
      <c r="H60" s="1014">
        <f>F60/'FX Rate'!E15</f>
        <v>829.5566943479879</v>
      </c>
      <c r="I60" s="1007">
        <f t="shared" si="28"/>
        <v>829.5566943479879</v>
      </c>
      <c r="J60" s="1014">
        <f>H60*'FX Rate'!E17</f>
        <v>981.02446150498872</v>
      </c>
      <c r="K60" s="1007">
        <f t="shared" si="29"/>
        <v>981.02446150498872</v>
      </c>
    </row>
    <row r="61" spans="2:11" ht="15">
      <c r="B61" s="153">
        <v>9</v>
      </c>
      <c r="C61" s="1593" t="s">
        <v>273</v>
      </c>
      <c r="D61" s="221" t="s">
        <v>256</v>
      </c>
      <c r="E61" s="1017">
        <v>1</v>
      </c>
      <c r="F61" s="1011">
        <v>5848</v>
      </c>
      <c r="G61" s="1008">
        <f t="shared" si="27"/>
        <v>5848</v>
      </c>
      <c r="H61" s="1012">
        <f>F61/'FX Rate'!E15</f>
        <v>1200.8038486502558</v>
      </c>
      <c r="I61" s="1009">
        <f t="shared" si="28"/>
        <v>1200.8038486502558</v>
      </c>
      <c r="J61" s="1012">
        <f>H61*'FX Rate'!E17</f>
        <v>1420.0571908121717</v>
      </c>
      <c r="K61" s="1009">
        <f t="shared" si="29"/>
        <v>1420.0571908121717</v>
      </c>
    </row>
    <row r="62" spans="2:11" ht="15">
      <c r="B62" s="153">
        <v>10</v>
      </c>
      <c r="C62" s="1512" t="s">
        <v>274</v>
      </c>
      <c r="D62" s="222" t="s">
        <v>256</v>
      </c>
      <c r="E62" s="1018">
        <v>2</v>
      </c>
      <c r="F62" s="1005">
        <v>3600</v>
      </c>
      <c r="G62" s="1006">
        <f t="shared" si="27"/>
        <v>7200</v>
      </c>
      <c r="H62" s="1014">
        <f>F62/'FX Rate'!E15</f>
        <v>739.20893555761302</v>
      </c>
      <c r="I62" s="1007">
        <f t="shared" si="28"/>
        <v>1478.417871115226</v>
      </c>
      <c r="J62" s="1014">
        <f>H62*'FX Rate'!E17</f>
        <v>874.18021322226718</v>
      </c>
      <c r="K62" s="1007">
        <f t="shared" si="29"/>
        <v>1748.3604264445344</v>
      </c>
    </row>
    <row r="63" spans="2:11" ht="15">
      <c r="B63" s="153">
        <v>11</v>
      </c>
      <c r="C63" s="1513" t="s">
        <v>278</v>
      </c>
      <c r="D63" s="221" t="s">
        <v>256</v>
      </c>
      <c r="E63" s="1019">
        <v>1</v>
      </c>
      <c r="F63" s="1016">
        <v>5000</v>
      </c>
      <c r="G63" s="1008">
        <f t="shared" si="27"/>
        <v>5000</v>
      </c>
      <c r="H63" s="1012">
        <f>F63/'FX Rate'!E15</f>
        <v>1026.6790771633514</v>
      </c>
      <c r="I63" s="1009">
        <f t="shared" si="28"/>
        <v>1026.6790771633514</v>
      </c>
      <c r="J63" s="1012">
        <f>H63*'FX Rate'!E17</f>
        <v>1214.1391850309267</v>
      </c>
      <c r="K63" s="1009">
        <f t="shared" si="29"/>
        <v>1214.1391850309267</v>
      </c>
    </row>
    <row r="64" spans="2:11" ht="15">
      <c r="B64" s="153">
        <v>12</v>
      </c>
      <c r="C64" s="1514" t="s">
        <v>275</v>
      </c>
      <c r="D64" s="222" t="s">
        <v>256</v>
      </c>
      <c r="E64" s="1020">
        <v>1</v>
      </c>
      <c r="F64" s="1015">
        <v>1500</v>
      </c>
      <c r="G64" s="1006">
        <f t="shared" si="27"/>
        <v>1500</v>
      </c>
      <c r="H64" s="1014">
        <f>F64/'FX Rate'!E15</f>
        <v>308.0037231490054</v>
      </c>
      <c r="I64" s="1007">
        <f t="shared" si="28"/>
        <v>308.0037231490054</v>
      </c>
      <c r="J64" s="1014">
        <f>H64*'FX Rate'!E17</f>
        <v>364.24175550927794</v>
      </c>
      <c r="K64" s="1007">
        <f t="shared" si="29"/>
        <v>364.24175550927794</v>
      </c>
    </row>
    <row r="65" spans="2:11" ht="15.3" thickBot="1">
      <c r="B65" s="153">
        <v>13</v>
      </c>
      <c r="C65" s="1513" t="s">
        <v>276</v>
      </c>
      <c r="D65" s="221" t="s">
        <v>256</v>
      </c>
      <c r="E65" s="1019">
        <v>2</v>
      </c>
      <c r="F65" s="1016">
        <v>10000</v>
      </c>
      <c r="G65" s="1008">
        <f t="shared" si="27"/>
        <v>20000</v>
      </c>
      <c r="H65" s="1012">
        <f>F65/'FX Rate'!E15</f>
        <v>2053.3581543267028</v>
      </c>
      <c r="I65" s="1009">
        <f t="shared" si="28"/>
        <v>4106.7163086534056</v>
      </c>
      <c r="J65" s="1012">
        <f>H65*'FX Rate'!E17</f>
        <v>2428.2783700618534</v>
      </c>
      <c r="K65" s="1009">
        <f t="shared" si="29"/>
        <v>4856.5567401237067</v>
      </c>
    </row>
    <row r="66" spans="2:11" ht="15">
      <c r="B66" s="218"/>
      <c r="C66" s="227" t="s">
        <v>257</v>
      </c>
      <c r="D66" s="228"/>
      <c r="E66" s="229"/>
      <c r="F66" s="230" t="s">
        <v>258</v>
      </c>
      <c r="G66" s="1597">
        <f>SUM(G53:G65)</f>
        <v>101127</v>
      </c>
      <c r="H66" s="231" t="s">
        <v>259</v>
      </c>
      <c r="I66" s="1597">
        <f>SUM(I53:I65)</f>
        <v>20764.995007259648</v>
      </c>
      <c r="J66" s="231" t="s">
        <v>227</v>
      </c>
      <c r="K66" s="1597">
        <f>SUM(K53:K65)</f>
        <v>24556.450672924504</v>
      </c>
    </row>
    <row r="67" spans="2:11" ht="15.3" thickBot="1">
      <c r="B67" s="219"/>
      <c r="C67" s="223" t="s">
        <v>260</v>
      </c>
      <c r="D67" s="220">
        <v>0.19</v>
      </c>
      <c r="E67" s="224"/>
      <c r="F67" s="225"/>
      <c r="G67" s="1598">
        <f>G66*1.24</f>
        <v>125397.48</v>
      </c>
      <c r="H67" s="226"/>
      <c r="I67" s="1598">
        <f>I66*1.24</f>
        <v>25748.593809001963</v>
      </c>
      <c r="J67" s="226"/>
      <c r="K67" s="1598">
        <f>K66*1.24</f>
        <v>30449.998834426384</v>
      </c>
    </row>
    <row r="68" spans="2:11" ht="12.6" thickBot="1"/>
    <row r="69" spans="2:11" ht="15.3" thickBot="1">
      <c r="B69" s="647" t="s">
        <v>279</v>
      </c>
      <c r="C69" s="646"/>
      <c r="D69" s="146"/>
      <c r="E69" s="146"/>
      <c r="F69" s="146"/>
      <c r="G69" s="146"/>
      <c r="H69" s="146"/>
      <c r="I69" s="146"/>
      <c r="J69" s="146"/>
      <c r="K69" s="146"/>
    </row>
    <row r="70" spans="2:11">
      <c r="B70" s="146"/>
      <c r="C70" s="146"/>
      <c r="D70" s="146"/>
      <c r="E70" s="146"/>
      <c r="F70" s="146"/>
      <c r="G70" s="146"/>
      <c r="H70" s="146"/>
      <c r="I70" s="146"/>
      <c r="J70" s="146"/>
      <c r="K70" s="146"/>
    </row>
    <row r="71" spans="2:11" ht="12.6" thickBot="1">
      <c r="B71" s="146"/>
      <c r="C71" s="146"/>
      <c r="D71" s="146"/>
      <c r="E71" s="146"/>
      <c r="F71" s="146"/>
      <c r="G71" s="146"/>
      <c r="H71" s="146"/>
      <c r="I71" s="146"/>
      <c r="J71" s="146"/>
      <c r="K71" s="146"/>
    </row>
    <row r="72" spans="2:11" ht="30">
      <c r="B72" s="652" t="s">
        <v>245</v>
      </c>
      <c r="C72" s="653" t="s">
        <v>246</v>
      </c>
      <c r="D72" s="653" t="s">
        <v>228</v>
      </c>
      <c r="E72" s="654" t="s">
        <v>247</v>
      </c>
      <c r="F72" s="655" t="s">
        <v>248</v>
      </c>
      <c r="G72" s="656" t="s">
        <v>249</v>
      </c>
      <c r="H72" s="655" t="s">
        <v>250</v>
      </c>
      <c r="I72" s="656" t="s">
        <v>251</v>
      </c>
      <c r="J72" s="655" t="s">
        <v>252</v>
      </c>
      <c r="K72" s="656" t="s">
        <v>253</v>
      </c>
    </row>
    <row r="73" spans="2:11" ht="15">
      <c r="B73" s="153">
        <v>1</v>
      </c>
      <c r="C73" s="212" t="s">
        <v>264</v>
      </c>
      <c r="D73" s="221" t="s">
        <v>202</v>
      </c>
      <c r="E73" s="1017">
        <v>2</v>
      </c>
      <c r="F73" s="1011">
        <v>1000</v>
      </c>
      <c r="G73" s="1008">
        <f t="shared" ref="G73:G78" si="30">SUM(E73*F73)</f>
        <v>2000</v>
      </c>
      <c r="H73" s="1008">
        <f>F73/'FX Rate'!F10</f>
        <v>205.33581543267027</v>
      </c>
      <c r="I73" s="1008">
        <f t="shared" ref="I73:I78" si="31">H73*E73</f>
        <v>410.67163086534055</v>
      </c>
      <c r="J73" s="1008">
        <f>F73/'FX Rate'!F7</f>
        <v>242.82783700618532</v>
      </c>
      <c r="K73" s="1008">
        <f t="shared" ref="K73:K78" si="32">E73*J73</f>
        <v>485.65567401237064</v>
      </c>
    </row>
    <row r="74" spans="2:11" ht="15">
      <c r="B74" s="153">
        <v>2</v>
      </c>
      <c r="C74" s="213" t="s">
        <v>265</v>
      </c>
      <c r="D74" s="222" t="s">
        <v>202</v>
      </c>
      <c r="E74" s="1018">
        <v>2</v>
      </c>
      <c r="F74" s="1013">
        <v>1000</v>
      </c>
      <c r="G74" s="1006">
        <f t="shared" si="30"/>
        <v>2000</v>
      </c>
      <c r="H74" s="1006">
        <f>F74/'FX Rate'!F10</f>
        <v>205.33581543267027</v>
      </c>
      <c r="I74" s="1006">
        <f t="shared" si="31"/>
        <v>410.67163086534055</v>
      </c>
      <c r="J74" s="1006">
        <f>F74/'FX Rate'!F7</f>
        <v>242.82783700618532</v>
      </c>
      <c r="K74" s="1006">
        <f t="shared" si="32"/>
        <v>485.65567401237064</v>
      </c>
    </row>
    <row r="75" spans="2:11" ht="15">
      <c r="B75" s="153">
        <v>3</v>
      </c>
      <c r="C75" s="212" t="s">
        <v>266</v>
      </c>
      <c r="D75" s="221" t="s">
        <v>202</v>
      </c>
      <c r="E75" s="1017">
        <v>2</v>
      </c>
      <c r="F75" s="1011">
        <v>500</v>
      </c>
      <c r="G75" s="1008">
        <f t="shared" si="30"/>
        <v>1000</v>
      </c>
      <c r="H75" s="1008">
        <f>F75/'FX Rate'!F10</f>
        <v>102.66790771633514</v>
      </c>
      <c r="I75" s="1008">
        <f t="shared" si="31"/>
        <v>205.33581543267027</v>
      </c>
      <c r="J75" s="1008">
        <f>F75/'FX Rate'!F7</f>
        <v>121.41391850309266</v>
      </c>
      <c r="K75" s="1008">
        <f t="shared" si="32"/>
        <v>242.82783700618532</v>
      </c>
    </row>
    <row r="76" spans="2:11" ht="15">
      <c r="B76" s="153">
        <v>4</v>
      </c>
      <c r="C76" s="213" t="s">
        <v>280</v>
      </c>
      <c r="D76" s="222" t="s">
        <v>202</v>
      </c>
      <c r="E76" s="1018">
        <v>4</v>
      </c>
      <c r="F76" s="1013">
        <v>1500</v>
      </c>
      <c r="G76" s="1006">
        <f t="shared" si="30"/>
        <v>6000</v>
      </c>
      <c r="H76" s="1006">
        <f>F76/'FX Rate'!F10</f>
        <v>308.0037231490054</v>
      </c>
      <c r="I76" s="1006">
        <f t="shared" si="31"/>
        <v>1232.0148925960216</v>
      </c>
      <c r="J76" s="1006">
        <f>F76/'FX Rate'!F7</f>
        <v>364.24175550927794</v>
      </c>
      <c r="K76" s="1006">
        <f t="shared" si="32"/>
        <v>1456.9670220371117</v>
      </c>
    </row>
    <row r="77" spans="2:11" ht="15">
      <c r="B77" s="153">
        <v>5</v>
      </c>
      <c r="C77" s="212" t="s">
        <v>281</v>
      </c>
      <c r="D77" s="221" t="s">
        <v>202</v>
      </c>
      <c r="E77" s="1017">
        <v>6</v>
      </c>
      <c r="F77" s="1011">
        <v>100</v>
      </c>
      <c r="G77" s="1008">
        <f t="shared" si="30"/>
        <v>600</v>
      </c>
      <c r="H77" s="1008">
        <f>F77/'FX Rate'!F10</f>
        <v>20.533581543267026</v>
      </c>
      <c r="I77" s="1008">
        <f t="shared" si="31"/>
        <v>123.20148925960216</v>
      </c>
      <c r="J77" s="1008">
        <f>F77/'FX Rate'!F7</f>
        <v>24.282783700618531</v>
      </c>
      <c r="K77" s="1008">
        <f t="shared" si="32"/>
        <v>145.6967022037112</v>
      </c>
    </row>
    <row r="78" spans="2:11" ht="15.3" thickBot="1">
      <c r="B78" s="153">
        <v>8</v>
      </c>
      <c r="C78" s="213" t="s">
        <v>282</v>
      </c>
      <c r="D78" s="222" t="s">
        <v>202</v>
      </c>
      <c r="E78" s="1018">
        <v>2</v>
      </c>
      <c r="F78" s="1013">
        <v>3474</v>
      </c>
      <c r="G78" s="1006">
        <f t="shared" si="30"/>
        <v>6948</v>
      </c>
      <c r="H78" s="1006">
        <f>F78/'FX Rate'!F10</f>
        <v>713.33662281309648</v>
      </c>
      <c r="I78" s="1006">
        <f t="shared" si="31"/>
        <v>1426.673245626193</v>
      </c>
      <c r="J78" s="1006">
        <f>F78/'FX Rate'!F7</f>
        <v>843.58390575948772</v>
      </c>
      <c r="K78" s="1006">
        <f t="shared" si="32"/>
        <v>1687.1678115189754</v>
      </c>
    </row>
    <row r="79" spans="2:11" ht="15">
      <c r="B79" s="218"/>
      <c r="C79" s="232" t="s">
        <v>257</v>
      </c>
      <c r="D79" s="233"/>
      <c r="E79" s="234"/>
      <c r="F79" s="235" t="s">
        <v>258</v>
      </c>
      <c r="G79" s="1599">
        <f>SUM(G73:G78)</f>
        <v>18548</v>
      </c>
      <c r="H79" s="236" t="s">
        <v>259</v>
      </c>
      <c r="I79" s="1599">
        <f>SUM(I73:I78)</f>
        <v>3808.5687046451681</v>
      </c>
      <c r="J79" s="236" t="s">
        <v>227</v>
      </c>
      <c r="K79" s="1599">
        <f>SUM(K73:K78)</f>
        <v>4503.970720790725</v>
      </c>
    </row>
    <row r="80" spans="2:11" ht="15.3" thickBot="1">
      <c r="B80" s="219"/>
      <c r="C80" s="223" t="s">
        <v>260</v>
      </c>
      <c r="D80" s="220">
        <v>0.24</v>
      </c>
      <c r="E80" s="224"/>
      <c r="F80" s="225"/>
      <c r="G80" s="1598">
        <f>G79*1.19</f>
        <v>22072.12</v>
      </c>
      <c r="H80" s="226"/>
      <c r="I80" s="1598">
        <f>I79*1.19</f>
        <v>4532.1967585277498</v>
      </c>
      <c r="J80" s="226"/>
      <c r="K80" s="1598">
        <f>K79*1.19</f>
        <v>5359.7251577409625</v>
      </c>
    </row>
    <row r="81" spans="2:11" ht="12.6" thickBot="1"/>
    <row r="82" spans="2:11" ht="15.3" thickBot="1">
      <c r="B82" s="647" t="s">
        <v>283</v>
      </c>
      <c r="C82" s="646"/>
      <c r="D82" s="146"/>
      <c r="E82" s="146"/>
      <c r="F82" s="146"/>
      <c r="G82" s="146"/>
      <c r="H82" s="146"/>
      <c r="I82" s="146"/>
      <c r="J82" s="146"/>
      <c r="K82" s="146"/>
    </row>
    <row r="83" spans="2:11">
      <c r="B83" s="146"/>
      <c r="C83" s="146"/>
      <c r="D83" s="146"/>
      <c r="E83" s="146"/>
      <c r="F83" s="146"/>
      <c r="G83" s="146"/>
      <c r="H83" s="146"/>
      <c r="I83" s="146"/>
      <c r="J83" s="146"/>
      <c r="K83" s="146"/>
    </row>
    <row r="84" spans="2:11" ht="12.6" thickBot="1">
      <c r="B84" s="146"/>
      <c r="C84" s="146"/>
      <c r="D84" s="146"/>
      <c r="E84" s="146"/>
      <c r="F84" s="146"/>
      <c r="G84" s="146"/>
      <c r="H84" s="146"/>
      <c r="I84" s="146"/>
      <c r="J84" s="146"/>
      <c r="K84" s="146"/>
    </row>
    <row r="85" spans="2:11" ht="30">
      <c r="B85" s="652" t="s">
        <v>245</v>
      </c>
      <c r="C85" s="653" t="s">
        <v>246</v>
      </c>
      <c r="D85" s="653" t="s">
        <v>228</v>
      </c>
      <c r="E85" s="654" t="s">
        <v>247</v>
      </c>
      <c r="F85" s="655" t="s">
        <v>248</v>
      </c>
      <c r="G85" s="656" t="s">
        <v>249</v>
      </c>
      <c r="H85" s="655" t="s">
        <v>250</v>
      </c>
      <c r="I85" s="656" t="s">
        <v>251</v>
      </c>
      <c r="J85" s="655" t="s">
        <v>252</v>
      </c>
      <c r="K85" s="656" t="s">
        <v>253</v>
      </c>
    </row>
    <row r="86" spans="2:11" ht="15">
      <c r="B86" s="153">
        <v>1</v>
      </c>
      <c r="C86" s="212" t="s">
        <v>284</v>
      </c>
      <c r="D86" s="221" t="s">
        <v>202</v>
      </c>
      <c r="E86" s="1004">
        <v>2</v>
      </c>
      <c r="F86" s="1011">
        <v>3500</v>
      </c>
      <c r="G86" s="1011">
        <f>SUM(E86*F86)</f>
        <v>7000</v>
      </c>
      <c r="H86" s="1011">
        <f>F86/'FX Rate'!F10</f>
        <v>718.675354014346</v>
      </c>
      <c r="I86" s="1011">
        <f>H86*E86</f>
        <v>1437.350708028692</v>
      </c>
      <c r="J86" s="1011">
        <f>F86/'FX Rate'!F7</f>
        <v>849.89742952164863</v>
      </c>
      <c r="K86" s="1011">
        <f>E86*J86</f>
        <v>1699.7948590432973</v>
      </c>
    </row>
    <row r="87" spans="2:11" ht="15.3" thickBot="1">
      <c r="B87" s="153">
        <v>2</v>
      </c>
      <c r="C87" s="213" t="s">
        <v>285</v>
      </c>
      <c r="D87" s="222" t="s">
        <v>202</v>
      </c>
      <c r="E87" s="1003">
        <v>8</v>
      </c>
      <c r="F87" s="1013">
        <v>540</v>
      </c>
      <c r="G87" s="1013">
        <f>SUM(E87*F87)</f>
        <v>4320</v>
      </c>
      <c r="H87" s="1013">
        <f>F87/'FX Rate'!F10</f>
        <v>110.88134033364194</v>
      </c>
      <c r="I87" s="1013">
        <f>H87*E87</f>
        <v>887.05072266913555</v>
      </c>
      <c r="J87" s="1013">
        <f>F87/'FX Rate'!F7</f>
        <v>131.12703198334006</v>
      </c>
      <c r="K87" s="1013">
        <f>E87*J87</f>
        <v>1049.0162558667205</v>
      </c>
    </row>
    <row r="88" spans="2:11" ht="15">
      <c r="B88" s="218"/>
      <c r="C88" s="232" t="s">
        <v>257</v>
      </c>
      <c r="D88" s="233"/>
      <c r="E88" s="234"/>
      <c r="F88" s="235" t="s">
        <v>258</v>
      </c>
      <c r="G88" s="1599">
        <f>SUM(G86:G87)</f>
        <v>11320</v>
      </c>
      <c r="H88" s="236" t="s">
        <v>259</v>
      </c>
      <c r="I88" s="1599">
        <f>SUM(I86:I87)</f>
        <v>2324.4014306978274</v>
      </c>
      <c r="J88" s="236" t="s">
        <v>227</v>
      </c>
      <c r="K88" s="1599">
        <f>SUM(K86:K87)</f>
        <v>2748.8111149100177</v>
      </c>
    </row>
    <row r="89" spans="2:11" ht="15.3" thickBot="1">
      <c r="B89" s="219"/>
      <c r="C89" s="223" t="s">
        <v>260</v>
      </c>
      <c r="D89" s="220">
        <v>0.19</v>
      </c>
      <c r="E89" s="224"/>
      <c r="F89" s="225"/>
      <c r="G89" s="1598">
        <f>G88*1.19</f>
        <v>13470.8</v>
      </c>
      <c r="H89" s="226"/>
      <c r="I89" s="1598">
        <f>I88*1.19</f>
        <v>2766.0377025304147</v>
      </c>
      <c r="J89" s="226"/>
      <c r="K89" s="1598">
        <f>K88*1.19</f>
        <v>3271.0852267429209</v>
      </c>
    </row>
    <row r="90" spans="2:11">
      <c r="K90" s="1161"/>
    </row>
  </sheetData>
  <phoneticPr fontId="26" type="noConversion"/>
  <pageMargins left="0.75" right="0.75" top="1" bottom="1" header="0.5" footer="0.5"/>
  <pageSetup paperSize="9" orientation="portrait" r:id="rId1"/>
  <headerFooter alignWithMargins="0"/>
  <ignoredErrors>
    <ignoredError sqref="E17 E13 E15" numberStoredAsText="1"/>
    <ignoredError sqref="G14:K14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2">
    <tabColor rgb="FF002060"/>
  </sheetPr>
  <dimension ref="B2:BP42"/>
  <sheetViews>
    <sheetView topLeftCell="A11" zoomScaleNormal="100" workbookViewId="0">
      <selection activeCell="A22" sqref="A22:XFD22"/>
    </sheetView>
  </sheetViews>
  <sheetFormatPr defaultColWidth="8.77734375" defaultRowHeight="13.8"/>
  <cols>
    <col min="1" max="1" width="8.77734375" style="426"/>
    <col min="2" max="2" width="7.109375" style="1026" customWidth="1"/>
    <col min="3" max="3" width="26.109375" style="426" customWidth="1"/>
    <col min="4" max="4" width="32.6640625" style="426" customWidth="1"/>
    <col min="5" max="5" width="14.33203125" style="426" customWidth="1"/>
    <col min="6" max="7" width="10.77734375" style="426" customWidth="1"/>
    <col min="8" max="8" width="14.5546875" style="426" customWidth="1"/>
    <col min="9" max="10" width="13.21875" style="426" customWidth="1"/>
    <col min="11" max="11" width="15.21875" style="426" customWidth="1"/>
    <col min="12" max="12" width="15.77734375" style="426" customWidth="1"/>
    <col min="13" max="18" width="15.21875" style="426" customWidth="1"/>
    <col min="19" max="48" width="13.21875" style="426" customWidth="1"/>
    <col min="49" max="49" width="12.33203125" style="426" customWidth="1"/>
    <col min="50" max="50" width="13.6640625" style="426" customWidth="1"/>
    <col min="51" max="51" width="11.44140625" style="426" customWidth="1"/>
    <col min="52" max="52" width="13.77734375" style="426" customWidth="1"/>
    <col min="53" max="68" width="14" style="426" customWidth="1"/>
    <col min="69" max="16384" width="8.77734375" style="426"/>
  </cols>
  <sheetData>
    <row r="2" spans="2:68" ht="14.1" thickBot="1">
      <c r="C2" s="639"/>
    </row>
    <row r="3" spans="2:68" ht="15.3" thickBot="1">
      <c r="B3" s="1027" t="s">
        <v>576</v>
      </c>
      <c r="C3" s="630"/>
      <c r="D3" s="630"/>
      <c r="E3" s="630"/>
      <c r="F3" s="630"/>
      <c r="G3" s="630"/>
      <c r="H3" s="640"/>
      <c r="I3" s="631" t="s">
        <v>49</v>
      </c>
      <c r="J3" s="631">
        <v>2017</v>
      </c>
      <c r="K3" s="631"/>
      <c r="L3" s="631"/>
      <c r="M3" s="631" t="s">
        <v>77</v>
      </c>
      <c r="N3" s="631">
        <v>2018</v>
      </c>
      <c r="O3" s="631"/>
      <c r="P3" s="631"/>
      <c r="Q3" s="631" t="s">
        <v>78</v>
      </c>
      <c r="R3" s="632">
        <v>2019</v>
      </c>
      <c r="S3" s="632"/>
      <c r="T3" s="632"/>
      <c r="U3" s="631" t="s">
        <v>79</v>
      </c>
      <c r="V3" s="632">
        <v>2020</v>
      </c>
      <c r="W3" s="632"/>
      <c r="X3" s="632"/>
      <c r="Y3" s="631" t="s">
        <v>80</v>
      </c>
      <c r="Z3" s="632">
        <v>2021</v>
      </c>
      <c r="AA3" s="632"/>
      <c r="AB3" s="632"/>
      <c r="AC3" s="631" t="s">
        <v>318</v>
      </c>
      <c r="AD3" s="632">
        <v>2022</v>
      </c>
      <c r="AE3" s="632"/>
      <c r="AF3" s="632"/>
      <c r="AG3" s="631" t="s">
        <v>317</v>
      </c>
      <c r="AH3" s="632">
        <v>2023</v>
      </c>
      <c r="AI3" s="632"/>
      <c r="AJ3" s="632"/>
      <c r="AK3" s="631" t="s">
        <v>319</v>
      </c>
      <c r="AL3" s="632">
        <v>2024</v>
      </c>
      <c r="AM3" s="632"/>
      <c r="AN3" s="632"/>
      <c r="AO3" s="631" t="s">
        <v>412</v>
      </c>
      <c r="AP3" s="632">
        <v>2025</v>
      </c>
      <c r="AQ3" s="632"/>
      <c r="AR3" s="632"/>
      <c r="AS3" s="631" t="s">
        <v>413</v>
      </c>
      <c r="AT3" s="632">
        <v>2026</v>
      </c>
      <c r="AU3" s="632"/>
      <c r="AV3" s="633"/>
      <c r="AW3" s="631" t="s">
        <v>626</v>
      </c>
      <c r="AX3" s="632">
        <v>2027</v>
      </c>
      <c r="AY3" s="632"/>
      <c r="AZ3" s="633"/>
      <c r="BA3" s="631" t="s">
        <v>627</v>
      </c>
      <c r="BB3" s="632">
        <v>2028</v>
      </c>
      <c r="BC3" s="632"/>
      <c r="BD3" s="633"/>
      <c r="BE3" s="631" t="s">
        <v>628</v>
      </c>
      <c r="BF3" s="632">
        <v>2029</v>
      </c>
      <c r="BG3" s="632"/>
      <c r="BH3" s="633"/>
      <c r="BI3" s="631" t="s">
        <v>629</v>
      </c>
      <c r="BJ3" s="632">
        <v>2030</v>
      </c>
      <c r="BK3" s="632"/>
      <c r="BL3" s="633"/>
      <c r="BM3" s="631" t="s">
        <v>630</v>
      </c>
      <c r="BN3" s="632">
        <v>2031</v>
      </c>
      <c r="BO3" s="632"/>
      <c r="BP3" s="633"/>
    </row>
    <row r="4" spans="2:68" ht="14.1" thickBot="1">
      <c r="B4" s="635" t="s">
        <v>245</v>
      </c>
      <c r="C4" s="634" t="s">
        <v>472</v>
      </c>
      <c r="D4" s="635" t="s">
        <v>246</v>
      </c>
      <c r="E4" s="636" t="s">
        <v>474</v>
      </c>
      <c r="F4" s="636" t="s">
        <v>475</v>
      </c>
      <c r="G4" s="636" t="s">
        <v>473</v>
      </c>
      <c r="H4" s="641" t="s">
        <v>476</v>
      </c>
      <c r="I4" s="629" t="s">
        <v>66</v>
      </c>
      <c r="J4" s="627" t="s">
        <v>67</v>
      </c>
      <c r="K4" s="627" t="s">
        <v>68</v>
      </c>
      <c r="L4" s="628" t="s">
        <v>69</v>
      </c>
      <c r="M4" s="629" t="s">
        <v>66</v>
      </c>
      <c r="N4" s="627" t="s">
        <v>67</v>
      </c>
      <c r="O4" s="627" t="s">
        <v>68</v>
      </c>
      <c r="P4" s="628" t="s">
        <v>69</v>
      </c>
      <c r="Q4" s="629" t="s">
        <v>66</v>
      </c>
      <c r="R4" s="627" t="s">
        <v>67</v>
      </c>
      <c r="S4" s="627" t="s">
        <v>68</v>
      </c>
      <c r="T4" s="628" t="s">
        <v>69</v>
      </c>
      <c r="U4" s="629" t="s">
        <v>66</v>
      </c>
      <c r="V4" s="627" t="s">
        <v>67</v>
      </c>
      <c r="W4" s="627" t="s">
        <v>68</v>
      </c>
      <c r="X4" s="628" t="s">
        <v>69</v>
      </c>
      <c r="Y4" s="629" t="s">
        <v>66</v>
      </c>
      <c r="Z4" s="627" t="s">
        <v>67</v>
      </c>
      <c r="AA4" s="627" t="s">
        <v>68</v>
      </c>
      <c r="AB4" s="628" t="s">
        <v>69</v>
      </c>
      <c r="AC4" s="629" t="s">
        <v>66</v>
      </c>
      <c r="AD4" s="627" t="s">
        <v>67</v>
      </c>
      <c r="AE4" s="627" t="s">
        <v>68</v>
      </c>
      <c r="AF4" s="628" t="s">
        <v>69</v>
      </c>
      <c r="AG4" s="629" t="s">
        <v>66</v>
      </c>
      <c r="AH4" s="627" t="s">
        <v>67</v>
      </c>
      <c r="AI4" s="627" t="s">
        <v>68</v>
      </c>
      <c r="AJ4" s="628" t="s">
        <v>69</v>
      </c>
      <c r="AK4" s="629" t="s">
        <v>66</v>
      </c>
      <c r="AL4" s="627" t="s">
        <v>67</v>
      </c>
      <c r="AM4" s="627" t="s">
        <v>68</v>
      </c>
      <c r="AN4" s="628" t="s">
        <v>69</v>
      </c>
      <c r="AO4" s="629" t="s">
        <v>66</v>
      </c>
      <c r="AP4" s="627" t="s">
        <v>67</v>
      </c>
      <c r="AQ4" s="627" t="s">
        <v>68</v>
      </c>
      <c r="AR4" s="628" t="s">
        <v>69</v>
      </c>
      <c r="AS4" s="629" t="s">
        <v>66</v>
      </c>
      <c r="AT4" s="627" t="s">
        <v>67</v>
      </c>
      <c r="AU4" s="627" t="s">
        <v>68</v>
      </c>
      <c r="AV4" s="628" t="s">
        <v>69</v>
      </c>
      <c r="AW4" s="629" t="s">
        <v>66</v>
      </c>
      <c r="AX4" s="627" t="s">
        <v>67</v>
      </c>
      <c r="AY4" s="627" t="s">
        <v>68</v>
      </c>
      <c r="AZ4" s="628" t="s">
        <v>69</v>
      </c>
      <c r="BA4" s="629" t="s">
        <v>66</v>
      </c>
      <c r="BB4" s="627" t="s">
        <v>67</v>
      </c>
      <c r="BC4" s="627" t="s">
        <v>68</v>
      </c>
      <c r="BD4" s="628" t="s">
        <v>69</v>
      </c>
      <c r="BE4" s="629" t="s">
        <v>66</v>
      </c>
      <c r="BF4" s="627" t="s">
        <v>67</v>
      </c>
      <c r="BG4" s="627" t="s">
        <v>68</v>
      </c>
      <c r="BH4" s="628" t="s">
        <v>69</v>
      </c>
      <c r="BI4" s="629" t="s">
        <v>66</v>
      </c>
      <c r="BJ4" s="627" t="s">
        <v>67</v>
      </c>
      <c r="BK4" s="627" t="s">
        <v>68</v>
      </c>
      <c r="BL4" s="628" t="s">
        <v>69</v>
      </c>
      <c r="BM4" s="629" t="s">
        <v>66</v>
      </c>
      <c r="BN4" s="627" t="s">
        <v>67</v>
      </c>
      <c r="BO4" s="627" t="s">
        <v>68</v>
      </c>
      <c r="BP4" s="628" t="s">
        <v>69</v>
      </c>
    </row>
    <row r="5" spans="2:68" ht="13.5" customHeight="1">
      <c r="B5" s="1028">
        <v>1</v>
      </c>
      <c r="C5" s="1025" t="str">
        <f>'Farm Overhaul'!B2</f>
        <v>Farm Platform</v>
      </c>
      <c r="D5" s="673" t="str">
        <f>'Farm Overhaul'!C13</f>
        <v>OD Lighting 125W PC AGS HG Mercur</v>
      </c>
      <c r="E5" s="1028">
        <v>0.125</v>
      </c>
      <c r="F5" s="1028" t="str">
        <f>'Farm Overhaul'!E13</f>
        <v>24</v>
      </c>
      <c r="G5" s="1028" t="s">
        <v>656</v>
      </c>
      <c r="H5" s="1048">
        <f>E5*F5/100*G5*24*90</f>
        <v>6.48</v>
      </c>
      <c r="I5" s="637">
        <v>1</v>
      </c>
      <c r="J5" s="637"/>
      <c r="K5" s="637"/>
      <c r="L5" s="637">
        <v>0.3</v>
      </c>
      <c r="M5" s="637">
        <v>1</v>
      </c>
      <c r="N5" s="637"/>
      <c r="O5" s="637"/>
      <c r="P5" s="637">
        <v>0.3</v>
      </c>
      <c r="Q5" s="637">
        <v>1</v>
      </c>
      <c r="R5" s="637"/>
      <c r="S5" s="637"/>
      <c r="T5" s="637">
        <v>0.3</v>
      </c>
      <c r="U5" s="637">
        <v>1</v>
      </c>
      <c r="V5" s="637"/>
      <c r="W5" s="637"/>
      <c r="X5" s="637">
        <v>0.3</v>
      </c>
      <c r="Y5" s="637">
        <v>1</v>
      </c>
      <c r="Z5" s="637"/>
      <c r="AA5" s="637"/>
      <c r="AB5" s="637">
        <v>0.3</v>
      </c>
      <c r="AC5" s="637">
        <v>1</v>
      </c>
      <c r="AD5" s="637"/>
      <c r="AE5" s="637"/>
      <c r="AF5" s="637">
        <v>0.3</v>
      </c>
      <c r="AG5" s="637">
        <v>1</v>
      </c>
      <c r="AH5" s="637"/>
      <c r="AI5" s="637"/>
      <c r="AJ5" s="637">
        <v>0.3</v>
      </c>
      <c r="AK5" s="637">
        <v>1</v>
      </c>
      <c r="AL5" s="637"/>
      <c r="AM5" s="637"/>
      <c r="AN5" s="637">
        <v>0.3</v>
      </c>
      <c r="AO5" s="637">
        <v>1</v>
      </c>
      <c r="AP5" s="637"/>
      <c r="AQ5" s="637"/>
      <c r="AR5" s="637">
        <v>0.3</v>
      </c>
      <c r="AS5" s="637">
        <v>1</v>
      </c>
      <c r="AT5" s="637"/>
      <c r="AU5" s="637"/>
      <c r="AV5" s="637">
        <v>0.3</v>
      </c>
      <c r="AW5" s="637">
        <v>1</v>
      </c>
      <c r="AX5" s="637"/>
      <c r="AY5" s="637"/>
      <c r="AZ5" s="637">
        <v>0.3</v>
      </c>
      <c r="BA5" s="637">
        <v>1</v>
      </c>
      <c r="BB5" s="637"/>
      <c r="BC5" s="637"/>
      <c r="BD5" s="637">
        <v>0.3</v>
      </c>
      <c r="BE5" s="637">
        <v>1</v>
      </c>
      <c r="BF5" s="637"/>
      <c r="BG5" s="637"/>
      <c r="BH5" s="637">
        <v>0.3</v>
      </c>
      <c r="BI5" s="637">
        <v>1</v>
      </c>
      <c r="BJ5" s="637"/>
      <c r="BK5" s="637"/>
      <c r="BL5" s="637">
        <v>0.3</v>
      </c>
      <c r="BM5" s="637">
        <v>1</v>
      </c>
      <c r="BN5" s="637"/>
      <c r="BO5" s="637"/>
      <c r="BP5" s="637">
        <v>0.3</v>
      </c>
    </row>
    <row r="6" spans="2:68" ht="13.5" customHeight="1">
      <c r="B6" s="1028">
        <v>2</v>
      </c>
      <c r="C6" s="1024"/>
      <c r="D6" s="676" t="str">
        <f>'Farm Overhaul'!C15</f>
        <v>Surveillance Cameras day night</v>
      </c>
      <c r="E6" s="1029">
        <v>5.0000000000000001E-3</v>
      </c>
      <c r="F6" s="1029">
        <f>'Farm Overhaul'!E15</f>
        <v>8</v>
      </c>
      <c r="G6" s="1029">
        <v>100</v>
      </c>
      <c r="H6" s="1049">
        <f>E6*F6/100*G6*24*90</f>
        <v>86.399999999999991</v>
      </c>
      <c r="I6" s="637">
        <v>1</v>
      </c>
      <c r="J6" s="638"/>
      <c r="K6" s="638"/>
      <c r="L6" s="637">
        <v>0.3</v>
      </c>
      <c r="M6" s="637">
        <v>1</v>
      </c>
      <c r="N6" s="638"/>
      <c r="O6" s="638"/>
      <c r="P6" s="637">
        <v>0.3</v>
      </c>
      <c r="Q6" s="637">
        <v>1</v>
      </c>
      <c r="R6" s="638"/>
      <c r="S6" s="638"/>
      <c r="T6" s="637">
        <v>0.3</v>
      </c>
      <c r="U6" s="637">
        <v>1</v>
      </c>
      <c r="V6" s="638"/>
      <c r="W6" s="638"/>
      <c r="X6" s="637">
        <v>0.3</v>
      </c>
      <c r="Y6" s="637">
        <v>1</v>
      </c>
      <c r="Z6" s="638"/>
      <c r="AA6" s="638"/>
      <c r="AB6" s="637">
        <v>0.3</v>
      </c>
      <c r="AC6" s="637">
        <v>1</v>
      </c>
      <c r="AD6" s="638"/>
      <c r="AE6" s="638"/>
      <c r="AF6" s="637">
        <v>0.3</v>
      </c>
      <c r="AG6" s="637">
        <v>1</v>
      </c>
      <c r="AH6" s="638"/>
      <c r="AI6" s="638"/>
      <c r="AJ6" s="637">
        <v>0.3</v>
      </c>
      <c r="AK6" s="637">
        <v>1</v>
      </c>
      <c r="AL6" s="638"/>
      <c r="AM6" s="638"/>
      <c r="AN6" s="637">
        <v>0.3</v>
      </c>
      <c r="AO6" s="637">
        <v>1</v>
      </c>
      <c r="AP6" s="638"/>
      <c r="AQ6" s="638"/>
      <c r="AR6" s="637">
        <v>0.3</v>
      </c>
      <c r="AS6" s="637">
        <v>1</v>
      </c>
      <c r="AT6" s="638"/>
      <c r="AU6" s="638"/>
      <c r="AV6" s="637">
        <v>0.3</v>
      </c>
      <c r="AW6" s="637">
        <v>1</v>
      </c>
      <c r="AX6" s="638"/>
      <c r="AY6" s="638"/>
      <c r="AZ6" s="637">
        <v>0.3</v>
      </c>
      <c r="BA6" s="637">
        <v>1</v>
      </c>
      <c r="BB6" s="638"/>
      <c r="BC6" s="638"/>
      <c r="BD6" s="637">
        <v>0.3</v>
      </c>
      <c r="BE6" s="637">
        <v>1</v>
      </c>
      <c r="BF6" s="638"/>
      <c r="BG6" s="638"/>
      <c r="BH6" s="637">
        <v>0.3</v>
      </c>
      <c r="BI6" s="637">
        <v>1</v>
      </c>
      <c r="BJ6" s="638"/>
      <c r="BK6" s="638"/>
      <c r="BL6" s="637">
        <v>0.3</v>
      </c>
      <c r="BM6" s="637">
        <v>1</v>
      </c>
      <c r="BN6" s="638"/>
      <c r="BO6" s="638"/>
      <c r="BP6" s="637">
        <v>0.3</v>
      </c>
    </row>
    <row r="7" spans="2:68" ht="13.5" customHeight="1">
      <c r="B7" s="1028">
        <v>3</v>
      </c>
      <c r="C7" s="1024"/>
      <c r="D7" s="673" t="str">
        <f>'Farm Overhaul'!C17</f>
        <v>Surveilance DVR 32 Input</v>
      </c>
      <c r="E7" s="1028">
        <v>1.1000000000000001</v>
      </c>
      <c r="F7" s="1028" t="str">
        <f>'Farm Overhaul'!E17</f>
        <v>1</v>
      </c>
      <c r="G7" s="1028" t="s">
        <v>644</v>
      </c>
      <c r="H7" s="1048">
        <f>E7*F7/100*G7*24*90</f>
        <v>118.80000000000003</v>
      </c>
      <c r="I7" s="637">
        <v>1</v>
      </c>
      <c r="J7" s="638"/>
      <c r="K7" s="638"/>
      <c r="L7" s="637">
        <v>0.3</v>
      </c>
      <c r="M7" s="637">
        <v>1</v>
      </c>
      <c r="N7" s="638"/>
      <c r="O7" s="638"/>
      <c r="P7" s="637">
        <v>0.3</v>
      </c>
      <c r="Q7" s="637">
        <v>1</v>
      </c>
      <c r="R7" s="638"/>
      <c r="S7" s="638"/>
      <c r="T7" s="637">
        <v>0.3</v>
      </c>
      <c r="U7" s="637">
        <v>1</v>
      </c>
      <c r="V7" s="638"/>
      <c r="W7" s="638"/>
      <c r="X7" s="637">
        <v>0.3</v>
      </c>
      <c r="Y7" s="637">
        <v>1</v>
      </c>
      <c r="Z7" s="638"/>
      <c r="AA7" s="638"/>
      <c r="AB7" s="637">
        <v>0.3</v>
      </c>
      <c r="AC7" s="637">
        <v>1</v>
      </c>
      <c r="AD7" s="638"/>
      <c r="AE7" s="638"/>
      <c r="AF7" s="637">
        <v>0.3</v>
      </c>
      <c r="AG7" s="637">
        <v>1</v>
      </c>
      <c r="AH7" s="638"/>
      <c r="AI7" s="638"/>
      <c r="AJ7" s="637">
        <v>0.3</v>
      </c>
      <c r="AK7" s="637">
        <v>1</v>
      </c>
      <c r="AL7" s="638"/>
      <c r="AM7" s="638"/>
      <c r="AN7" s="637">
        <v>0.3</v>
      </c>
      <c r="AO7" s="637">
        <v>1</v>
      </c>
      <c r="AP7" s="638"/>
      <c r="AQ7" s="638"/>
      <c r="AR7" s="637">
        <v>0.3</v>
      </c>
      <c r="AS7" s="637">
        <v>1</v>
      </c>
      <c r="AT7" s="638"/>
      <c r="AU7" s="638"/>
      <c r="AV7" s="637">
        <v>0.3</v>
      </c>
      <c r="AW7" s="637">
        <v>1</v>
      </c>
      <c r="AX7" s="638"/>
      <c r="AY7" s="638"/>
      <c r="AZ7" s="637">
        <v>0.3</v>
      </c>
      <c r="BA7" s="637">
        <v>1</v>
      </c>
      <c r="BB7" s="638"/>
      <c r="BC7" s="638"/>
      <c r="BD7" s="637">
        <v>0.3</v>
      </c>
      <c r="BE7" s="637">
        <v>1</v>
      </c>
      <c r="BF7" s="638"/>
      <c r="BG7" s="638"/>
      <c r="BH7" s="637">
        <v>0.3</v>
      </c>
      <c r="BI7" s="637">
        <v>1</v>
      </c>
      <c r="BJ7" s="638"/>
      <c r="BK7" s="638"/>
      <c r="BL7" s="637">
        <v>0.3</v>
      </c>
      <c r="BM7" s="637">
        <v>1</v>
      </c>
      <c r="BN7" s="638"/>
      <c r="BO7" s="638"/>
      <c r="BP7" s="637">
        <v>0.3</v>
      </c>
    </row>
    <row r="8" spans="2:68" ht="13.5" customHeight="1">
      <c r="B8" s="1028">
        <v>4</v>
      </c>
      <c r="C8" s="1025" t="s">
        <v>750</v>
      </c>
      <c r="D8" s="676" t="str">
        <f>'Farm Overhaul'!C34</f>
        <v>Recirculate Pomp</v>
      </c>
      <c r="E8" s="1029" t="s">
        <v>752</v>
      </c>
      <c r="F8" s="1029" t="s">
        <v>834</v>
      </c>
      <c r="G8" s="1029" t="s">
        <v>645</v>
      </c>
      <c r="H8" s="1049">
        <f>E8*F8/100*G8*24*90</f>
        <v>9072.0000000000018</v>
      </c>
      <c r="I8" s="637">
        <v>1</v>
      </c>
      <c r="J8" s="638"/>
      <c r="K8" s="638"/>
      <c r="L8" s="637">
        <v>0.3</v>
      </c>
      <c r="M8" s="637">
        <v>1</v>
      </c>
      <c r="N8" s="638"/>
      <c r="O8" s="638"/>
      <c r="P8" s="637">
        <v>0.3</v>
      </c>
      <c r="Q8" s="637">
        <v>1</v>
      </c>
      <c r="R8" s="638"/>
      <c r="S8" s="638"/>
      <c r="T8" s="637">
        <v>0.3</v>
      </c>
      <c r="U8" s="637">
        <v>1</v>
      </c>
      <c r="V8" s="638"/>
      <c r="W8" s="638"/>
      <c r="X8" s="637">
        <v>0.3</v>
      </c>
      <c r="Y8" s="637">
        <v>1</v>
      </c>
      <c r="Z8" s="638"/>
      <c r="AA8" s="638"/>
      <c r="AB8" s="637">
        <v>0.3</v>
      </c>
      <c r="AC8" s="637">
        <v>1</v>
      </c>
      <c r="AD8" s="638"/>
      <c r="AE8" s="638"/>
      <c r="AF8" s="637">
        <v>0.3</v>
      </c>
      <c r="AG8" s="637">
        <v>1</v>
      </c>
      <c r="AH8" s="638"/>
      <c r="AI8" s="638"/>
      <c r="AJ8" s="637">
        <v>0.3</v>
      </c>
      <c r="AK8" s="637">
        <v>1</v>
      </c>
      <c r="AL8" s="638"/>
      <c r="AM8" s="638"/>
      <c r="AN8" s="637">
        <v>0.3</v>
      </c>
      <c r="AO8" s="637">
        <v>1</v>
      </c>
      <c r="AP8" s="638"/>
      <c r="AQ8" s="638"/>
      <c r="AR8" s="637">
        <v>0.3</v>
      </c>
      <c r="AS8" s="637">
        <v>1</v>
      </c>
      <c r="AT8" s="638"/>
      <c r="AU8" s="638"/>
      <c r="AV8" s="637">
        <v>0.3</v>
      </c>
      <c r="AW8" s="637">
        <v>1</v>
      </c>
      <c r="AX8" s="638"/>
      <c r="AY8" s="638"/>
      <c r="AZ8" s="637">
        <v>0.3</v>
      </c>
      <c r="BA8" s="637">
        <v>1</v>
      </c>
      <c r="BB8" s="638"/>
      <c r="BC8" s="638"/>
      <c r="BD8" s="637">
        <v>0.3</v>
      </c>
      <c r="BE8" s="637">
        <v>1</v>
      </c>
      <c r="BF8" s="638"/>
      <c r="BG8" s="638"/>
      <c r="BH8" s="637">
        <v>0.3</v>
      </c>
      <c r="BI8" s="637">
        <v>1</v>
      </c>
      <c r="BJ8" s="638"/>
      <c r="BK8" s="638"/>
      <c r="BL8" s="637">
        <v>0.3</v>
      </c>
      <c r="BM8" s="637">
        <v>1</v>
      </c>
      <c r="BN8" s="638"/>
      <c r="BO8" s="638"/>
      <c r="BP8" s="637">
        <v>0.3</v>
      </c>
    </row>
    <row r="9" spans="2:68" ht="13.5" customHeight="1">
      <c r="B9" s="1028">
        <v>5</v>
      </c>
      <c r="C9" s="1024"/>
      <c r="D9" s="673" t="str">
        <f>'Farm Overhaul'!C35</f>
        <v>Filter Mechanical</v>
      </c>
      <c r="E9" s="1028" t="s">
        <v>837</v>
      </c>
      <c r="F9" s="1028" t="s">
        <v>834</v>
      </c>
      <c r="G9" s="1028" t="s">
        <v>741</v>
      </c>
      <c r="H9" s="1048">
        <f>E9*F9/100*G9*24*90</f>
        <v>604.80000000000007</v>
      </c>
      <c r="I9" s="637">
        <v>1</v>
      </c>
      <c r="J9" s="638"/>
      <c r="K9" s="638"/>
      <c r="L9" s="637">
        <v>0.3</v>
      </c>
      <c r="M9" s="637">
        <v>1</v>
      </c>
      <c r="N9" s="638"/>
      <c r="O9" s="638"/>
      <c r="P9" s="637">
        <v>0.3</v>
      </c>
      <c r="Q9" s="637">
        <v>1</v>
      </c>
      <c r="R9" s="638"/>
      <c r="S9" s="638"/>
      <c r="T9" s="637">
        <v>0.3</v>
      </c>
      <c r="U9" s="637">
        <v>1</v>
      </c>
      <c r="V9" s="638"/>
      <c r="W9" s="638"/>
      <c r="X9" s="637">
        <v>0.3</v>
      </c>
      <c r="Y9" s="637">
        <v>1</v>
      </c>
      <c r="Z9" s="638"/>
      <c r="AA9" s="638"/>
      <c r="AB9" s="637">
        <v>0.3</v>
      </c>
      <c r="AC9" s="637">
        <v>1</v>
      </c>
      <c r="AD9" s="638"/>
      <c r="AE9" s="638"/>
      <c r="AF9" s="637">
        <v>0.3</v>
      </c>
      <c r="AG9" s="637">
        <v>1</v>
      </c>
      <c r="AH9" s="638"/>
      <c r="AI9" s="638"/>
      <c r="AJ9" s="637">
        <v>0.3</v>
      </c>
      <c r="AK9" s="637">
        <v>1</v>
      </c>
      <c r="AL9" s="638"/>
      <c r="AM9" s="638"/>
      <c r="AN9" s="637">
        <v>0.3</v>
      </c>
      <c r="AO9" s="637">
        <v>1</v>
      </c>
      <c r="AP9" s="638"/>
      <c r="AQ9" s="638"/>
      <c r="AR9" s="637">
        <v>0.3</v>
      </c>
      <c r="AS9" s="637">
        <v>1</v>
      </c>
      <c r="AT9" s="638"/>
      <c r="AU9" s="638"/>
      <c r="AV9" s="637">
        <v>0.3</v>
      </c>
      <c r="AW9" s="637">
        <v>1</v>
      </c>
      <c r="AX9" s="638"/>
      <c r="AY9" s="638"/>
      <c r="AZ9" s="637">
        <v>0.3</v>
      </c>
      <c r="BA9" s="637">
        <v>1</v>
      </c>
      <c r="BB9" s="638"/>
      <c r="BC9" s="638"/>
      <c r="BD9" s="637">
        <v>0.3</v>
      </c>
      <c r="BE9" s="637">
        <v>1</v>
      </c>
      <c r="BF9" s="638"/>
      <c r="BG9" s="638"/>
      <c r="BH9" s="637">
        <v>0.3</v>
      </c>
      <c r="BI9" s="637">
        <v>1</v>
      </c>
      <c r="BJ9" s="638"/>
      <c r="BK9" s="638"/>
      <c r="BL9" s="637">
        <v>0.3</v>
      </c>
      <c r="BM9" s="637">
        <v>1</v>
      </c>
      <c r="BN9" s="638"/>
      <c r="BO9" s="638"/>
      <c r="BP9" s="637">
        <v>0.3</v>
      </c>
    </row>
    <row r="10" spans="2:68" ht="13.5" customHeight="1">
      <c r="B10" s="1028">
        <v>6</v>
      </c>
      <c r="C10" s="1024"/>
      <c r="D10" s="676" t="str">
        <f>'Farm Overhaul'!C37</f>
        <v>Mechanical &amp; Biofilter Zeolites</v>
      </c>
      <c r="E10" s="1029" t="s">
        <v>835</v>
      </c>
      <c r="F10" s="1029" t="s">
        <v>836</v>
      </c>
      <c r="G10" s="1029" t="s">
        <v>645</v>
      </c>
      <c r="H10" s="1049">
        <f t="shared" ref="H10:H29" si="0">E10*F10/100*G10*24*90</f>
        <v>58968.000000000007</v>
      </c>
      <c r="I10" s="637">
        <v>1</v>
      </c>
      <c r="J10" s="638"/>
      <c r="K10" s="638"/>
      <c r="L10" s="637">
        <v>0.3</v>
      </c>
      <c r="M10" s="637">
        <v>1</v>
      </c>
      <c r="N10" s="638"/>
      <c r="O10" s="638"/>
      <c r="P10" s="637">
        <v>0.3</v>
      </c>
      <c r="Q10" s="637">
        <v>1</v>
      </c>
      <c r="R10" s="638"/>
      <c r="S10" s="638"/>
      <c r="T10" s="637">
        <v>0.3</v>
      </c>
      <c r="U10" s="637">
        <v>1</v>
      </c>
      <c r="V10" s="638"/>
      <c r="W10" s="638"/>
      <c r="X10" s="637">
        <v>0.3</v>
      </c>
      <c r="Y10" s="637">
        <v>1</v>
      </c>
      <c r="Z10" s="638"/>
      <c r="AA10" s="638"/>
      <c r="AB10" s="637">
        <v>0.3</v>
      </c>
      <c r="AC10" s="637">
        <v>1</v>
      </c>
      <c r="AD10" s="638"/>
      <c r="AE10" s="638"/>
      <c r="AF10" s="637">
        <v>0.3</v>
      </c>
      <c r="AG10" s="637">
        <v>1</v>
      </c>
      <c r="AH10" s="638"/>
      <c r="AI10" s="638"/>
      <c r="AJ10" s="637">
        <v>0.3</v>
      </c>
      <c r="AK10" s="637">
        <v>1</v>
      </c>
      <c r="AL10" s="638"/>
      <c r="AM10" s="638"/>
      <c r="AN10" s="637">
        <v>0.3</v>
      </c>
      <c r="AO10" s="637">
        <v>1</v>
      </c>
      <c r="AP10" s="638"/>
      <c r="AQ10" s="638"/>
      <c r="AR10" s="637">
        <v>0.3</v>
      </c>
      <c r="AS10" s="637">
        <v>1</v>
      </c>
      <c r="AT10" s="638"/>
      <c r="AU10" s="638"/>
      <c r="AV10" s="637">
        <v>0.3</v>
      </c>
      <c r="AW10" s="637">
        <v>1</v>
      </c>
      <c r="AX10" s="638"/>
      <c r="AY10" s="638"/>
      <c r="AZ10" s="637">
        <v>0.3</v>
      </c>
      <c r="BA10" s="637">
        <v>1</v>
      </c>
      <c r="BB10" s="638"/>
      <c r="BC10" s="638"/>
      <c r="BD10" s="637">
        <v>0.3</v>
      </c>
      <c r="BE10" s="637">
        <v>1</v>
      </c>
      <c r="BF10" s="638"/>
      <c r="BG10" s="638"/>
      <c r="BH10" s="637">
        <v>0.3</v>
      </c>
      <c r="BI10" s="637">
        <v>1</v>
      </c>
      <c r="BJ10" s="638"/>
      <c r="BK10" s="638"/>
      <c r="BL10" s="637">
        <v>0.3</v>
      </c>
      <c r="BM10" s="637">
        <v>1</v>
      </c>
      <c r="BN10" s="638"/>
      <c r="BO10" s="638"/>
      <c r="BP10" s="637">
        <v>0.3</v>
      </c>
    </row>
    <row r="11" spans="2:68" ht="13.5" customHeight="1">
      <c r="B11" s="1028">
        <v>7</v>
      </c>
      <c r="C11" s="1024"/>
      <c r="D11" s="673" t="str">
        <f>'Farm Overhaul'!C38</f>
        <v>Air conditioner storehouse of food 12000BTU/h,</v>
      </c>
      <c r="E11" s="1028" t="s">
        <v>347</v>
      </c>
      <c r="F11" s="1028" t="s">
        <v>749</v>
      </c>
      <c r="G11" s="1028" t="s">
        <v>659</v>
      </c>
      <c r="H11" s="1048">
        <f t="shared" si="0"/>
        <v>2591.9999999999995</v>
      </c>
      <c r="I11" s="637">
        <v>1</v>
      </c>
      <c r="J11" s="638"/>
      <c r="K11" s="638"/>
      <c r="L11" s="637">
        <v>0.3</v>
      </c>
      <c r="M11" s="637">
        <v>1</v>
      </c>
      <c r="N11" s="638"/>
      <c r="O11" s="638"/>
      <c r="P11" s="637">
        <v>0.3</v>
      </c>
      <c r="Q11" s="637">
        <v>1</v>
      </c>
      <c r="R11" s="638"/>
      <c r="S11" s="638"/>
      <c r="T11" s="637">
        <v>0.3</v>
      </c>
      <c r="U11" s="637">
        <v>1</v>
      </c>
      <c r="V11" s="638"/>
      <c r="W11" s="638"/>
      <c r="X11" s="637">
        <v>0.3</v>
      </c>
      <c r="Y11" s="637">
        <v>1</v>
      </c>
      <c r="Z11" s="638"/>
      <c r="AA11" s="638"/>
      <c r="AB11" s="637">
        <v>0.3</v>
      </c>
      <c r="AC11" s="637">
        <v>1</v>
      </c>
      <c r="AD11" s="638"/>
      <c r="AE11" s="638"/>
      <c r="AF11" s="637">
        <v>0.3</v>
      </c>
      <c r="AG11" s="637">
        <v>1</v>
      </c>
      <c r="AH11" s="638"/>
      <c r="AI11" s="638"/>
      <c r="AJ11" s="637">
        <v>0.3</v>
      </c>
      <c r="AK11" s="637">
        <v>1</v>
      </c>
      <c r="AL11" s="638"/>
      <c r="AM11" s="638"/>
      <c r="AN11" s="637">
        <v>0.3</v>
      </c>
      <c r="AO11" s="637">
        <v>1</v>
      </c>
      <c r="AP11" s="638"/>
      <c r="AQ11" s="638"/>
      <c r="AR11" s="637">
        <v>0.3</v>
      </c>
      <c r="AS11" s="637">
        <v>1</v>
      </c>
      <c r="AT11" s="638"/>
      <c r="AU11" s="638"/>
      <c r="AV11" s="637">
        <v>0.3</v>
      </c>
      <c r="AW11" s="637">
        <v>1</v>
      </c>
      <c r="AX11" s="638"/>
      <c r="AY11" s="638"/>
      <c r="AZ11" s="637">
        <v>0.3</v>
      </c>
      <c r="BA11" s="637">
        <v>1</v>
      </c>
      <c r="BB11" s="638"/>
      <c r="BC11" s="638"/>
      <c r="BD11" s="637">
        <v>0.3</v>
      </c>
      <c r="BE11" s="637">
        <v>1</v>
      </c>
      <c r="BF11" s="638"/>
      <c r="BG11" s="638"/>
      <c r="BH11" s="637">
        <v>0.3</v>
      </c>
      <c r="BI11" s="637">
        <v>1</v>
      </c>
      <c r="BJ11" s="638"/>
      <c r="BK11" s="638"/>
      <c r="BL11" s="637">
        <v>0.3</v>
      </c>
      <c r="BM11" s="637">
        <v>1</v>
      </c>
      <c r="BN11" s="638"/>
      <c r="BO11" s="638"/>
      <c r="BP11" s="637">
        <v>0.3</v>
      </c>
    </row>
    <row r="12" spans="2:68" ht="13.5" customHeight="1">
      <c r="B12" s="1028">
        <v>8</v>
      </c>
      <c r="C12" s="1024"/>
      <c r="D12" s="676" t="str">
        <f>'Farm Overhaul'!C39</f>
        <v>UV system</v>
      </c>
      <c r="E12" s="1029" t="s">
        <v>751</v>
      </c>
      <c r="F12" s="1029" t="s">
        <v>834</v>
      </c>
      <c r="G12" s="1029" t="s">
        <v>645</v>
      </c>
      <c r="H12" s="1049">
        <f t="shared" si="0"/>
        <v>15120.000000000002</v>
      </c>
      <c r="I12" s="637">
        <v>1</v>
      </c>
      <c r="J12" s="638"/>
      <c r="K12" s="638"/>
      <c r="L12" s="637">
        <v>0.3</v>
      </c>
      <c r="M12" s="637">
        <v>1</v>
      </c>
      <c r="N12" s="638"/>
      <c r="O12" s="638"/>
      <c r="P12" s="637">
        <v>0.3</v>
      </c>
      <c r="Q12" s="637">
        <v>1</v>
      </c>
      <c r="R12" s="638"/>
      <c r="S12" s="638"/>
      <c r="T12" s="637">
        <v>0.3</v>
      </c>
      <c r="U12" s="637">
        <v>1</v>
      </c>
      <c r="V12" s="638"/>
      <c r="W12" s="638"/>
      <c r="X12" s="637">
        <v>0.3</v>
      </c>
      <c r="Y12" s="637">
        <v>1</v>
      </c>
      <c r="Z12" s="638"/>
      <c r="AA12" s="638"/>
      <c r="AB12" s="637">
        <v>0.3</v>
      </c>
      <c r="AC12" s="637">
        <v>1</v>
      </c>
      <c r="AD12" s="638"/>
      <c r="AE12" s="638"/>
      <c r="AF12" s="637">
        <v>0.3</v>
      </c>
      <c r="AG12" s="637">
        <v>1</v>
      </c>
      <c r="AH12" s="638"/>
      <c r="AI12" s="638"/>
      <c r="AJ12" s="637">
        <v>0.3</v>
      </c>
      <c r="AK12" s="637">
        <v>1</v>
      </c>
      <c r="AL12" s="638"/>
      <c r="AM12" s="638"/>
      <c r="AN12" s="637">
        <v>0.3</v>
      </c>
      <c r="AO12" s="637">
        <v>1</v>
      </c>
      <c r="AP12" s="638"/>
      <c r="AQ12" s="638"/>
      <c r="AR12" s="637">
        <v>0.3</v>
      </c>
      <c r="AS12" s="637">
        <v>1</v>
      </c>
      <c r="AT12" s="638"/>
      <c r="AU12" s="638"/>
      <c r="AV12" s="637">
        <v>0.3</v>
      </c>
      <c r="AW12" s="637">
        <v>1</v>
      </c>
      <c r="AX12" s="638"/>
      <c r="AY12" s="638"/>
      <c r="AZ12" s="637">
        <v>0.3</v>
      </c>
      <c r="BA12" s="637">
        <v>1</v>
      </c>
      <c r="BB12" s="638"/>
      <c r="BC12" s="638"/>
      <c r="BD12" s="637">
        <v>0.3</v>
      </c>
      <c r="BE12" s="637">
        <v>1</v>
      </c>
      <c r="BF12" s="638"/>
      <c r="BG12" s="638"/>
      <c r="BH12" s="637">
        <v>0.3</v>
      </c>
      <c r="BI12" s="637">
        <v>1</v>
      </c>
      <c r="BJ12" s="638"/>
      <c r="BK12" s="638"/>
      <c r="BL12" s="637">
        <v>0.3</v>
      </c>
      <c r="BM12" s="637">
        <v>1</v>
      </c>
      <c r="BN12" s="638"/>
      <c r="BO12" s="638"/>
      <c r="BP12" s="637">
        <v>0.3</v>
      </c>
    </row>
    <row r="13" spans="2:68" ht="13.5" customHeight="1">
      <c r="B13" s="1028">
        <v>9</v>
      </c>
      <c r="C13" s="1024"/>
      <c r="D13" s="673" t="str">
        <f>'Farm Overhaul'!C40</f>
        <v>Fish feeding Robot</v>
      </c>
      <c r="E13" s="1028" t="s">
        <v>345</v>
      </c>
      <c r="F13" s="1028">
        <f>'Farm Overhaul'!E40</f>
        <v>1</v>
      </c>
      <c r="G13" s="1028" t="s">
        <v>656</v>
      </c>
      <c r="H13" s="1048">
        <f t="shared" si="0"/>
        <v>3.24</v>
      </c>
      <c r="I13" s="637">
        <v>1</v>
      </c>
      <c r="J13" s="638"/>
      <c r="K13" s="638"/>
      <c r="L13" s="637">
        <v>0.3</v>
      </c>
      <c r="M13" s="637">
        <v>1</v>
      </c>
      <c r="N13" s="638"/>
      <c r="O13" s="638"/>
      <c r="P13" s="637">
        <v>0.3</v>
      </c>
      <c r="Q13" s="637">
        <v>1</v>
      </c>
      <c r="R13" s="638"/>
      <c r="S13" s="638"/>
      <c r="T13" s="637">
        <v>0.3</v>
      </c>
      <c r="U13" s="637">
        <v>1</v>
      </c>
      <c r="V13" s="638"/>
      <c r="W13" s="638"/>
      <c r="X13" s="637">
        <v>0.3</v>
      </c>
      <c r="Y13" s="637">
        <v>1</v>
      </c>
      <c r="Z13" s="638"/>
      <c r="AA13" s="638"/>
      <c r="AB13" s="637">
        <v>0.3</v>
      </c>
      <c r="AC13" s="637">
        <v>1</v>
      </c>
      <c r="AD13" s="638"/>
      <c r="AE13" s="638"/>
      <c r="AF13" s="637">
        <v>0.3</v>
      </c>
      <c r="AG13" s="637">
        <v>1</v>
      </c>
      <c r="AH13" s="638"/>
      <c r="AI13" s="638"/>
      <c r="AJ13" s="637">
        <v>0.3</v>
      </c>
      <c r="AK13" s="637">
        <v>1</v>
      </c>
      <c r="AL13" s="638"/>
      <c r="AM13" s="638"/>
      <c r="AN13" s="637">
        <v>0.3</v>
      </c>
      <c r="AO13" s="637">
        <v>1</v>
      </c>
      <c r="AP13" s="638"/>
      <c r="AQ13" s="638"/>
      <c r="AR13" s="637">
        <v>0.3</v>
      </c>
      <c r="AS13" s="637">
        <v>1</v>
      </c>
      <c r="AT13" s="638"/>
      <c r="AU13" s="638"/>
      <c r="AV13" s="637">
        <v>0.3</v>
      </c>
      <c r="AW13" s="637">
        <v>1</v>
      </c>
      <c r="AX13" s="638"/>
      <c r="AY13" s="638"/>
      <c r="AZ13" s="637">
        <v>0.3</v>
      </c>
      <c r="BA13" s="637">
        <v>1</v>
      </c>
      <c r="BB13" s="638"/>
      <c r="BC13" s="638"/>
      <c r="BD13" s="637">
        <v>0.3</v>
      </c>
      <c r="BE13" s="637">
        <v>1</v>
      </c>
      <c r="BF13" s="638"/>
      <c r="BG13" s="638"/>
      <c r="BH13" s="637">
        <v>0.3</v>
      </c>
      <c r="BI13" s="637">
        <v>1</v>
      </c>
      <c r="BJ13" s="638"/>
      <c r="BK13" s="638"/>
      <c r="BL13" s="637">
        <v>0.3</v>
      </c>
      <c r="BM13" s="637">
        <v>1</v>
      </c>
      <c r="BN13" s="638"/>
      <c r="BO13" s="638"/>
      <c r="BP13" s="637">
        <v>0.3</v>
      </c>
    </row>
    <row r="14" spans="2:68" ht="13.5" customHeight="1">
      <c r="B14" s="1028">
        <v>10</v>
      </c>
      <c r="C14" s="1024"/>
      <c r="D14" s="676" t="str">
        <f>'Farm Overhaul'!C41</f>
        <v>Oxigen Generator Grow Beds</v>
      </c>
      <c r="E14" s="1029" t="s">
        <v>652</v>
      </c>
      <c r="F14" s="1029">
        <f>'Farm Overhaul'!E41</f>
        <v>1</v>
      </c>
      <c r="G14" s="1029" t="s">
        <v>646</v>
      </c>
      <c r="H14" s="1049">
        <f t="shared" si="0"/>
        <v>0.64800000000000002</v>
      </c>
      <c r="I14" s="637">
        <v>1</v>
      </c>
      <c r="J14" s="638"/>
      <c r="K14" s="638"/>
      <c r="L14" s="637">
        <v>0.3</v>
      </c>
      <c r="M14" s="637">
        <v>1</v>
      </c>
      <c r="N14" s="638"/>
      <c r="O14" s="638"/>
      <c r="P14" s="637">
        <v>0.3</v>
      </c>
      <c r="Q14" s="637">
        <v>1</v>
      </c>
      <c r="R14" s="638"/>
      <c r="S14" s="638"/>
      <c r="T14" s="637">
        <v>0.3</v>
      </c>
      <c r="U14" s="637">
        <v>1</v>
      </c>
      <c r="V14" s="638"/>
      <c r="W14" s="638"/>
      <c r="X14" s="637">
        <v>0.3</v>
      </c>
      <c r="Y14" s="637">
        <v>1</v>
      </c>
      <c r="Z14" s="638"/>
      <c r="AA14" s="638"/>
      <c r="AB14" s="637">
        <v>0.3</v>
      </c>
      <c r="AC14" s="637">
        <v>1</v>
      </c>
      <c r="AD14" s="638"/>
      <c r="AE14" s="638"/>
      <c r="AF14" s="637">
        <v>0.3</v>
      </c>
      <c r="AG14" s="637">
        <v>1</v>
      </c>
      <c r="AH14" s="638"/>
      <c r="AI14" s="638"/>
      <c r="AJ14" s="637">
        <v>0.3</v>
      </c>
      <c r="AK14" s="637">
        <v>1</v>
      </c>
      <c r="AL14" s="638"/>
      <c r="AM14" s="638"/>
      <c r="AN14" s="637">
        <v>0.3</v>
      </c>
      <c r="AO14" s="637">
        <v>1</v>
      </c>
      <c r="AP14" s="638"/>
      <c r="AQ14" s="638"/>
      <c r="AR14" s="637">
        <v>0.3</v>
      </c>
      <c r="AS14" s="637">
        <v>1</v>
      </c>
      <c r="AT14" s="638"/>
      <c r="AU14" s="638"/>
      <c r="AV14" s="637">
        <v>0.3</v>
      </c>
      <c r="AW14" s="637">
        <v>1</v>
      </c>
      <c r="AX14" s="638"/>
      <c r="AY14" s="638"/>
      <c r="AZ14" s="637">
        <v>0.3</v>
      </c>
      <c r="BA14" s="637">
        <v>1</v>
      </c>
      <c r="BB14" s="638"/>
      <c r="BC14" s="638"/>
      <c r="BD14" s="637">
        <v>0.3</v>
      </c>
      <c r="BE14" s="637">
        <v>1</v>
      </c>
      <c r="BF14" s="638"/>
      <c r="BG14" s="638"/>
      <c r="BH14" s="637">
        <v>0.3</v>
      </c>
      <c r="BI14" s="637">
        <v>1</v>
      </c>
      <c r="BJ14" s="638"/>
      <c r="BK14" s="638"/>
      <c r="BL14" s="637">
        <v>0.3</v>
      </c>
      <c r="BM14" s="637">
        <v>1</v>
      </c>
      <c r="BN14" s="638"/>
      <c r="BO14" s="638"/>
      <c r="BP14" s="637">
        <v>0.3</v>
      </c>
    </row>
    <row r="15" spans="2:68" ht="13.5" customHeight="1">
      <c r="B15" s="1028">
        <v>11</v>
      </c>
      <c r="C15" s="1024"/>
      <c r="D15" s="673" t="str">
        <f>'Farm Overhaul'!C42</f>
        <v>Oxygenating Tank Water</v>
      </c>
      <c r="E15" s="1028" t="s">
        <v>749</v>
      </c>
      <c r="F15" s="1028" t="s">
        <v>741</v>
      </c>
      <c r="G15" s="1028" t="s">
        <v>646</v>
      </c>
      <c r="H15" s="1048">
        <f t="shared" si="0"/>
        <v>5.1840000000000002</v>
      </c>
      <c r="I15" s="637">
        <v>1</v>
      </c>
      <c r="J15" s="638"/>
      <c r="K15" s="638"/>
      <c r="L15" s="637">
        <v>0.3</v>
      </c>
      <c r="M15" s="637">
        <v>1</v>
      </c>
      <c r="N15" s="638"/>
      <c r="O15" s="638"/>
      <c r="P15" s="637">
        <v>0.3</v>
      </c>
      <c r="Q15" s="637">
        <v>1</v>
      </c>
      <c r="R15" s="638"/>
      <c r="S15" s="638"/>
      <c r="T15" s="637">
        <v>0.3</v>
      </c>
      <c r="U15" s="637">
        <v>1</v>
      </c>
      <c r="V15" s="638"/>
      <c r="W15" s="638"/>
      <c r="X15" s="637">
        <v>0.3</v>
      </c>
      <c r="Y15" s="637">
        <v>1</v>
      </c>
      <c r="Z15" s="638"/>
      <c r="AA15" s="638"/>
      <c r="AB15" s="637">
        <v>0.3</v>
      </c>
      <c r="AC15" s="637">
        <v>1</v>
      </c>
      <c r="AD15" s="638"/>
      <c r="AE15" s="638"/>
      <c r="AF15" s="637">
        <v>0.3</v>
      </c>
      <c r="AG15" s="637">
        <v>1</v>
      </c>
      <c r="AH15" s="638"/>
      <c r="AI15" s="638"/>
      <c r="AJ15" s="637">
        <v>0.3</v>
      </c>
      <c r="AK15" s="637">
        <v>1</v>
      </c>
      <c r="AL15" s="638"/>
      <c r="AM15" s="638"/>
      <c r="AN15" s="637">
        <v>0.3</v>
      </c>
      <c r="AO15" s="637">
        <v>1</v>
      </c>
      <c r="AP15" s="638"/>
      <c r="AQ15" s="638"/>
      <c r="AR15" s="637">
        <v>0.3</v>
      </c>
      <c r="AS15" s="637">
        <v>1</v>
      </c>
      <c r="AT15" s="638"/>
      <c r="AU15" s="638"/>
      <c r="AV15" s="637">
        <v>0.3</v>
      </c>
      <c r="AW15" s="637">
        <v>1</v>
      </c>
      <c r="AX15" s="638"/>
      <c r="AY15" s="638"/>
      <c r="AZ15" s="637">
        <v>0.3</v>
      </c>
      <c r="BA15" s="637">
        <v>1</v>
      </c>
      <c r="BB15" s="638"/>
      <c r="BC15" s="638"/>
      <c r="BD15" s="637">
        <v>0.3</v>
      </c>
      <c r="BE15" s="637">
        <v>1</v>
      </c>
      <c r="BF15" s="638"/>
      <c r="BG15" s="638"/>
      <c r="BH15" s="637">
        <v>0.3</v>
      </c>
      <c r="BI15" s="637">
        <v>1</v>
      </c>
      <c r="BJ15" s="638"/>
      <c r="BK15" s="638"/>
      <c r="BL15" s="637">
        <v>0.3</v>
      </c>
      <c r="BM15" s="637">
        <v>1</v>
      </c>
      <c r="BN15" s="638"/>
      <c r="BO15" s="638"/>
      <c r="BP15" s="637">
        <v>0.3</v>
      </c>
    </row>
    <row r="16" spans="2:68" ht="13.5" customHeight="1">
      <c r="B16" s="1028">
        <v>12</v>
      </c>
      <c r="C16" s="1024"/>
      <c r="D16" s="676" t="str">
        <f>'Farm Overhaul'!C43</f>
        <v>Automation Module Senzor DO, pH, Temp.</v>
      </c>
      <c r="E16" s="1029" t="s">
        <v>646</v>
      </c>
      <c r="F16" s="1029" t="s">
        <v>836</v>
      </c>
      <c r="G16" s="1029" t="s">
        <v>645</v>
      </c>
      <c r="H16" s="1049">
        <f t="shared" si="0"/>
        <v>453.6</v>
      </c>
      <c r="I16" s="637">
        <v>1</v>
      </c>
      <c r="J16" s="638"/>
      <c r="K16" s="638"/>
      <c r="L16" s="637">
        <v>0.3</v>
      </c>
      <c r="M16" s="637">
        <v>1</v>
      </c>
      <c r="N16" s="638"/>
      <c r="O16" s="638"/>
      <c r="P16" s="637">
        <v>0.3</v>
      </c>
      <c r="Q16" s="637">
        <v>1</v>
      </c>
      <c r="R16" s="638"/>
      <c r="S16" s="638"/>
      <c r="T16" s="637">
        <v>0.3</v>
      </c>
      <c r="U16" s="637">
        <v>1</v>
      </c>
      <c r="V16" s="638"/>
      <c r="W16" s="638"/>
      <c r="X16" s="637">
        <v>0.3</v>
      </c>
      <c r="Y16" s="637">
        <v>1</v>
      </c>
      <c r="Z16" s="638"/>
      <c r="AA16" s="638"/>
      <c r="AB16" s="637">
        <v>0.3</v>
      </c>
      <c r="AC16" s="637">
        <v>1</v>
      </c>
      <c r="AD16" s="638"/>
      <c r="AE16" s="638"/>
      <c r="AF16" s="637">
        <v>0.3</v>
      </c>
      <c r="AG16" s="637">
        <v>1</v>
      </c>
      <c r="AH16" s="638"/>
      <c r="AI16" s="638"/>
      <c r="AJ16" s="637">
        <v>0.3</v>
      </c>
      <c r="AK16" s="637">
        <v>1</v>
      </c>
      <c r="AL16" s="638"/>
      <c r="AM16" s="638"/>
      <c r="AN16" s="637">
        <v>0.3</v>
      </c>
      <c r="AO16" s="637">
        <v>1</v>
      </c>
      <c r="AP16" s="638"/>
      <c r="AQ16" s="638"/>
      <c r="AR16" s="637">
        <v>0.3</v>
      </c>
      <c r="AS16" s="637">
        <v>1</v>
      </c>
      <c r="AT16" s="638"/>
      <c r="AU16" s="638"/>
      <c r="AV16" s="637">
        <v>0.3</v>
      </c>
      <c r="AW16" s="637">
        <v>1</v>
      </c>
      <c r="AX16" s="638"/>
      <c r="AY16" s="638"/>
      <c r="AZ16" s="637">
        <v>0.3</v>
      </c>
      <c r="BA16" s="637">
        <v>1</v>
      </c>
      <c r="BB16" s="638"/>
      <c r="BC16" s="638"/>
      <c r="BD16" s="637">
        <v>0.3</v>
      </c>
      <c r="BE16" s="637">
        <v>1</v>
      </c>
      <c r="BF16" s="638"/>
      <c r="BG16" s="638"/>
      <c r="BH16" s="637">
        <v>0.3</v>
      </c>
      <c r="BI16" s="637">
        <v>1</v>
      </c>
      <c r="BJ16" s="638"/>
      <c r="BK16" s="638"/>
      <c r="BL16" s="637">
        <v>0.3</v>
      </c>
      <c r="BM16" s="637">
        <v>1</v>
      </c>
      <c r="BN16" s="638"/>
      <c r="BO16" s="638"/>
      <c r="BP16" s="637">
        <v>0.3</v>
      </c>
    </row>
    <row r="17" spans="2:68" ht="13.5" customHeight="1">
      <c r="B17" s="1028">
        <v>13</v>
      </c>
      <c r="C17" s="1025" t="str">
        <f>'Farm Overhaul'!B50</f>
        <v>Lab equipment</v>
      </c>
      <c r="D17" s="673" t="str">
        <f>'Farm Overhaul'!C56</f>
        <v>Spectrometer DR 3900 Hach Lange</v>
      </c>
      <c r="E17" s="1028">
        <v>5.0000000000000001E-3</v>
      </c>
      <c r="F17" s="1028">
        <f>'Farm Overhaul'!E56</f>
        <v>1</v>
      </c>
      <c r="G17" s="1028" t="s">
        <v>646</v>
      </c>
      <c r="H17" s="1048">
        <f t="shared" si="0"/>
        <v>1.0800000000000002E-3</v>
      </c>
      <c r="I17" s="637">
        <v>1</v>
      </c>
      <c r="J17" s="638"/>
      <c r="K17" s="638"/>
      <c r="L17" s="637">
        <v>0.3</v>
      </c>
      <c r="M17" s="637">
        <v>1</v>
      </c>
      <c r="N17" s="638"/>
      <c r="O17" s="638"/>
      <c r="P17" s="637">
        <v>0.3</v>
      </c>
      <c r="Q17" s="637">
        <v>1</v>
      </c>
      <c r="R17" s="638"/>
      <c r="S17" s="638"/>
      <c r="T17" s="637">
        <v>0.3</v>
      </c>
      <c r="U17" s="637">
        <v>1</v>
      </c>
      <c r="V17" s="638"/>
      <c r="W17" s="638"/>
      <c r="X17" s="637">
        <v>0.3</v>
      </c>
      <c r="Y17" s="637">
        <v>1</v>
      </c>
      <c r="Z17" s="638"/>
      <c r="AA17" s="638"/>
      <c r="AB17" s="637">
        <v>0.3</v>
      </c>
      <c r="AC17" s="637">
        <v>1</v>
      </c>
      <c r="AD17" s="638"/>
      <c r="AE17" s="638"/>
      <c r="AF17" s="637">
        <v>0.3</v>
      </c>
      <c r="AG17" s="637">
        <v>1</v>
      </c>
      <c r="AH17" s="638"/>
      <c r="AI17" s="638"/>
      <c r="AJ17" s="637">
        <v>0.3</v>
      </c>
      <c r="AK17" s="637">
        <v>1</v>
      </c>
      <c r="AL17" s="638"/>
      <c r="AM17" s="638"/>
      <c r="AN17" s="637">
        <v>0.3</v>
      </c>
      <c r="AO17" s="637">
        <v>1</v>
      </c>
      <c r="AP17" s="638"/>
      <c r="AQ17" s="638"/>
      <c r="AR17" s="637">
        <v>0.3</v>
      </c>
      <c r="AS17" s="637">
        <v>1</v>
      </c>
      <c r="AT17" s="638"/>
      <c r="AU17" s="638"/>
      <c r="AV17" s="637">
        <v>0.3</v>
      </c>
      <c r="AW17" s="637">
        <v>1</v>
      </c>
      <c r="AX17" s="638"/>
      <c r="AY17" s="638"/>
      <c r="AZ17" s="637">
        <v>0.3</v>
      </c>
      <c r="BA17" s="637">
        <v>1</v>
      </c>
      <c r="BB17" s="638"/>
      <c r="BC17" s="638"/>
      <c r="BD17" s="637">
        <v>0.3</v>
      </c>
      <c r="BE17" s="637">
        <v>1</v>
      </c>
      <c r="BF17" s="638"/>
      <c r="BG17" s="638"/>
      <c r="BH17" s="637">
        <v>0.3</v>
      </c>
      <c r="BI17" s="637">
        <v>1</v>
      </c>
      <c r="BJ17" s="638"/>
      <c r="BK17" s="638"/>
      <c r="BL17" s="637">
        <v>0.3</v>
      </c>
      <c r="BM17" s="637">
        <v>1</v>
      </c>
      <c r="BN17" s="638"/>
      <c r="BO17" s="638"/>
      <c r="BP17" s="637">
        <v>0.3</v>
      </c>
    </row>
    <row r="18" spans="2:68" ht="13.5" customHeight="1">
      <c r="B18" s="1028">
        <v>14</v>
      </c>
      <c r="C18" s="1024"/>
      <c r="D18" s="676" t="str">
        <f>'Farm Overhaul'!C57</f>
        <v>Incubator microbiology EVX131</v>
      </c>
      <c r="E18" s="1029">
        <v>1</v>
      </c>
      <c r="F18" s="1029">
        <f>'Farm Overhaul'!E57</f>
        <v>1</v>
      </c>
      <c r="G18" s="1029" t="s">
        <v>646</v>
      </c>
      <c r="H18" s="1049">
        <f t="shared" si="0"/>
        <v>0.21600000000000003</v>
      </c>
      <c r="I18" s="637">
        <v>1</v>
      </c>
      <c r="J18" s="638"/>
      <c r="K18" s="638"/>
      <c r="L18" s="637">
        <v>0.3</v>
      </c>
      <c r="M18" s="637">
        <v>1</v>
      </c>
      <c r="N18" s="638"/>
      <c r="O18" s="638"/>
      <c r="P18" s="637">
        <v>0.3</v>
      </c>
      <c r="Q18" s="637">
        <v>1</v>
      </c>
      <c r="R18" s="638"/>
      <c r="S18" s="638"/>
      <c r="T18" s="637">
        <v>0.3</v>
      </c>
      <c r="U18" s="637">
        <v>1</v>
      </c>
      <c r="V18" s="638"/>
      <c r="W18" s="638"/>
      <c r="X18" s="637">
        <v>0.3</v>
      </c>
      <c r="Y18" s="637">
        <v>1</v>
      </c>
      <c r="Z18" s="638"/>
      <c r="AA18" s="638"/>
      <c r="AB18" s="637">
        <v>0.3</v>
      </c>
      <c r="AC18" s="637">
        <v>1</v>
      </c>
      <c r="AD18" s="638"/>
      <c r="AE18" s="638"/>
      <c r="AF18" s="637">
        <v>0.3</v>
      </c>
      <c r="AG18" s="637">
        <v>1</v>
      </c>
      <c r="AH18" s="638"/>
      <c r="AI18" s="638"/>
      <c r="AJ18" s="637">
        <v>0.3</v>
      </c>
      <c r="AK18" s="637">
        <v>1</v>
      </c>
      <c r="AL18" s="638"/>
      <c r="AM18" s="638"/>
      <c r="AN18" s="637">
        <v>0.3</v>
      </c>
      <c r="AO18" s="637">
        <v>1</v>
      </c>
      <c r="AP18" s="638"/>
      <c r="AQ18" s="638"/>
      <c r="AR18" s="637">
        <v>0.3</v>
      </c>
      <c r="AS18" s="637">
        <v>1</v>
      </c>
      <c r="AT18" s="638"/>
      <c r="AU18" s="638"/>
      <c r="AV18" s="637">
        <v>0.3</v>
      </c>
      <c r="AW18" s="637">
        <v>1</v>
      </c>
      <c r="AX18" s="638"/>
      <c r="AY18" s="638"/>
      <c r="AZ18" s="637">
        <v>0.3</v>
      </c>
      <c r="BA18" s="637">
        <v>1</v>
      </c>
      <c r="BB18" s="638"/>
      <c r="BC18" s="638"/>
      <c r="BD18" s="637">
        <v>0.3</v>
      </c>
      <c r="BE18" s="637">
        <v>1</v>
      </c>
      <c r="BF18" s="638"/>
      <c r="BG18" s="638"/>
      <c r="BH18" s="637">
        <v>0.3</v>
      </c>
      <c r="BI18" s="637">
        <v>1</v>
      </c>
      <c r="BJ18" s="638"/>
      <c r="BK18" s="638"/>
      <c r="BL18" s="637">
        <v>0.3</v>
      </c>
      <c r="BM18" s="637">
        <v>1</v>
      </c>
      <c r="BN18" s="638"/>
      <c r="BO18" s="638"/>
      <c r="BP18" s="637">
        <v>0.3</v>
      </c>
    </row>
    <row r="19" spans="2:68" ht="13.5" customHeight="1">
      <c r="B19" s="1028">
        <v>15</v>
      </c>
      <c r="C19" s="1024"/>
      <c r="D19" s="673" t="str">
        <f>'Farm Overhaul'!C59</f>
        <v>BOD Direct Respirometric BOD Apparatus</v>
      </c>
      <c r="E19" s="1028">
        <v>0.2</v>
      </c>
      <c r="F19" s="1028">
        <f>'Farm Overhaul'!E59</f>
        <v>1</v>
      </c>
      <c r="G19" s="1028" t="s">
        <v>646</v>
      </c>
      <c r="H19" s="1048">
        <f t="shared" si="0"/>
        <v>4.3200000000000009E-2</v>
      </c>
      <c r="I19" s="637">
        <v>1</v>
      </c>
      <c r="J19" s="638"/>
      <c r="K19" s="638"/>
      <c r="L19" s="637">
        <v>0.3</v>
      </c>
      <c r="M19" s="637">
        <v>1</v>
      </c>
      <c r="N19" s="638"/>
      <c r="O19" s="638"/>
      <c r="P19" s="637">
        <v>0.3</v>
      </c>
      <c r="Q19" s="637">
        <v>1</v>
      </c>
      <c r="R19" s="638"/>
      <c r="S19" s="638"/>
      <c r="T19" s="637">
        <v>0.3</v>
      </c>
      <c r="U19" s="637">
        <v>1</v>
      </c>
      <c r="V19" s="638"/>
      <c r="W19" s="638"/>
      <c r="X19" s="637">
        <v>0.3</v>
      </c>
      <c r="Y19" s="637">
        <v>1</v>
      </c>
      <c r="Z19" s="638"/>
      <c r="AA19" s="638"/>
      <c r="AB19" s="637">
        <v>0.3</v>
      </c>
      <c r="AC19" s="637">
        <v>1</v>
      </c>
      <c r="AD19" s="638"/>
      <c r="AE19" s="638"/>
      <c r="AF19" s="637">
        <v>0.3</v>
      </c>
      <c r="AG19" s="637">
        <v>1</v>
      </c>
      <c r="AH19" s="638"/>
      <c r="AI19" s="638"/>
      <c r="AJ19" s="637">
        <v>0.3</v>
      </c>
      <c r="AK19" s="637">
        <v>1</v>
      </c>
      <c r="AL19" s="638"/>
      <c r="AM19" s="638"/>
      <c r="AN19" s="637">
        <v>0.3</v>
      </c>
      <c r="AO19" s="637">
        <v>1</v>
      </c>
      <c r="AP19" s="638"/>
      <c r="AQ19" s="638"/>
      <c r="AR19" s="637">
        <v>0.3</v>
      </c>
      <c r="AS19" s="637">
        <v>1</v>
      </c>
      <c r="AT19" s="638"/>
      <c r="AU19" s="638"/>
      <c r="AV19" s="637">
        <v>0.3</v>
      </c>
      <c r="AW19" s="637">
        <v>1</v>
      </c>
      <c r="AX19" s="638"/>
      <c r="AY19" s="638"/>
      <c r="AZ19" s="637">
        <v>0.3</v>
      </c>
      <c r="BA19" s="637">
        <v>1</v>
      </c>
      <c r="BB19" s="638"/>
      <c r="BC19" s="638"/>
      <c r="BD19" s="637">
        <v>0.3</v>
      </c>
      <c r="BE19" s="637">
        <v>1</v>
      </c>
      <c r="BF19" s="638"/>
      <c r="BG19" s="638"/>
      <c r="BH19" s="637">
        <v>0.3</v>
      </c>
      <c r="BI19" s="637">
        <v>1</v>
      </c>
      <c r="BJ19" s="638"/>
      <c r="BK19" s="638"/>
      <c r="BL19" s="637">
        <v>0.3</v>
      </c>
      <c r="BM19" s="637">
        <v>1</v>
      </c>
      <c r="BN19" s="638"/>
      <c r="BO19" s="638"/>
      <c r="BP19" s="637">
        <v>0.3</v>
      </c>
    </row>
    <row r="20" spans="2:68" ht="13.5" customHeight="1">
      <c r="B20" s="1028">
        <v>16</v>
      </c>
      <c r="C20" s="1024"/>
      <c r="D20" s="676" t="str">
        <f>'Farm Overhaul'!C61</f>
        <v>Thermostat LT200 COD Apparatus</v>
      </c>
      <c r="E20" s="1029">
        <v>0.45</v>
      </c>
      <c r="F20" s="1029">
        <f>'Farm Overhaul'!E61</f>
        <v>1</v>
      </c>
      <c r="G20" s="1029" t="s">
        <v>646</v>
      </c>
      <c r="H20" s="1049">
        <f t="shared" si="0"/>
        <v>9.7199999999999995E-2</v>
      </c>
      <c r="I20" s="637">
        <v>1</v>
      </c>
      <c r="J20" s="638"/>
      <c r="K20" s="638"/>
      <c r="L20" s="637">
        <v>0.3</v>
      </c>
      <c r="M20" s="637">
        <v>1</v>
      </c>
      <c r="N20" s="638"/>
      <c r="O20" s="638"/>
      <c r="P20" s="637">
        <v>0.3</v>
      </c>
      <c r="Q20" s="637">
        <v>1</v>
      </c>
      <c r="R20" s="638"/>
      <c r="S20" s="638"/>
      <c r="T20" s="637">
        <v>0.3</v>
      </c>
      <c r="U20" s="637">
        <v>1</v>
      </c>
      <c r="V20" s="638"/>
      <c r="W20" s="638"/>
      <c r="X20" s="637">
        <v>0.3</v>
      </c>
      <c r="Y20" s="637">
        <v>1</v>
      </c>
      <c r="Z20" s="638"/>
      <c r="AA20" s="638"/>
      <c r="AB20" s="637">
        <v>0.3</v>
      </c>
      <c r="AC20" s="637">
        <v>1</v>
      </c>
      <c r="AD20" s="638"/>
      <c r="AE20" s="638"/>
      <c r="AF20" s="637">
        <v>0.3</v>
      </c>
      <c r="AG20" s="637">
        <v>1</v>
      </c>
      <c r="AH20" s="638"/>
      <c r="AI20" s="638"/>
      <c r="AJ20" s="637">
        <v>0.3</v>
      </c>
      <c r="AK20" s="637">
        <v>1</v>
      </c>
      <c r="AL20" s="638"/>
      <c r="AM20" s="638"/>
      <c r="AN20" s="637">
        <v>0.3</v>
      </c>
      <c r="AO20" s="637">
        <v>1</v>
      </c>
      <c r="AP20" s="638"/>
      <c r="AQ20" s="638"/>
      <c r="AR20" s="637">
        <v>0.3</v>
      </c>
      <c r="AS20" s="637">
        <v>1</v>
      </c>
      <c r="AT20" s="638"/>
      <c r="AU20" s="638"/>
      <c r="AV20" s="637">
        <v>0.3</v>
      </c>
      <c r="AW20" s="637">
        <v>1</v>
      </c>
      <c r="AX20" s="638"/>
      <c r="AY20" s="638"/>
      <c r="AZ20" s="637">
        <v>0.3</v>
      </c>
      <c r="BA20" s="637">
        <v>1</v>
      </c>
      <c r="BB20" s="638"/>
      <c r="BC20" s="638"/>
      <c r="BD20" s="637">
        <v>0.3</v>
      </c>
      <c r="BE20" s="637">
        <v>1</v>
      </c>
      <c r="BF20" s="638"/>
      <c r="BG20" s="638"/>
      <c r="BH20" s="637">
        <v>0.3</v>
      </c>
      <c r="BI20" s="637">
        <v>1</v>
      </c>
      <c r="BJ20" s="638"/>
      <c r="BK20" s="638"/>
      <c r="BL20" s="637">
        <v>0.3</v>
      </c>
      <c r="BM20" s="637">
        <v>1</v>
      </c>
      <c r="BN20" s="638"/>
      <c r="BO20" s="638"/>
      <c r="BP20" s="637">
        <v>0.3</v>
      </c>
    </row>
    <row r="21" spans="2:68" ht="13.5" customHeight="1">
      <c r="B21" s="1028">
        <v>17</v>
      </c>
      <c r="C21" s="1024"/>
      <c r="D21" s="673" t="str">
        <f>'Farm Overhaul'!C62</f>
        <v>Refrigerator 200 l</v>
      </c>
      <c r="E21" s="1028" t="s">
        <v>657</v>
      </c>
      <c r="F21" s="1028">
        <f>'Farm Overhaul'!E62</f>
        <v>2</v>
      </c>
      <c r="G21" s="1028">
        <v>100</v>
      </c>
      <c r="H21" s="1048">
        <f t="shared" si="0"/>
        <v>1728.0000000000002</v>
      </c>
      <c r="I21" s="637">
        <v>1</v>
      </c>
      <c r="J21" s="638"/>
      <c r="K21" s="638"/>
      <c r="L21" s="637">
        <v>0.3</v>
      </c>
      <c r="M21" s="637">
        <v>1</v>
      </c>
      <c r="N21" s="638"/>
      <c r="O21" s="638"/>
      <c r="P21" s="637">
        <v>0.3</v>
      </c>
      <c r="Q21" s="637">
        <v>1</v>
      </c>
      <c r="R21" s="638"/>
      <c r="S21" s="638"/>
      <c r="T21" s="637">
        <v>0.3</v>
      </c>
      <c r="U21" s="637">
        <v>1</v>
      </c>
      <c r="V21" s="638"/>
      <c r="W21" s="638"/>
      <c r="X21" s="637">
        <v>0.3</v>
      </c>
      <c r="Y21" s="637">
        <v>1</v>
      </c>
      <c r="Z21" s="638"/>
      <c r="AA21" s="638"/>
      <c r="AB21" s="637">
        <v>0.3</v>
      </c>
      <c r="AC21" s="637">
        <v>1</v>
      </c>
      <c r="AD21" s="638"/>
      <c r="AE21" s="638"/>
      <c r="AF21" s="637">
        <v>0.3</v>
      </c>
      <c r="AG21" s="637">
        <v>1</v>
      </c>
      <c r="AH21" s="638"/>
      <c r="AI21" s="638"/>
      <c r="AJ21" s="637">
        <v>0.3</v>
      </c>
      <c r="AK21" s="637">
        <v>1</v>
      </c>
      <c r="AL21" s="638"/>
      <c r="AM21" s="638"/>
      <c r="AN21" s="637">
        <v>0.3</v>
      </c>
      <c r="AO21" s="637">
        <v>1</v>
      </c>
      <c r="AP21" s="638"/>
      <c r="AQ21" s="638"/>
      <c r="AR21" s="637">
        <v>0.3</v>
      </c>
      <c r="AS21" s="637">
        <v>1</v>
      </c>
      <c r="AT21" s="638"/>
      <c r="AU21" s="638"/>
      <c r="AV21" s="637">
        <v>0.3</v>
      </c>
      <c r="AW21" s="637">
        <v>1</v>
      </c>
      <c r="AX21" s="638"/>
      <c r="AY21" s="638"/>
      <c r="AZ21" s="637">
        <v>0.3</v>
      </c>
      <c r="BA21" s="637">
        <v>1</v>
      </c>
      <c r="BB21" s="638"/>
      <c r="BC21" s="638"/>
      <c r="BD21" s="637">
        <v>0.3</v>
      </c>
      <c r="BE21" s="637">
        <v>1</v>
      </c>
      <c r="BF21" s="638"/>
      <c r="BG21" s="638"/>
      <c r="BH21" s="637">
        <v>0.3</v>
      </c>
      <c r="BI21" s="637">
        <v>1</v>
      </c>
      <c r="BJ21" s="638"/>
      <c r="BK21" s="638"/>
      <c r="BL21" s="637">
        <v>0.3</v>
      </c>
      <c r="BM21" s="637">
        <v>1</v>
      </c>
      <c r="BN21" s="638"/>
      <c r="BO21" s="638"/>
      <c r="BP21" s="637">
        <v>0.3</v>
      </c>
    </row>
    <row r="22" spans="2:68" ht="13.5" customHeight="1">
      <c r="B22" s="1028">
        <v>19</v>
      </c>
      <c r="C22" s="1024"/>
      <c r="D22" s="673" t="str">
        <f>'Farm Overhaul'!C41</f>
        <v>Oxigen Generator Grow Beds</v>
      </c>
      <c r="E22" s="1028" t="s">
        <v>659</v>
      </c>
      <c r="F22" s="1028">
        <f>'Farm Overhaul'!E41</f>
        <v>1</v>
      </c>
      <c r="G22" s="1028" t="s">
        <v>644</v>
      </c>
      <c r="H22" s="1048">
        <f t="shared" si="0"/>
        <v>1080</v>
      </c>
      <c r="I22" s="637">
        <v>1</v>
      </c>
      <c r="J22" s="638"/>
      <c r="K22" s="638"/>
      <c r="L22" s="637">
        <v>0.3</v>
      </c>
      <c r="M22" s="637">
        <v>1</v>
      </c>
      <c r="N22" s="638"/>
      <c r="O22" s="638"/>
      <c r="P22" s="637">
        <v>0.3</v>
      </c>
      <c r="Q22" s="637">
        <v>1</v>
      </c>
      <c r="R22" s="638"/>
      <c r="S22" s="638"/>
      <c r="T22" s="637">
        <v>0.3</v>
      </c>
      <c r="U22" s="637">
        <v>1</v>
      </c>
      <c r="V22" s="638"/>
      <c r="W22" s="638"/>
      <c r="X22" s="637">
        <v>0.3</v>
      </c>
      <c r="Y22" s="637">
        <v>1</v>
      </c>
      <c r="Z22" s="638"/>
      <c r="AA22" s="638"/>
      <c r="AB22" s="637">
        <v>0.3</v>
      </c>
      <c r="AC22" s="637">
        <v>1</v>
      </c>
      <c r="AD22" s="638"/>
      <c r="AE22" s="638"/>
      <c r="AF22" s="637">
        <v>0.3</v>
      </c>
      <c r="AG22" s="637">
        <v>1</v>
      </c>
      <c r="AH22" s="638"/>
      <c r="AI22" s="638"/>
      <c r="AJ22" s="637">
        <v>0.3</v>
      </c>
      <c r="AK22" s="637">
        <v>1</v>
      </c>
      <c r="AL22" s="638"/>
      <c r="AM22" s="638"/>
      <c r="AN22" s="637">
        <v>0.3</v>
      </c>
      <c r="AO22" s="637">
        <v>1</v>
      </c>
      <c r="AP22" s="638"/>
      <c r="AQ22" s="638"/>
      <c r="AR22" s="637">
        <v>0.3</v>
      </c>
      <c r="AS22" s="637">
        <v>1</v>
      </c>
      <c r="AT22" s="638"/>
      <c r="AU22" s="638"/>
      <c r="AV22" s="637">
        <v>0.3</v>
      </c>
      <c r="AW22" s="637">
        <v>1</v>
      </c>
      <c r="AX22" s="638"/>
      <c r="AY22" s="638"/>
      <c r="AZ22" s="637">
        <v>0.3</v>
      </c>
      <c r="BA22" s="637">
        <v>1</v>
      </c>
      <c r="BB22" s="638"/>
      <c r="BC22" s="638"/>
      <c r="BD22" s="637">
        <v>0.3</v>
      </c>
      <c r="BE22" s="637">
        <v>1</v>
      </c>
      <c r="BF22" s="638"/>
      <c r="BG22" s="638"/>
      <c r="BH22" s="637">
        <v>0.3</v>
      </c>
      <c r="BI22" s="637">
        <v>1</v>
      </c>
      <c r="BJ22" s="638"/>
      <c r="BK22" s="638"/>
      <c r="BL22" s="637">
        <v>0.3</v>
      </c>
      <c r="BM22" s="637">
        <v>1</v>
      </c>
      <c r="BN22" s="638"/>
      <c r="BO22" s="638"/>
      <c r="BP22" s="637">
        <v>0.3</v>
      </c>
    </row>
    <row r="23" spans="2:68" ht="13.5" customHeight="1">
      <c r="B23" s="1028">
        <v>20</v>
      </c>
      <c r="C23" s="1024"/>
      <c r="D23" s="676" t="str">
        <f>'Farm Overhaul'!C43</f>
        <v>Automation Module Senzor DO, pH, Temp.</v>
      </c>
      <c r="E23" s="1029">
        <v>5.0000000000000001E-3</v>
      </c>
      <c r="F23" s="1029">
        <f>'Farm Overhaul'!E43</f>
        <v>21</v>
      </c>
      <c r="G23" s="1029" t="s">
        <v>645</v>
      </c>
      <c r="H23" s="1049">
        <f t="shared" si="0"/>
        <v>226.8</v>
      </c>
      <c r="I23" s="637">
        <v>1</v>
      </c>
      <c r="J23" s="638"/>
      <c r="K23" s="638"/>
      <c r="L23" s="637">
        <v>0.3</v>
      </c>
      <c r="M23" s="637">
        <v>1</v>
      </c>
      <c r="N23" s="638"/>
      <c r="O23" s="638"/>
      <c r="P23" s="637">
        <v>0.3</v>
      </c>
      <c r="Q23" s="637">
        <v>1</v>
      </c>
      <c r="R23" s="638"/>
      <c r="S23" s="638"/>
      <c r="T23" s="637">
        <v>0.3</v>
      </c>
      <c r="U23" s="637">
        <v>1</v>
      </c>
      <c r="V23" s="638"/>
      <c r="W23" s="638"/>
      <c r="X23" s="637">
        <v>0.3</v>
      </c>
      <c r="Y23" s="637">
        <v>1</v>
      </c>
      <c r="Z23" s="638"/>
      <c r="AA23" s="638"/>
      <c r="AB23" s="637">
        <v>0.3</v>
      </c>
      <c r="AC23" s="637">
        <v>1</v>
      </c>
      <c r="AD23" s="638"/>
      <c r="AE23" s="638"/>
      <c r="AF23" s="637">
        <v>0.3</v>
      </c>
      <c r="AG23" s="637">
        <v>1</v>
      </c>
      <c r="AH23" s="638"/>
      <c r="AI23" s="638"/>
      <c r="AJ23" s="637">
        <v>0.3</v>
      </c>
      <c r="AK23" s="637">
        <v>1</v>
      </c>
      <c r="AL23" s="638"/>
      <c r="AM23" s="638"/>
      <c r="AN23" s="637">
        <v>0.3</v>
      </c>
      <c r="AO23" s="637">
        <v>1</v>
      </c>
      <c r="AP23" s="638"/>
      <c r="AQ23" s="638"/>
      <c r="AR23" s="637">
        <v>0.3</v>
      </c>
      <c r="AS23" s="637">
        <v>1</v>
      </c>
      <c r="AT23" s="638"/>
      <c r="AU23" s="638"/>
      <c r="AV23" s="637">
        <v>0.3</v>
      </c>
      <c r="AW23" s="637">
        <v>1</v>
      </c>
      <c r="AX23" s="638"/>
      <c r="AY23" s="638"/>
      <c r="AZ23" s="637">
        <v>0.3</v>
      </c>
      <c r="BA23" s="637">
        <v>1</v>
      </c>
      <c r="BB23" s="638"/>
      <c r="BC23" s="638"/>
      <c r="BD23" s="637">
        <v>0.3</v>
      </c>
      <c r="BE23" s="637">
        <v>1</v>
      </c>
      <c r="BF23" s="638"/>
      <c r="BG23" s="638"/>
      <c r="BH23" s="637">
        <v>0.3</v>
      </c>
      <c r="BI23" s="637">
        <v>1</v>
      </c>
      <c r="BJ23" s="638"/>
      <c r="BK23" s="638"/>
      <c r="BL23" s="637">
        <v>0.3</v>
      </c>
      <c r="BM23" s="637">
        <v>1</v>
      </c>
      <c r="BN23" s="638"/>
      <c r="BO23" s="638"/>
      <c r="BP23" s="637">
        <v>0.3</v>
      </c>
    </row>
    <row r="24" spans="2:68" ht="13.5" customHeight="1">
      <c r="B24" s="1028">
        <v>21</v>
      </c>
      <c r="C24" s="1024"/>
      <c r="D24" s="673" t="str">
        <f>'Farm Overhaul'!C44</f>
        <v>Electric and Automation Panel</v>
      </c>
      <c r="E24" s="1028" t="s">
        <v>658</v>
      </c>
      <c r="F24" s="1028">
        <f>'Farm Overhaul'!E44</f>
        <v>2</v>
      </c>
      <c r="G24" s="1028" t="s">
        <v>645</v>
      </c>
      <c r="H24" s="1048">
        <f t="shared" si="0"/>
        <v>4.32</v>
      </c>
      <c r="I24" s="637">
        <v>1</v>
      </c>
      <c r="J24" s="638"/>
      <c r="K24" s="638"/>
      <c r="L24" s="637">
        <v>0.3</v>
      </c>
      <c r="M24" s="637">
        <v>1</v>
      </c>
      <c r="N24" s="638"/>
      <c r="O24" s="638"/>
      <c r="P24" s="637">
        <v>0.3</v>
      </c>
      <c r="Q24" s="637">
        <v>1</v>
      </c>
      <c r="R24" s="638"/>
      <c r="S24" s="638"/>
      <c r="T24" s="637">
        <v>0.3</v>
      </c>
      <c r="U24" s="637">
        <v>1</v>
      </c>
      <c r="V24" s="638"/>
      <c r="W24" s="638"/>
      <c r="X24" s="637">
        <v>0.3</v>
      </c>
      <c r="Y24" s="637">
        <v>1</v>
      </c>
      <c r="Z24" s="638"/>
      <c r="AA24" s="638"/>
      <c r="AB24" s="637">
        <v>0.3</v>
      </c>
      <c r="AC24" s="637">
        <v>1</v>
      </c>
      <c r="AD24" s="638"/>
      <c r="AE24" s="638"/>
      <c r="AF24" s="637">
        <v>0.3</v>
      </c>
      <c r="AG24" s="637">
        <v>1</v>
      </c>
      <c r="AH24" s="638"/>
      <c r="AI24" s="638"/>
      <c r="AJ24" s="637">
        <v>0.3</v>
      </c>
      <c r="AK24" s="637">
        <v>1</v>
      </c>
      <c r="AL24" s="638"/>
      <c r="AM24" s="638"/>
      <c r="AN24" s="637">
        <v>0.3</v>
      </c>
      <c r="AO24" s="637">
        <v>1</v>
      </c>
      <c r="AP24" s="638"/>
      <c r="AQ24" s="638"/>
      <c r="AR24" s="637">
        <v>0.3</v>
      </c>
      <c r="AS24" s="637">
        <v>1</v>
      </c>
      <c r="AT24" s="638"/>
      <c r="AU24" s="638"/>
      <c r="AV24" s="637">
        <v>0.3</v>
      </c>
      <c r="AW24" s="637">
        <v>1</v>
      </c>
      <c r="AX24" s="638"/>
      <c r="AY24" s="638"/>
      <c r="AZ24" s="637">
        <v>0.3</v>
      </c>
      <c r="BA24" s="637">
        <v>1</v>
      </c>
      <c r="BB24" s="638"/>
      <c r="BC24" s="638"/>
      <c r="BD24" s="637">
        <v>0.3</v>
      </c>
      <c r="BE24" s="637">
        <v>1</v>
      </c>
      <c r="BF24" s="638"/>
      <c r="BG24" s="638"/>
      <c r="BH24" s="637">
        <v>0.3</v>
      </c>
      <c r="BI24" s="637">
        <v>1</v>
      </c>
      <c r="BJ24" s="638"/>
      <c r="BK24" s="638"/>
      <c r="BL24" s="637">
        <v>0.3</v>
      </c>
      <c r="BM24" s="637">
        <v>1</v>
      </c>
      <c r="BN24" s="638"/>
      <c r="BO24" s="638"/>
      <c r="BP24" s="637">
        <v>0.3</v>
      </c>
    </row>
    <row r="25" spans="2:68" ht="13.5" customHeight="1">
      <c r="B25" s="1028">
        <v>22</v>
      </c>
      <c r="C25" s="1025" t="str">
        <f>'Farm Overhaul'!B69</f>
        <v>Control Room</v>
      </c>
      <c r="D25" s="676" t="str">
        <f>'Farm Overhaul'!C76</f>
        <v>Monitors 32"</v>
      </c>
      <c r="E25" s="1029" t="s">
        <v>656</v>
      </c>
      <c r="F25" s="1029">
        <f>'Farm Overhaul'!E76</f>
        <v>4</v>
      </c>
      <c r="G25" s="1029">
        <v>100</v>
      </c>
      <c r="H25" s="1049">
        <f t="shared" si="0"/>
        <v>864.00000000000011</v>
      </c>
      <c r="I25" s="637">
        <v>1</v>
      </c>
      <c r="J25" s="638"/>
      <c r="K25" s="638"/>
      <c r="L25" s="637">
        <v>0.3</v>
      </c>
      <c r="M25" s="637">
        <v>1</v>
      </c>
      <c r="N25" s="638"/>
      <c r="O25" s="638"/>
      <c r="P25" s="637">
        <v>0.3</v>
      </c>
      <c r="Q25" s="637">
        <v>1</v>
      </c>
      <c r="R25" s="638"/>
      <c r="S25" s="638"/>
      <c r="T25" s="637">
        <v>0.3</v>
      </c>
      <c r="U25" s="637">
        <v>1</v>
      </c>
      <c r="V25" s="638"/>
      <c r="W25" s="638"/>
      <c r="X25" s="637">
        <v>0.3</v>
      </c>
      <c r="Y25" s="637">
        <v>1</v>
      </c>
      <c r="Z25" s="638"/>
      <c r="AA25" s="638"/>
      <c r="AB25" s="637">
        <v>0.3</v>
      </c>
      <c r="AC25" s="637">
        <v>1</v>
      </c>
      <c r="AD25" s="638"/>
      <c r="AE25" s="638"/>
      <c r="AF25" s="637">
        <v>0.3</v>
      </c>
      <c r="AG25" s="637">
        <v>1</v>
      </c>
      <c r="AH25" s="638"/>
      <c r="AI25" s="638"/>
      <c r="AJ25" s="637">
        <v>0.3</v>
      </c>
      <c r="AK25" s="637">
        <v>1</v>
      </c>
      <c r="AL25" s="638"/>
      <c r="AM25" s="638"/>
      <c r="AN25" s="637">
        <v>0.3</v>
      </c>
      <c r="AO25" s="637">
        <v>1</v>
      </c>
      <c r="AP25" s="638"/>
      <c r="AQ25" s="638"/>
      <c r="AR25" s="637">
        <v>0.3</v>
      </c>
      <c r="AS25" s="637">
        <v>1</v>
      </c>
      <c r="AT25" s="638"/>
      <c r="AU25" s="638"/>
      <c r="AV25" s="637">
        <v>0.3</v>
      </c>
      <c r="AW25" s="637">
        <v>1</v>
      </c>
      <c r="AX25" s="638"/>
      <c r="AY25" s="638"/>
      <c r="AZ25" s="637">
        <v>0.3</v>
      </c>
      <c r="BA25" s="637">
        <v>1</v>
      </c>
      <c r="BB25" s="638"/>
      <c r="BC25" s="638"/>
      <c r="BD25" s="637">
        <v>0.3</v>
      </c>
      <c r="BE25" s="637">
        <v>1</v>
      </c>
      <c r="BF25" s="638"/>
      <c r="BG25" s="638"/>
      <c r="BH25" s="637">
        <v>0.3</v>
      </c>
      <c r="BI25" s="637">
        <v>1</v>
      </c>
      <c r="BJ25" s="638"/>
      <c r="BK25" s="638"/>
      <c r="BL25" s="637">
        <v>0.3</v>
      </c>
      <c r="BM25" s="637">
        <v>1</v>
      </c>
      <c r="BN25" s="638"/>
      <c r="BO25" s="638"/>
      <c r="BP25" s="637">
        <v>0.3</v>
      </c>
    </row>
    <row r="26" spans="2:68" ht="13.5" customHeight="1">
      <c r="B26" s="1028">
        <v>23</v>
      </c>
      <c r="C26" s="1024"/>
      <c r="D26" s="673" t="str">
        <f>'Farm Overhaul'!C77</f>
        <v>PMR Walkie Talkie</v>
      </c>
      <c r="E26" s="1028" t="s">
        <v>646</v>
      </c>
      <c r="F26" s="1028">
        <f>'Farm Overhaul'!E77</f>
        <v>6</v>
      </c>
      <c r="G26" s="1028" t="s">
        <v>645</v>
      </c>
      <c r="H26" s="1048">
        <f t="shared" si="0"/>
        <v>129.6</v>
      </c>
      <c r="I26" s="637">
        <v>1</v>
      </c>
      <c r="J26" s="638"/>
      <c r="K26" s="638"/>
      <c r="L26" s="637">
        <v>0.3</v>
      </c>
      <c r="M26" s="637">
        <v>1</v>
      </c>
      <c r="N26" s="638"/>
      <c r="O26" s="638"/>
      <c r="P26" s="637">
        <v>0.3</v>
      </c>
      <c r="Q26" s="637">
        <v>1</v>
      </c>
      <c r="R26" s="638"/>
      <c r="S26" s="638"/>
      <c r="T26" s="637">
        <v>0.3</v>
      </c>
      <c r="U26" s="637">
        <v>1</v>
      </c>
      <c r="V26" s="638"/>
      <c r="W26" s="638"/>
      <c r="X26" s="637">
        <v>0.3</v>
      </c>
      <c r="Y26" s="637">
        <v>1</v>
      </c>
      <c r="Z26" s="638"/>
      <c r="AA26" s="638"/>
      <c r="AB26" s="637">
        <v>0.3</v>
      </c>
      <c r="AC26" s="637">
        <v>1</v>
      </c>
      <c r="AD26" s="638"/>
      <c r="AE26" s="638"/>
      <c r="AF26" s="637">
        <v>0.3</v>
      </c>
      <c r="AG26" s="637">
        <v>1</v>
      </c>
      <c r="AH26" s="638"/>
      <c r="AI26" s="638"/>
      <c r="AJ26" s="637">
        <v>0.3</v>
      </c>
      <c r="AK26" s="637">
        <v>1</v>
      </c>
      <c r="AL26" s="638"/>
      <c r="AM26" s="638"/>
      <c r="AN26" s="637">
        <v>0.3</v>
      </c>
      <c r="AO26" s="637">
        <v>1</v>
      </c>
      <c r="AP26" s="638"/>
      <c r="AQ26" s="638"/>
      <c r="AR26" s="637">
        <v>0.3</v>
      </c>
      <c r="AS26" s="637">
        <v>1</v>
      </c>
      <c r="AT26" s="638"/>
      <c r="AU26" s="638"/>
      <c r="AV26" s="637">
        <v>0.3</v>
      </c>
      <c r="AW26" s="637">
        <v>1</v>
      </c>
      <c r="AX26" s="638"/>
      <c r="AY26" s="638"/>
      <c r="AZ26" s="637">
        <v>0.3</v>
      </c>
      <c r="BA26" s="637">
        <v>1</v>
      </c>
      <c r="BB26" s="638"/>
      <c r="BC26" s="638"/>
      <c r="BD26" s="637">
        <v>0.3</v>
      </c>
      <c r="BE26" s="637">
        <v>1</v>
      </c>
      <c r="BF26" s="638"/>
      <c r="BG26" s="638"/>
      <c r="BH26" s="637">
        <v>0.3</v>
      </c>
      <c r="BI26" s="637">
        <v>1</v>
      </c>
      <c r="BJ26" s="638"/>
      <c r="BK26" s="638"/>
      <c r="BL26" s="637">
        <v>0.3</v>
      </c>
      <c r="BM26" s="637">
        <v>1</v>
      </c>
      <c r="BN26" s="638"/>
      <c r="BO26" s="638"/>
      <c r="BP26" s="637">
        <v>0.3</v>
      </c>
    </row>
    <row r="27" spans="2:68" ht="13.5" customHeight="1">
      <c r="B27" s="1028">
        <v>24</v>
      </c>
      <c r="C27" s="1024"/>
      <c r="D27" s="676" t="str">
        <f>'Farm Overhaul'!C78</f>
        <v>Main processor server</v>
      </c>
      <c r="E27" s="1029" t="s">
        <v>656</v>
      </c>
      <c r="F27" s="1029">
        <f>'Farm Overhaul'!E78</f>
        <v>2</v>
      </c>
      <c r="G27" s="1029">
        <v>100</v>
      </c>
      <c r="H27" s="1049">
        <f t="shared" si="0"/>
        <v>432.00000000000006</v>
      </c>
      <c r="I27" s="637">
        <v>1</v>
      </c>
      <c r="J27" s="638"/>
      <c r="K27" s="638"/>
      <c r="L27" s="637">
        <v>0.3</v>
      </c>
      <c r="M27" s="637">
        <v>1</v>
      </c>
      <c r="N27" s="638"/>
      <c r="O27" s="638"/>
      <c r="P27" s="637">
        <v>0.3</v>
      </c>
      <c r="Q27" s="637">
        <v>1</v>
      </c>
      <c r="R27" s="638"/>
      <c r="S27" s="638"/>
      <c r="T27" s="637">
        <v>0.3</v>
      </c>
      <c r="U27" s="637">
        <v>1</v>
      </c>
      <c r="V27" s="638"/>
      <c r="W27" s="638"/>
      <c r="X27" s="637">
        <v>0.3</v>
      </c>
      <c r="Y27" s="637">
        <v>1</v>
      </c>
      <c r="Z27" s="638"/>
      <c r="AA27" s="638"/>
      <c r="AB27" s="637">
        <v>0.3</v>
      </c>
      <c r="AC27" s="637">
        <v>1</v>
      </c>
      <c r="AD27" s="638"/>
      <c r="AE27" s="638"/>
      <c r="AF27" s="637">
        <v>0.3</v>
      </c>
      <c r="AG27" s="637">
        <v>1</v>
      </c>
      <c r="AH27" s="638"/>
      <c r="AI27" s="638"/>
      <c r="AJ27" s="637">
        <v>0.3</v>
      </c>
      <c r="AK27" s="637">
        <v>1</v>
      </c>
      <c r="AL27" s="638"/>
      <c r="AM27" s="638"/>
      <c r="AN27" s="637">
        <v>0.3</v>
      </c>
      <c r="AO27" s="637">
        <v>1</v>
      </c>
      <c r="AP27" s="638"/>
      <c r="AQ27" s="638"/>
      <c r="AR27" s="637">
        <v>0.3</v>
      </c>
      <c r="AS27" s="637">
        <v>1</v>
      </c>
      <c r="AT27" s="638"/>
      <c r="AU27" s="638"/>
      <c r="AV27" s="637">
        <v>0.3</v>
      </c>
      <c r="AW27" s="637">
        <v>1</v>
      </c>
      <c r="AX27" s="638"/>
      <c r="AY27" s="638"/>
      <c r="AZ27" s="637">
        <v>0.3</v>
      </c>
      <c r="BA27" s="637">
        <v>1</v>
      </c>
      <c r="BB27" s="638"/>
      <c r="BC27" s="638"/>
      <c r="BD27" s="637">
        <v>0.3</v>
      </c>
      <c r="BE27" s="637">
        <v>1</v>
      </c>
      <c r="BF27" s="638"/>
      <c r="BG27" s="638"/>
      <c r="BH27" s="637">
        <v>0.3</v>
      </c>
      <c r="BI27" s="637">
        <v>1</v>
      </c>
      <c r="BJ27" s="638"/>
      <c r="BK27" s="638"/>
      <c r="BL27" s="637">
        <v>0.3</v>
      </c>
      <c r="BM27" s="637">
        <v>1</v>
      </c>
      <c r="BN27" s="638"/>
      <c r="BO27" s="638"/>
      <c r="BP27" s="637">
        <v>0.3</v>
      </c>
    </row>
    <row r="28" spans="2:68" ht="13.5" customHeight="1">
      <c r="B28" s="1028">
        <v>25</v>
      </c>
      <c r="C28" s="1025" t="str">
        <f>'Farm Overhaul'!B82</f>
        <v>IT Infrastructure</v>
      </c>
      <c r="D28" s="673" t="str">
        <f>'Farm Overhaul'!C86</f>
        <v>Server</v>
      </c>
      <c r="E28" s="1028" t="s">
        <v>656</v>
      </c>
      <c r="F28" s="1028">
        <f>'Farm Overhaul'!E86</f>
        <v>2</v>
      </c>
      <c r="G28" s="1028">
        <v>100</v>
      </c>
      <c r="H28" s="1048">
        <f t="shared" si="0"/>
        <v>432.00000000000006</v>
      </c>
      <c r="I28" s="637">
        <v>1</v>
      </c>
      <c r="J28" s="638"/>
      <c r="K28" s="638"/>
      <c r="L28" s="637">
        <v>0.3</v>
      </c>
      <c r="M28" s="637">
        <v>1</v>
      </c>
      <c r="N28" s="638"/>
      <c r="O28" s="638"/>
      <c r="P28" s="637">
        <v>0.3</v>
      </c>
      <c r="Q28" s="637">
        <v>1</v>
      </c>
      <c r="R28" s="638"/>
      <c r="S28" s="638"/>
      <c r="T28" s="637">
        <v>0.3</v>
      </c>
      <c r="U28" s="637">
        <v>1</v>
      </c>
      <c r="V28" s="638"/>
      <c r="W28" s="638"/>
      <c r="X28" s="637">
        <v>0.3</v>
      </c>
      <c r="Y28" s="637">
        <v>1</v>
      </c>
      <c r="Z28" s="638"/>
      <c r="AA28" s="638"/>
      <c r="AB28" s="637">
        <v>0.3</v>
      </c>
      <c r="AC28" s="637">
        <v>1</v>
      </c>
      <c r="AD28" s="638"/>
      <c r="AE28" s="638"/>
      <c r="AF28" s="637">
        <v>0.3</v>
      </c>
      <c r="AG28" s="637">
        <v>1</v>
      </c>
      <c r="AH28" s="638"/>
      <c r="AI28" s="638"/>
      <c r="AJ28" s="637">
        <v>0.3</v>
      </c>
      <c r="AK28" s="637">
        <v>1</v>
      </c>
      <c r="AL28" s="638"/>
      <c r="AM28" s="638"/>
      <c r="AN28" s="637">
        <v>0.3</v>
      </c>
      <c r="AO28" s="637">
        <v>1</v>
      </c>
      <c r="AP28" s="638"/>
      <c r="AQ28" s="638"/>
      <c r="AR28" s="637">
        <v>0.3</v>
      </c>
      <c r="AS28" s="637">
        <v>1</v>
      </c>
      <c r="AT28" s="638"/>
      <c r="AU28" s="638"/>
      <c r="AV28" s="637">
        <v>0.3</v>
      </c>
      <c r="AW28" s="637">
        <v>1</v>
      </c>
      <c r="AX28" s="638"/>
      <c r="AY28" s="638"/>
      <c r="AZ28" s="637">
        <v>0.3</v>
      </c>
      <c r="BA28" s="637">
        <v>1</v>
      </c>
      <c r="BB28" s="638"/>
      <c r="BC28" s="638"/>
      <c r="BD28" s="637">
        <v>0.3</v>
      </c>
      <c r="BE28" s="637">
        <v>1</v>
      </c>
      <c r="BF28" s="638"/>
      <c r="BG28" s="638"/>
      <c r="BH28" s="637">
        <v>0.3</v>
      </c>
      <c r="BI28" s="637">
        <v>1</v>
      </c>
      <c r="BJ28" s="638"/>
      <c r="BK28" s="638"/>
      <c r="BL28" s="637">
        <v>0.3</v>
      </c>
      <c r="BM28" s="637">
        <v>1</v>
      </c>
      <c r="BN28" s="638"/>
      <c r="BO28" s="638"/>
      <c r="BP28" s="637">
        <v>0.3</v>
      </c>
    </row>
    <row r="29" spans="2:68" ht="13.5" customHeight="1" thickBot="1">
      <c r="B29" s="1028">
        <v>26</v>
      </c>
      <c r="C29" s="1024"/>
      <c r="D29" s="676" t="str">
        <f>'Farm Overhaul'!C87</f>
        <v>Wireless network</v>
      </c>
      <c r="E29" s="1029">
        <v>0.05</v>
      </c>
      <c r="F29" s="1029">
        <f>'Farm Overhaul'!E87</f>
        <v>8</v>
      </c>
      <c r="G29" s="1029">
        <v>100</v>
      </c>
      <c r="H29" s="1049">
        <f t="shared" si="0"/>
        <v>864.00000000000011</v>
      </c>
      <c r="I29" s="637">
        <v>1</v>
      </c>
      <c r="J29" s="638"/>
      <c r="K29" s="638"/>
      <c r="L29" s="637">
        <v>0.3</v>
      </c>
      <c r="M29" s="637">
        <v>1</v>
      </c>
      <c r="N29" s="638"/>
      <c r="O29" s="638"/>
      <c r="P29" s="637">
        <v>0.3</v>
      </c>
      <c r="Q29" s="637">
        <v>1</v>
      </c>
      <c r="R29" s="638"/>
      <c r="S29" s="638"/>
      <c r="T29" s="637">
        <v>0.3</v>
      </c>
      <c r="U29" s="637">
        <v>1</v>
      </c>
      <c r="V29" s="638"/>
      <c r="W29" s="638"/>
      <c r="X29" s="637">
        <v>0.3</v>
      </c>
      <c r="Y29" s="637">
        <v>1</v>
      </c>
      <c r="Z29" s="638"/>
      <c r="AA29" s="638"/>
      <c r="AB29" s="637">
        <v>0.3</v>
      </c>
      <c r="AC29" s="637">
        <v>1</v>
      </c>
      <c r="AD29" s="638"/>
      <c r="AE29" s="638"/>
      <c r="AF29" s="637">
        <v>0.3</v>
      </c>
      <c r="AG29" s="637">
        <v>1</v>
      </c>
      <c r="AH29" s="638"/>
      <c r="AI29" s="638"/>
      <c r="AJ29" s="637">
        <v>0.3</v>
      </c>
      <c r="AK29" s="637">
        <v>1</v>
      </c>
      <c r="AL29" s="638"/>
      <c r="AM29" s="638"/>
      <c r="AN29" s="637">
        <v>0.3</v>
      </c>
      <c r="AO29" s="637">
        <v>1</v>
      </c>
      <c r="AP29" s="638"/>
      <c r="AQ29" s="638"/>
      <c r="AR29" s="637">
        <v>0.3</v>
      </c>
      <c r="AS29" s="637">
        <v>1</v>
      </c>
      <c r="AT29" s="638"/>
      <c r="AU29" s="638"/>
      <c r="AV29" s="637">
        <v>0.3</v>
      </c>
      <c r="AW29" s="637">
        <v>1</v>
      </c>
      <c r="AX29" s="638"/>
      <c r="AY29" s="638"/>
      <c r="AZ29" s="637">
        <v>0.3</v>
      </c>
      <c r="BA29" s="637">
        <v>1</v>
      </c>
      <c r="BB29" s="638"/>
      <c r="BC29" s="638"/>
      <c r="BD29" s="637">
        <v>0.3</v>
      </c>
      <c r="BE29" s="637">
        <v>1</v>
      </c>
      <c r="BF29" s="638"/>
      <c r="BG29" s="638"/>
      <c r="BH29" s="637">
        <v>0.3</v>
      </c>
      <c r="BI29" s="637">
        <v>1</v>
      </c>
      <c r="BJ29" s="638"/>
      <c r="BK29" s="638"/>
      <c r="BL29" s="637">
        <v>0.3</v>
      </c>
      <c r="BM29" s="637">
        <v>1</v>
      </c>
      <c r="BN29" s="638"/>
      <c r="BO29" s="638"/>
      <c r="BP29" s="637">
        <v>0.3</v>
      </c>
    </row>
    <row r="30" spans="2:68" ht="14.4" thickBot="1">
      <c r="B30" s="1030"/>
      <c r="C30" s="427"/>
      <c r="D30" s="427"/>
      <c r="E30" s="427"/>
      <c r="F30" s="427" t="s">
        <v>648</v>
      </c>
      <c r="G30" s="427"/>
      <c r="H30" s="432">
        <f>SUM(I30:BP30)</f>
        <v>1809448.4748599997</v>
      </c>
      <c r="I30" s="428">
        <f t="shared" ref="I30:AN30" si="1">SUMPRODUCT($H5:$H29,I5:I29)</f>
        <v>92792.229480000038</v>
      </c>
      <c r="J30" s="428">
        <f t="shared" si="1"/>
        <v>0</v>
      </c>
      <c r="K30" s="428">
        <f t="shared" si="1"/>
        <v>0</v>
      </c>
      <c r="L30" s="428">
        <f t="shared" si="1"/>
        <v>27837.668844000003</v>
      </c>
      <c r="M30" s="428">
        <f t="shared" si="1"/>
        <v>92792.229480000038</v>
      </c>
      <c r="N30" s="428">
        <f t="shared" si="1"/>
        <v>0</v>
      </c>
      <c r="O30" s="428">
        <f t="shared" si="1"/>
        <v>0</v>
      </c>
      <c r="P30" s="428">
        <f t="shared" si="1"/>
        <v>27837.668844000003</v>
      </c>
      <c r="Q30" s="428">
        <f t="shared" si="1"/>
        <v>92792.229480000038</v>
      </c>
      <c r="R30" s="428">
        <f t="shared" si="1"/>
        <v>0</v>
      </c>
      <c r="S30" s="428">
        <f t="shared" si="1"/>
        <v>0</v>
      </c>
      <c r="T30" s="428">
        <f t="shared" si="1"/>
        <v>27837.668844000003</v>
      </c>
      <c r="U30" s="428">
        <f t="shared" si="1"/>
        <v>92792.229480000038</v>
      </c>
      <c r="V30" s="428">
        <f t="shared" si="1"/>
        <v>0</v>
      </c>
      <c r="W30" s="428">
        <f t="shared" si="1"/>
        <v>0</v>
      </c>
      <c r="X30" s="428">
        <f t="shared" si="1"/>
        <v>27837.668844000003</v>
      </c>
      <c r="Y30" s="428">
        <f t="shared" si="1"/>
        <v>92792.229480000038</v>
      </c>
      <c r="Z30" s="428">
        <f t="shared" si="1"/>
        <v>0</v>
      </c>
      <c r="AA30" s="428">
        <f t="shared" si="1"/>
        <v>0</v>
      </c>
      <c r="AB30" s="428">
        <f t="shared" si="1"/>
        <v>27837.668844000003</v>
      </c>
      <c r="AC30" s="428">
        <f t="shared" si="1"/>
        <v>92792.229480000038</v>
      </c>
      <c r="AD30" s="428">
        <f t="shared" si="1"/>
        <v>0</v>
      </c>
      <c r="AE30" s="428">
        <f t="shared" si="1"/>
        <v>0</v>
      </c>
      <c r="AF30" s="428">
        <f t="shared" si="1"/>
        <v>27837.668844000003</v>
      </c>
      <c r="AG30" s="428">
        <f t="shared" si="1"/>
        <v>92792.229480000038</v>
      </c>
      <c r="AH30" s="428">
        <f t="shared" si="1"/>
        <v>0</v>
      </c>
      <c r="AI30" s="428">
        <f t="shared" si="1"/>
        <v>0</v>
      </c>
      <c r="AJ30" s="428">
        <f t="shared" si="1"/>
        <v>27837.668844000003</v>
      </c>
      <c r="AK30" s="428">
        <f t="shared" si="1"/>
        <v>92792.229480000038</v>
      </c>
      <c r="AL30" s="428">
        <f t="shared" si="1"/>
        <v>0</v>
      </c>
      <c r="AM30" s="428">
        <f t="shared" si="1"/>
        <v>0</v>
      </c>
      <c r="AN30" s="428">
        <f t="shared" si="1"/>
        <v>27837.668844000003</v>
      </c>
      <c r="AO30" s="428">
        <f t="shared" ref="AO30:BP30" si="2">SUMPRODUCT($H5:$H29,AO5:AO29)</f>
        <v>92792.229480000038</v>
      </c>
      <c r="AP30" s="428">
        <f t="shared" si="2"/>
        <v>0</v>
      </c>
      <c r="AQ30" s="428">
        <f t="shared" si="2"/>
        <v>0</v>
      </c>
      <c r="AR30" s="428">
        <f t="shared" si="2"/>
        <v>27837.668844000003</v>
      </c>
      <c r="AS30" s="428">
        <f t="shared" si="2"/>
        <v>92792.229480000038</v>
      </c>
      <c r="AT30" s="428">
        <f t="shared" si="2"/>
        <v>0</v>
      </c>
      <c r="AU30" s="428">
        <f t="shared" si="2"/>
        <v>0</v>
      </c>
      <c r="AV30" s="429">
        <f t="shared" si="2"/>
        <v>27837.668844000003</v>
      </c>
      <c r="AW30" s="428">
        <f t="shared" si="2"/>
        <v>92792.229480000038</v>
      </c>
      <c r="AX30" s="428">
        <f t="shared" si="2"/>
        <v>0</v>
      </c>
      <c r="AY30" s="428">
        <f t="shared" si="2"/>
        <v>0</v>
      </c>
      <c r="AZ30" s="429">
        <f t="shared" si="2"/>
        <v>27837.668844000003</v>
      </c>
      <c r="BA30" s="428">
        <f t="shared" si="2"/>
        <v>92792.229480000038</v>
      </c>
      <c r="BB30" s="428">
        <f t="shared" si="2"/>
        <v>0</v>
      </c>
      <c r="BC30" s="428">
        <f t="shared" si="2"/>
        <v>0</v>
      </c>
      <c r="BD30" s="429">
        <f t="shared" si="2"/>
        <v>27837.668844000003</v>
      </c>
      <c r="BE30" s="428">
        <f t="shared" si="2"/>
        <v>92792.229480000038</v>
      </c>
      <c r="BF30" s="428">
        <f t="shared" si="2"/>
        <v>0</v>
      </c>
      <c r="BG30" s="428">
        <f t="shared" si="2"/>
        <v>0</v>
      </c>
      <c r="BH30" s="429">
        <f t="shared" si="2"/>
        <v>27837.668844000003</v>
      </c>
      <c r="BI30" s="428">
        <f t="shared" si="2"/>
        <v>92792.229480000038</v>
      </c>
      <c r="BJ30" s="428">
        <f t="shared" si="2"/>
        <v>0</v>
      </c>
      <c r="BK30" s="428">
        <f t="shared" si="2"/>
        <v>0</v>
      </c>
      <c r="BL30" s="429">
        <f t="shared" si="2"/>
        <v>27837.668844000003</v>
      </c>
      <c r="BM30" s="428">
        <f t="shared" si="2"/>
        <v>92792.229480000038</v>
      </c>
      <c r="BN30" s="428">
        <f t="shared" si="2"/>
        <v>0</v>
      </c>
      <c r="BO30" s="428">
        <f t="shared" si="2"/>
        <v>0</v>
      </c>
      <c r="BP30" s="429">
        <f t="shared" si="2"/>
        <v>27837.668844000003</v>
      </c>
    </row>
    <row r="31" spans="2:68" ht="14.1" thickBot="1"/>
    <row r="32" spans="2:68" s="431" customFormat="1" ht="28.5" thickBot="1">
      <c r="B32" s="1031"/>
      <c r="D32" s="642" t="s">
        <v>577</v>
      </c>
      <c r="E32" s="643">
        <v>0.35</v>
      </c>
      <c r="F32" s="1032">
        <f>E32/'FX Rate'!F10</f>
        <v>7.186753540143459E-2</v>
      </c>
      <c r="G32" s="644" t="s">
        <v>523</v>
      </c>
      <c r="H32" s="1033">
        <f>SUM(I32,J32:BP32)</f>
        <v>130040.60232407297</v>
      </c>
      <c r="I32" s="1033">
        <f>I30*F32</f>
        <v>6668.748837131945</v>
      </c>
      <c r="J32" s="1033">
        <f>J30*F32</f>
        <v>0</v>
      </c>
      <c r="K32" s="1033">
        <f>K30*F32</f>
        <v>0</v>
      </c>
      <c r="L32" s="1033">
        <f>L30*F32</f>
        <v>2000.624651139583</v>
      </c>
      <c r="M32" s="1033">
        <f>M30*F32</f>
        <v>6668.748837131945</v>
      </c>
      <c r="N32" s="1033">
        <f>N30*F32</f>
        <v>0</v>
      </c>
      <c r="O32" s="1033">
        <f>O30*F32</f>
        <v>0</v>
      </c>
      <c r="P32" s="1033">
        <f>P30*F32</f>
        <v>2000.624651139583</v>
      </c>
      <c r="Q32" s="1033">
        <f>Q30*F32</f>
        <v>6668.748837131945</v>
      </c>
      <c r="R32" s="1033">
        <f>R30*F32</f>
        <v>0</v>
      </c>
      <c r="S32" s="1033">
        <f>S30*F32</f>
        <v>0</v>
      </c>
      <c r="T32" s="1033">
        <f>T30*F32</f>
        <v>2000.624651139583</v>
      </c>
      <c r="U32" s="1033">
        <f>U30*F32</f>
        <v>6668.748837131945</v>
      </c>
      <c r="V32" s="1033">
        <f>V30*F32</f>
        <v>0</v>
      </c>
      <c r="W32" s="1033">
        <f>W30*F32</f>
        <v>0</v>
      </c>
      <c r="X32" s="1033">
        <f>X30*F32</f>
        <v>2000.624651139583</v>
      </c>
      <c r="Y32" s="1033">
        <f>Y30*F32</f>
        <v>6668.748837131945</v>
      </c>
      <c r="Z32" s="1033">
        <f>Z30*F32</f>
        <v>0</v>
      </c>
      <c r="AA32" s="1033">
        <f>AA30*F32</f>
        <v>0</v>
      </c>
      <c r="AB32" s="1033">
        <f>AB30*F32</f>
        <v>2000.624651139583</v>
      </c>
      <c r="AC32" s="1033">
        <f>AC30*F32</f>
        <v>6668.748837131945</v>
      </c>
      <c r="AD32" s="1033">
        <f>AD30*F32</f>
        <v>0</v>
      </c>
      <c r="AE32" s="1033">
        <f>AE30*F32</f>
        <v>0</v>
      </c>
      <c r="AF32" s="1033">
        <f>AF30*F32</f>
        <v>2000.624651139583</v>
      </c>
      <c r="AG32" s="1033">
        <f>AG30*F32</f>
        <v>6668.748837131945</v>
      </c>
      <c r="AH32" s="1033">
        <f>AH30*F32</f>
        <v>0</v>
      </c>
      <c r="AI32" s="1033">
        <f>AI30*F32</f>
        <v>0</v>
      </c>
      <c r="AJ32" s="1033">
        <f>AJ30*F32</f>
        <v>2000.624651139583</v>
      </c>
      <c r="AK32" s="1033">
        <f>AK30*F32</f>
        <v>6668.748837131945</v>
      </c>
      <c r="AL32" s="1033">
        <f>AL30*F32</f>
        <v>0</v>
      </c>
      <c r="AM32" s="1033">
        <f>AM30*F32</f>
        <v>0</v>
      </c>
      <c r="AN32" s="1033">
        <f>AN30*F32</f>
        <v>2000.624651139583</v>
      </c>
      <c r="AO32" s="1033">
        <f>AO30*F32</f>
        <v>6668.748837131945</v>
      </c>
      <c r="AP32" s="1033">
        <f>AP30*F32</f>
        <v>0</v>
      </c>
      <c r="AQ32" s="1033">
        <f>AQ30*F32</f>
        <v>0</v>
      </c>
      <c r="AR32" s="1033">
        <f>AR30*F32</f>
        <v>2000.624651139583</v>
      </c>
      <c r="AS32" s="1033">
        <f>AS30*F32</f>
        <v>6668.748837131945</v>
      </c>
      <c r="AT32" s="1033">
        <f>AT30*F32</f>
        <v>0</v>
      </c>
      <c r="AU32" s="1033">
        <f>AU30*F32</f>
        <v>0</v>
      </c>
      <c r="AV32" s="1034">
        <f>AV30*F32</f>
        <v>2000.624651139583</v>
      </c>
      <c r="AW32" s="1033">
        <f>AW30*F32</f>
        <v>6668.748837131945</v>
      </c>
      <c r="AX32" s="1033">
        <f>AX30*F32</f>
        <v>0</v>
      </c>
      <c r="AY32" s="1033">
        <f>AY30*F32</f>
        <v>0</v>
      </c>
      <c r="AZ32" s="1034">
        <f>AZ30*F32</f>
        <v>2000.624651139583</v>
      </c>
      <c r="BA32" s="1033">
        <f>BA30*F32</f>
        <v>6668.748837131945</v>
      </c>
      <c r="BB32" s="1033">
        <f>BB30*F32</f>
        <v>0</v>
      </c>
      <c r="BC32" s="1033">
        <f>BC30*F32</f>
        <v>0</v>
      </c>
      <c r="BD32" s="1034">
        <f>BD30*F32</f>
        <v>2000.624651139583</v>
      </c>
      <c r="BE32" s="1033">
        <f>BE30*F32</f>
        <v>6668.748837131945</v>
      </c>
      <c r="BF32" s="1033">
        <f>BF30*F32</f>
        <v>0</v>
      </c>
      <c r="BG32" s="1033">
        <f>BG30*F32</f>
        <v>0</v>
      </c>
      <c r="BH32" s="1034">
        <f>BH30*F32</f>
        <v>2000.624651139583</v>
      </c>
      <c r="BI32" s="1033">
        <f>BI30*F32</f>
        <v>6668.748837131945</v>
      </c>
      <c r="BJ32" s="1033">
        <f>BJ30*F32</f>
        <v>0</v>
      </c>
      <c r="BK32" s="1033">
        <f>BK30*F32</f>
        <v>0</v>
      </c>
      <c r="BL32" s="1034">
        <f>BL30*F32</f>
        <v>2000.624651139583</v>
      </c>
      <c r="BM32" s="1033">
        <f>BM30*F32</f>
        <v>6668.748837131945</v>
      </c>
      <c r="BN32" s="1033">
        <f>BN30*F32</f>
        <v>0</v>
      </c>
      <c r="BO32" s="1033">
        <f>BO30*F32</f>
        <v>0</v>
      </c>
      <c r="BP32" s="1034">
        <f>BP30*F32</f>
        <v>2000.624651139583</v>
      </c>
    </row>
    <row r="33" spans="4:8" ht="14.1" thickBot="1">
      <c r="E33" s="430"/>
    </row>
    <row r="34" spans="4:8" ht="14.4" thickBot="1">
      <c r="G34" s="426" t="s">
        <v>651</v>
      </c>
      <c r="H34" s="1035">
        <f>H32/15</f>
        <v>8669.3734882715307</v>
      </c>
    </row>
    <row r="35" spans="4:8" ht="14.4" thickBot="1">
      <c r="D35" s="1023"/>
      <c r="H35" s="431"/>
    </row>
    <row r="36" spans="4:8" ht="14.4" thickBot="1">
      <c r="D36" s="1023"/>
      <c r="G36" s="426" t="s">
        <v>647</v>
      </c>
      <c r="H36" s="1035">
        <f>H34/12</f>
        <v>722.44779068929427</v>
      </c>
    </row>
    <row r="37" spans="4:8" ht="14.1" thickBot="1"/>
    <row r="38" spans="4:8" ht="14.4" thickBot="1">
      <c r="G38" s="426" t="s">
        <v>649</v>
      </c>
      <c r="H38" s="1035">
        <f>H36/30</f>
        <v>24.081593022976474</v>
      </c>
    </row>
    <row r="39" spans="4:8" ht="14.1" thickBot="1"/>
    <row r="40" spans="4:8" ht="14.4" thickBot="1">
      <c r="G40" s="426" t="s">
        <v>650</v>
      </c>
      <c r="H40" s="1035">
        <f>H38/24</f>
        <v>1.0033997092906863</v>
      </c>
    </row>
    <row r="42" spans="4:8">
      <c r="E42" s="420"/>
    </row>
  </sheetData>
  <phoneticPr fontId="71" type="noConversion"/>
  <pageMargins left="0.75" right="0.75" top="1" bottom="1" header="0.5" footer="0.5"/>
  <pageSetup paperSize="9" orientation="portrait" r:id="rId1"/>
  <headerFooter alignWithMargins="0"/>
  <ignoredErrors>
    <ignoredError sqref="C25 C28 H5:H7 F5:F6 C17:C21 C5:D5 D17:D21 C6 D6 D13 D7:D12 D14:D16 D25:D29 F25:F29 F17:F21 F7 F24 H8:H21 D22:D24 F22:F23 H22:H29" unlockedFormula="1"/>
    <ignoredError sqref="G25:G29 G13:G21 E21 G5:G7 E16 G8:G12 E11:E12 E13:E14 E8:E10 E15 F8:F10 F16 F12 G22 E22:E28" numberStoredAsText="1"/>
    <ignoredError sqref="G23:G24 F13 F11 F14:F15" numberStoredAsText="1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2060"/>
  </sheetPr>
  <dimension ref="B4:V21"/>
  <sheetViews>
    <sheetView workbookViewId="0">
      <selection activeCell="D8" sqref="D8"/>
    </sheetView>
  </sheetViews>
  <sheetFormatPr defaultRowHeight="12.3"/>
  <cols>
    <col min="2" max="2" width="2.5546875" customWidth="1"/>
    <col min="3" max="3" width="14.21875" customWidth="1"/>
    <col min="4" max="4" width="12.6640625" customWidth="1"/>
    <col min="5" max="5" width="6.77734375" customWidth="1"/>
    <col min="6" max="20" width="9.88671875" customWidth="1"/>
    <col min="21" max="21" width="2.109375" customWidth="1"/>
  </cols>
  <sheetData>
    <row r="4" spans="2:22" ht="18" customHeight="1">
      <c r="B4" s="1189"/>
      <c r="C4" s="1189" t="s">
        <v>726</v>
      </c>
      <c r="D4" s="1189" t="s">
        <v>725</v>
      </c>
      <c r="E4" s="1189"/>
      <c r="F4" s="1189" t="s">
        <v>49</v>
      </c>
      <c r="G4" s="1189" t="s">
        <v>77</v>
      </c>
      <c r="H4" s="1189" t="s">
        <v>78</v>
      </c>
      <c r="I4" s="1189" t="s">
        <v>79</v>
      </c>
      <c r="J4" s="1189" t="s">
        <v>80</v>
      </c>
      <c r="K4" s="1189" t="s">
        <v>318</v>
      </c>
      <c r="L4" s="1189" t="s">
        <v>317</v>
      </c>
      <c r="M4" s="1189" t="s">
        <v>319</v>
      </c>
      <c r="N4" s="1189" t="s">
        <v>412</v>
      </c>
      <c r="O4" s="1189" t="s">
        <v>413</v>
      </c>
      <c r="P4" s="1189" t="s">
        <v>626</v>
      </c>
      <c r="Q4" s="1189" t="s">
        <v>627</v>
      </c>
      <c r="R4" s="1189" t="s">
        <v>628</v>
      </c>
      <c r="S4" s="1189" t="s">
        <v>629</v>
      </c>
      <c r="T4" s="1189" t="s">
        <v>630</v>
      </c>
      <c r="U4" s="1189"/>
    </row>
    <row r="5" spans="2:22">
      <c r="B5" s="1189"/>
      <c r="C5" s="1198" t="s">
        <v>638</v>
      </c>
      <c r="D5" s="1266">
        <v>300000</v>
      </c>
      <c r="E5" s="1189"/>
      <c r="F5" s="1190">
        <f>'UNIFIED Product'!E16</f>
        <v>4788.4155988126267</v>
      </c>
      <c r="G5" s="1190">
        <f>'UNIFIED Product'!F16</f>
        <v>4788.4155988126267</v>
      </c>
      <c r="H5" s="1190">
        <f>'UNIFIED Product'!G16</f>
        <v>4788.4155988126267</v>
      </c>
      <c r="I5" s="1190">
        <f>'UNIFIED Product'!H16</f>
        <v>4788.4155988126267</v>
      </c>
      <c r="J5" s="1190">
        <f>'UNIFIED Product'!I16</f>
        <v>4788.4155988126267</v>
      </c>
      <c r="K5" s="1190">
        <f>'UNIFIED Product'!J16</f>
        <v>4788.4155988126267</v>
      </c>
      <c r="L5" s="1190">
        <f>'UNIFIED Product'!K16</f>
        <v>4788.4155988126267</v>
      </c>
      <c r="M5" s="1190">
        <f>'UNIFIED Product'!L16</f>
        <v>4788.4155988126267</v>
      </c>
      <c r="N5" s="1190">
        <f>'UNIFIED Product'!M16</f>
        <v>4788.4155988126267</v>
      </c>
      <c r="O5" s="1190">
        <f>'UNIFIED Product'!N16</f>
        <v>4788.4155988126267</v>
      </c>
      <c r="P5" s="1190">
        <f>'UNIFIED Product'!O16</f>
        <v>4788.4155988126267</v>
      </c>
      <c r="Q5" s="1190">
        <f>'UNIFIED Product'!P16</f>
        <v>4788.4155988126267</v>
      </c>
      <c r="R5" s="1190">
        <f>'UNIFIED Product'!Q16</f>
        <v>4788.4155988126267</v>
      </c>
      <c r="S5" s="1190">
        <f>'UNIFIED Product'!R16</f>
        <v>4788.4155988126267</v>
      </c>
      <c r="T5" s="1190">
        <f>'UNIFIED Product'!S16</f>
        <v>4788.4155988126267</v>
      </c>
      <c r="U5" s="1189"/>
    </row>
    <row r="6" spans="2:22">
      <c r="B6" s="1189"/>
      <c r="C6" s="1198" t="s">
        <v>724</v>
      </c>
      <c r="D6" s="1267">
        <v>300000</v>
      </c>
      <c r="E6" s="1189"/>
      <c r="F6" s="1191">
        <f>'UNIFIED Product'!E23</f>
        <v>1512.0264289037727</v>
      </c>
      <c r="G6" s="1187">
        <f>'UNIFIED Product'!F23</f>
        <v>1512.0264289037727</v>
      </c>
      <c r="H6" s="1187">
        <f>'UNIFIED Product'!G23</f>
        <v>1512.0264289037727</v>
      </c>
      <c r="I6" s="1187">
        <f>'UNIFIED Product'!H23</f>
        <v>1512.0264289037727</v>
      </c>
      <c r="J6" s="1187">
        <f>'UNIFIED Product'!I23</f>
        <v>1512.0264289037727</v>
      </c>
      <c r="K6" s="1187">
        <f>'UNIFIED Product'!J23</f>
        <v>1512.0264289037727</v>
      </c>
      <c r="L6" s="1187">
        <f>'UNIFIED Product'!K23</f>
        <v>1512.0264289037727</v>
      </c>
      <c r="M6" s="1187">
        <f>'UNIFIED Product'!L23</f>
        <v>1512.0264289037727</v>
      </c>
      <c r="N6" s="1187">
        <f>'UNIFIED Product'!M23</f>
        <v>1512.0264289037727</v>
      </c>
      <c r="O6" s="1187">
        <f>'UNIFIED Product'!N23</f>
        <v>1512.0264289037727</v>
      </c>
      <c r="P6" s="1187">
        <f>'UNIFIED Product'!O23</f>
        <v>1512.0264289037727</v>
      </c>
      <c r="Q6" s="1187">
        <f>'UNIFIED Product'!P23</f>
        <v>1512.0264289037727</v>
      </c>
      <c r="R6" s="1187">
        <f>'UNIFIED Product'!Q23</f>
        <v>1512.0264289037727</v>
      </c>
      <c r="S6" s="1187">
        <f>'UNIFIED Product'!R23</f>
        <v>1512.0264289037727</v>
      </c>
      <c r="T6" s="1195">
        <f>'UNIFIED Product'!S23</f>
        <v>1512.0264289037727</v>
      </c>
      <c r="U6" s="1189"/>
    </row>
    <row r="7" spans="2:22">
      <c r="B7" s="1189"/>
      <c r="C7" s="1198" t="s">
        <v>676</v>
      </c>
      <c r="D7" s="1266">
        <v>300000</v>
      </c>
      <c r="E7" s="1189"/>
      <c r="F7" s="1192">
        <f>'UNIFIED Product'!E30</f>
        <v>682.90393656544666</v>
      </c>
      <c r="G7" s="1186">
        <f>'UNIFIED Product'!F30</f>
        <v>682.90393656544666</v>
      </c>
      <c r="H7" s="1186">
        <f>'UNIFIED Product'!G30</f>
        <v>682.90393656544666</v>
      </c>
      <c r="I7" s="1186">
        <f>'UNIFIED Product'!H30</f>
        <v>682.90393656544666</v>
      </c>
      <c r="J7" s="1186">
        <f>'UNIFIED Product'!I30</f>
        <v>682.90393656544666</v>
      </c>
      <c r="K7" s="1186">
        <f>'UNIFIED Product'!J30</f>
        <v>682.90393656544666</v>
      </c>
      <c r="L7" s="1186">
        <f>'UNIFIED Product'!K30</f>
        <v>682.90393656544666</v>
      </c>
      <c r="M7" s="1186">
        <f>'UNIFIED Product'!L30</f>
        <v>682.90393656544666</v>
      </c>
      <c r="N7" s="1186">
        <f>'UNIFIED Product'!M30</f>
        <v>682.90393656544666</v>
      </c>
      <c r="O7" s="1186">
        <f>'UNIFIED Product'!N30</f>
        <v>682.90393656544666</v>
      </c>
      <c r="P7" s="1186">
        <f>'UNIFIED Product'!O30</f>
        <v>682.90393656544666</v>
      </c>
      <c r="Q7" s="1186">
        <f>'UNIFIED Product'!P30</f>
        <v>682.90393656544666</v>
      </c>
      <c r="R7" s="1186">
        <f>'UNIFIED Product'!Q30</f>
        <v>682.90393656544666</v>
      </c>
      <c r="S7" s="1186">
        <f>'UNIFIED Product'!R30</f>
        <v>682.90393656544666</v>
      </c>
      <c r="T7" s="1196">
        <f>'UNIFIED Product'!S30</f>
        <v>682.90393656544666</v>
      </c>
      <c r="U7" s="1189"/>
    </row>
    <row r="8" spans="2:22">
      <c r="B8" s="1189"/>
      <c r="C8" s="1198" t="s">
        <v>715</v>
      </c>
      <c r="D8" s="1267">
        <v>300000</v>
      </c>
      <c r="E8" s="1189"/>
      <c r="F8" s="1191">
        <f>'UNIFIED Product'!E37</f>
        <v>772.63016068998945</v>
      </c>
      <c r="G8" s="1187">
        <f>'UNIFIED Product'!F37</f>
        <v>772.63016068998945</v>
      </c>
      <c r="H8" s="1187">
        <f>'UNIFIED Product'!G37</f>
        <v>772.63016068998945</v>
      </c>
      <c r="I8" s="1187">
        <f>'UNIFIED Product'!H37</f>
        <v>772.63016068998945</v>
      </c>
      <c r="J8" s="1187">
        <f>'UNIFIED Product'!I37</f>
        <v>772.63016068998945</v>
      </c>
      <c r="K8" s="1187">
        <f>'UNIFIED Product'!J37</f>
        <v>772.63016068998945</v>
      </c>
      <c r="L8" s="1187">
        <f>'UNIFIED Product'!K37</f>
        <v>772.63016068998945</v>
      </c>
      <c r="M8" s="1187">
        <f>'UNIFIED Product'!L37</f>
        <v>772.63016068998945</v>
      </c>
      <c r="N8" s="1187">
        <f>'UNIFIED Product'!M37</f>
        <v>772.63016068998945</v>
      </c>
      <c r="O8" s="1187">
        <f>'UNIFIED Product'!N37</f>
        <v>772.63016068998945</v>
      </c>
      <c r="P8" s="1187">
        <f>'UNIFIED Product'!O37</f>
        <v>772.63016068998945</v>
      </c>
      <c r="Q8" s="1187">
        <f>'UNIFIED Product'!P37</f>
        <v>772.63016068998945</v>
      </c>
      <c r="R8" s="1187">
        <f>'UNIFIED Product'!Q37</f>
        <v>772.63016068998945</v>
      </c>
      <c r="S8" s="1187">
        <f>'UNIFIED Product'!R37</f>
        <v>772.63016068998945</v>
      </c>
      <c r="T8" s="1195">
        <f>'UNIFIED Product'!S37</f>
        <v>772.63016068998945</v>
      </c>
      <c r="U8" s="1189"/>
    </row>
    <row r="9" spans="2:22">
      <c r="B9" s="1189"/>
      <c r="C9" s="1198" t="s">
        <v>716</v>
      </c>
      <c r="D9" s="1266">
        <v>300000</v>
      </c>
      <c r="E9" s="1189"/>
      <c r="F9" s="1193">
        <f>'UNIFIED Product'!E44</f>
        <v>1668.3251608693449</v>
      </c>
      <c r="G9" s="1188">
        <f>'UNIFIED Product'!F44</f>
        <v>1668.3251608693449</v>
      </c>
      <c r="H9" s="1188">
        <f>'UNIFIED Product'!G44</f>
        <v>1668.3251608693449</v>
      </c>
      <c r="I9" s="1188">
        <f>'UNIFIED Product'!H44</f>
        <v>1668.3251608693449</v>
      </c>
      <c r="J9" s="1188">
        <f>'UNIFIED Product'!I44</f>
        <v>1668.3251608693449</v>
      </c>
      <c r="K9" s="1188">
        <f>'UNIFIED Product'!J44</f>
        <v>1668.3251608693449</v>
      </c>
      <c r="L9" s="1188">
        <f>'UNIFIED Product'!K44</f>
        <v>1668.3251608693449</v>
      </c>
      <c r="M9" s="1188">
        <f>'UNIFIED Product'!L44</f>
        <v>1668.3251608693449</v>
      </c>
      <c r="N9" s="1188">
        <f>'UNIFIED Product'!M44</f>
        <v>1668.3251608693449</v>
      </c>
      <c r="O9" s="1188">
        <f>'UNIFIED Product'!N44</f>
        <v>1668.3251608693449</v>
      </c>
      <c r="P9" s="1188">
        <f>'UNIFIED Product'!O44</f>
        <v>1668.3251608693449</v>
      </c>
      <c r="Q9" s="1188">
        <f>'UNIFIED Product'!P44</f>
        <v>1668.3251608693449</v>
      </c>
      <c r="R9" s="1188">
        <f>'UNIFIED Product'!Q44</f>
        <v>1668.3251608693449</v>
      </c>
      <c r="S9" s="1188">
        <f>'UNIFIED Product'!R44</f>
        <v>1668.3251608693449</v>
      </c>
      <c r="T9" s="1197">
        <f>'UNIFIED Product'!S44</f>
        <v>1668.3251608693449</v>
      </c>
      <c r="U9" s="1189"/>
    </row>
    <row r="10" spans="2:22" ht="12.6" thickBot="1">
      <c r="B10" s="1189"/>
      <c r="C10" s="1189"/>
      <c r="D10" s="1194"/>
      <c r="E10" s="1189"/>
      <c r="F10" s="1189"/>
      <c r="G10" s="1189"/>
      <c r="H10" s="1189"/>
      <c r="I10" s="1189"/>
      <c r="J10" s="1189"/>
      <c r="K10" s="1189"/>
      <c r="L10" s="1189"/>
      <c r="M10" s="1189"/>
      <c r="N10" s="1189"/>
      <c r="O10" s="1189"/>
      <c r="P10" s="1189"/>
      <c r="Q10" s="1189"/>
      <c r="R10" s="1189"/>
      <c r="S10" s="1189"/>
      <c r="T10" s="1189"/>
      <c r="U10" s="1189"/>
    </row>
    <row r="11" spans="2:22">
      <c r="B11" s="1189"/>
      <c r="C11" s="1189" t="s">
        <v>729</v>
      </c>
      <c r="D11" s="1268">
        <v>28</v>
      </c>
      <c r="E11" s="1189" t="s">
        <v>728</v>
      </c>
      <c r="F11" s="1202">
        <f>SUM(F5:F9)</f>
        <v>9424.3012858411803</v>
      </c>
      <c r="G11" s="1203">
        <f t="shared" ref="G11:T11" si="0">SUM(G5:G9)</f>
        <v>9424.3012858411803</v>
      </c>
      <c r="H11" s="1203">
        <f t="shared" si="0"/>
        <v>9424.3012858411803</v>
      </c>
      <c r="I11" s="1203">
        <f t="shared" si="0"/>
        <v>9424.3012858411803</v>
      </c>
      <c r="J11" s="1203">
        <f t="shared" si="0"/>
        <v>9424.3012858411803</v>
      </c>
      <c r="K11" s="1203">
        <f t="shared" si="0"/>
        <v>9424.3012858411803</v>
      </c>
      <c r="L11" s="1203">
        <f t="shared" si="0"/>
        <v>9424.3012858411803</v>
      </c>
      <c r="M11" s="1203">
        <f t="shared" si="0"/>
        <v>9424.3012858411803</v>
      </c>
      <c r="N11" s="1203">
        <f t="shared" si="0"/>
        <v>9424.3012858411803</v>
      </c>
      <c r="O11" s="1203">
        <f t="shared" si="0"/>
        <v>9424.3012858411803</v>
      </c>
      <c r="P11" s="1203">
        <f t="shared" si="0"/>
        <v>9424.3012858411803</v>
      </c>
      <c r="Q11" s="1203">
        <f t="shared" si="0"/>
        <v>9424.3012858411803</v>
      </c>
      <c r="R11" s="1203">
        <f t="shared" si="0"/>
        <v>9424.3012858411803</v>
      </c>
      <c r="S11" s="1203">
        <f t="shared" si="0"/>
        <v>9424.3012858411803</v>
      </c>
      <c r="T11" s="1204">
        <f t="shared" si="0"/>
        <v>9424.3012858411803</v>
      </c>
      <c r="U11" s="1189"/>
    </row>
    <row r="12" spans="2:22">
      <c r="B12" s="1189"/>
      <c r="C12" s="1189"/>
      <c r="D12" s="1189"/>
      <c r="E12" s="1189"/>
      <c r="F12" s="1189"/>
      <c r="G12" s="1189"/>
      <c r="H12" s="1189"/>
      <c r="I12" s="1189"/>
      <c r="J12" s="1189"/>
      <c r="K12" s="1189"/>
      <c r="L12" s="1189"/>
      <c r="M12" s="1189"/>
      <c r="N12" s="1189"/>
      <c r="O12" s="1189"/>
      <c r="P12" s="1189"/>
      <c r="Q12" s="1189"/>
      <c r="R12" s="1189"/>
      <c r="S12" s="1189"/>
      <c r="T12" s="1189"/>
      <c r="U12" s="1189"/>
    </row>
    <row r="13" spans="2:22"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3"/>
      <c r="R13" s="143"/>
      <c r="S13" s="143"/>
      <c r="T13" s="143"/>
      <c r="U13" s="143"/>
    </row>
    <row r="14" spans="2:22">
      <c r="F14" s="1161" t="s">
        <v>49</v>
      </c>
      <c r="G14" s="1161" t="s">
        <v>77</v>
      </c>
      <c r="H14" s="1161" t="s">
        <v>78</v>
      </c>
      <c r="I14" s="1161" t="s">
        <v>79</v>
      </c>
      <c r="J14" s="1161" t="s">
        <v>80</v>
      </c>
      <c r="K14" s="1161" t="s">
        <v>318</v>
      </c>
      <c r="L14" s="1161" t="s">
        <v>317</v>
      </c>
      <c r="M14" s="1161" t="s">
        <v>319</v>
      </c>
      <c r="N14" s="1161" t="s">
        <v>412</v>
      </c>
      <c r="O14" s="1161" t="s">
        <v>413</v>
      </c>
      <c r="P14" s="1161" t="s">
        <v>626</v>
      </c>
      <c r="Q14" s="1161" t="s">
        <v>627</v>
      </c>
      <c r="R14" s="1161" t="s">
        <v>628</v>
      </c>
      <c r="S14" s="1161" t="s">
        <v>629</v>
      </c>
      <c r="T14" s="1161" t="s">
        <v>630</v>
      </c>
    </row>
    <row r="15" spans="2:22">
      <c r="D15" s="217" t="s">
        <v>638</v>
      </c>
      <c r="E15" s="217"/>
      <c r="F15" s="1160">
        <f>F5/D11</f>
        <v>171.01484281473668</v>
      </c>
      <c r="G15" s="1160">
        <f>G5/D11</f>
        <v>171.01484281473668</v>
      </c>
      <c r="H15" s="1160">
        <f>H5/D11</f>
        <v>171.01484281473668</v>
      </c>
      <c r="I15" s="1160">
        <f>I5/D11</f>
        <v>171.01484281473668</v>
      </c>
      <c r="J15" s="1160">
        <f>J5/D11</f>
        <v>171.01484281473668</v>
      </c>
      <c r="K15" s="1160">
        <f>K5/D11</f>
        <v>171.01484281473668</v>
      </c>
      <c r="L15" s="1160">
        <f>L5/D11</f>
        <v>171.01484281473668</v>
      </c>
      <c r="M15" s="1160">
        <f>M5/D11</f>
        <v>171.01484281473668</v>
      </c>
      <c r="N15" s="1160">
        <f>N5/D11</f>
        <v>171.01484281473668</v>
      </c>
      <c r="O15" s="1160">
        <f>O5/D11</f>
        <v>171.01484281473668</v>
      </c>
      <c r="P15" s="1160">
        <f>P5/D11</f>
        <v>171.01484281473668</v>
      </c>
      <c r="Q15" s="1160">
        <f>Q5/D11</f>
        <v>171.01484281473668</v>
      </c>
      <c r="R15" s="1160">
        <f>R5/D11</f>
        <v>171.01484281473668</v>
      </c>
      <c r="S15" s="1160">
        <f>S5/D11</f>
        <v>171.01484281473668</v>
      </c>
      <c r="T15" s="1160">
        <f>T5/D11</f>
        <v>171.01484281473668</v>
      </c>
      <c r="U15" s="1160"/>
      <c r="V15" s="143"/>
    </row>
    <row r="16" spans="2:22">
      <c r="D16" s="217" t="s">
        <v>724</v>
      </c>
      <c r="E16" s="217"/>
      <c r="F16" s="1160">
        <f>F6/D11</f>
        <v>54.000943889420455</v>
      </c>
      <c r="G16" s="1160">
        <f>G6/D11</f>
        <v>54.000943889420455</v>
      </c>
      <c r="H16" s="1160">
        <f>H6/D11</f>
        <v>54.000943889420455</v>
      </c>
      <c r="I16" s="1160">
        <f>I6/D11</f>
        <v>54.000943889420455</v>
      </c>
      <c r="J16" s="1160">
        <f>J6/D11</f>
        <v>54.000943889420455</v>
      </c>
      <c r="K16" s="1160">
        <f>K6/D11</f>
        <v>54.000943889420455</v>
      </c>
      <c r="L16" s="1160">
        <f>L6/D11</f>
        <v>54.000943889420455</v>
      </c>
      <c r="M16" s="1160">
        <f>M6/D11</f>
        <v>54.000943889420455</v>
      </c>
      <c r="N16" s="1160">
        <f>N6/D11</f>
        <v>54.000943889420455</v>
      </c>
      <c r="O16" s="1160">
        <f>O6/D11</f>
        <v>54.000943889420455</v>
      </c>
      <c r="P16" s="1160">
        <f>P6/D11</f>
        <v>54.000943889420455</v>
      </c>
      <c r="Q16" s="1160">
        <f>Q6/D11</f>
        <v>54.000943889420455</v>
      </c>
      <c r="R16" s="1160">
        <f>R6/D11</f>
        <v>54.000943889420455</v>
      </c>
      <c r="S16" s="1160">
        <f>S6/D11</f>
        <v>54.000943889420455</v>
      </c>
      <c r="T16" s="1160">
        <f>T6/D11</f>
        <v>54.000943889420455</v>
      </c>
    </row>
    <row r="17" spans="4:20">
      <c r="D17" s="217" t="s">
        <v>676</v>
      </c>
      <c r="E17" s="217"/>
      <c r="F17" s="1160">
        <f>F7/D11</f>
        <v>24.38942630590881</v>
      </c>
      <c r="G17" s="1160">
        <f>G7/D11</f>
        <v>24.38942630590881</v>
      </c>
      <c r="H17" s="1160">
        <f>H7/D11</f>
        <v>24.38942630590881</v>
      </c>
      <c r="I17" s="1160">
        <f>I7/D11</f>
        <v>24.38942630590881</v>
      </c>
      <c r="J17" s="1160">
        <f>J7/D11</f>
        <v>24.38942630590881</v>
      </c>
      <c r="K17" s="1160">
        <f>K7/D11</f>
        <v>24.38942630590881</v>
      </c>
      <c r="L17" s="1160">
        <f>L7/D11</f>
        <v>24.38942630590881</v>
      </c>
      <c r="M17" s="1160">
        <f>M7/D11</f>
        <v>24.38942630590881</v>
      </c>
      <c r="N17" s="1160">
        <f>N7/D11</f>
        <v>24.38942630590881</v>
      </c>
      <c r="O17" s="1160">
        <f>O7/D11</f>
        <v>24.38942630590881</v>
      </c>
      <c r="P17" s="1160">
        <f>P7/D11</f>
        <v>24.38942630590881</v>
      </c>
      <c r="Q17" s="1160">
        <f>Q7/D11</f>
        <v>24.38942630590881</v>
      </c>
      <c r="R17" s="1160">
        <f>R7/D11</f>
        <v>24.38942630590881</v>
      </c>
      <c r="S17" s="1160">
        <f>S7/D11</f>
        <v>24.38942630590881</v>
      </c>
      <c r="T17" s="1160">
        <f>T7/D11</f>
        <v>24.38942630590881</v>
      </c>
    </row>
    <row r="18" spans="4:20">
      <c r="D18" t="s">
        <v>715</v>
      </c>
      <c r="F18" s="1160">
        <f>F8/D11</f>
        <v>27.593934310356765</v>
      </c>
      <c r="G18" s="1160">
        <f>G8/D11</f>
        <v>27.593934310356765</v>
      </c>
      <c r="H18" s="1160">
        <f>H8/D11</f>
        <v>27.593934310356765</v>
      </c>
      <c r="I18" s="1160">
        <f>I8/D11</f>
        <v>27.593934310356765</v>
      </c>
      <c r="J18" s="1160">
        <f>J8/D11</f>
        <v>27.593934310356765</v>
      </c>
      <c r="K18" s="1160">
        <f>K8/D11</f>
        <v>27.593934310356765</v>
      </c>
      <c r="L18" s="1160">
        <f>L8/D11</f>
        <v>27.593934310356765</v>
      </c>
      <c r="M18" s="1160">
        <f>M8/D11</f>
        <v>27.593934310356765</v>
      </c>
      <c r="N18" s="1160">
        <f>N8/D11</f>
        <v>27.593934310356765</v>
      </c>
      <c r="O18" s="1160">
        <f>O8/D11</f>
        <v>27.593934310356765</v>
      </c>
      <c r="P18" s="1160">
        <f>P8/D11</f>
        <v>27.593934310356765</v>
      </c>
      <c r="Q18" s="1160">
        <f>Q8/D11</f>
        <v>27.593934310356765</v>
      </c>
      <c r="R18" s="1160">
        <f>R8/D11</f>
        <v>27.593934310356765</v>
      </c>
      <c r="S18" s="1160">
        <f>S8/D11</f>
        <v>27.593934310356765</v>
      </c>
      <c r="T18" s="1160">
        <f>T8/D11</f>
        <v>27.593934310356765</v>
      </c>
    </row>
    <row r="19" spans="4:20">
      <c r="D19" s="217" t="s">
        <v>716</v>
      </c>
      <c r="E19" s="217"/>
      <c r="F19" s="1160">
        <f>F9/D11</f>
        <v>59.583041459619459</v>
      </c>
      <c r="G19" s="1160">
        <f>G9/D11</f>
        <v>59.583041459619459</v>
      </c>
      <c r="H19" s="1160">
        <f>H9/D11</f>
        <v>59.583041459619459</v>
      </c>
      <c r="I19" s="1160">
        <f>I9/D11</f>
        <v>59.583041459619459</v>
      </c>
      <c r="J19" s="1160">
        <f>J9/D11</f>
        <v>59.583041459619459</v>
      </c>
      <c r="K19" s="1160">
        <f>K9/D11</f>
        <v>59.583041459619459</v>
      </c>
      <c r="L19" s="1160">
        <f>L9/D11</f>
        <v>59.583041459619459</v>
      </c>
      <c r="M19" s="1160">
        <f>M9/D11</f>
        <v>59.583041459619459</v>
      </c>
      <c r="N19" s="1160">
        <f>N9/D11</f>
        <v>59.583041459619459</v>
      </c>
      <c r="O19" s="1160">
        <f>O9/D11</f>
        <v>59.583041459619459</v>
      </c>
      <c r="P19" s="1160">
        <f>P9/D11</f>
        <v>59.583041459619459</v>
      </c>
      <c r="Q19" s="1160">
        <f>Q9/D11</f>
        <v>59.583041459619459</v>
      </c>
      <c r="R19" s="1160">
        <f>R9/D11</f>
        <v>59.583041459619459</v>
      </c>
      <c r="S19" s="1160">
        <f>S9/D11</f>
        <v>59.583041459619459</v>
      </c>
      <c r="T19" s="1160">
        <f>T9/D11</f>
        <v>59.583041459619459</v>
      </c>
    </row>
    <row r="20" spans="4:20">
      <c r="F20" s="1160"/>
      <c r="G20" s="1160"/>
      <c r="H20" s="1160"/>
      <c r="I20" s="1160"/>
      <c r="J20" s="1160"/>
      <c r="K20" s="1160"/>
      <c r="L20" s="1160"/>
      <c r="M20" s="1160"/>
      <c r="N20" s="1160"/>
      <c r="O20" s="1160"/>
      <c r="P20" s="1160"/>
      <c r="Q20" s="1160"/>
      <c r="R20" s="1160"/>
      <c r="S20" s="1160"/>
      <c r="T20" s="1160"/>
    </row>
    <row r="21" spans="4:20">
      <c r="F21" s="1160">
        <f>SUM(F15:F20)</f>
        <v>336.58218878004215</v>
      </c>
      <c r="G21" s="1160">
        <f t="shared" ref="G21:T21" si="1">SUM(G15:G20)</f>
        <v>336.58218878004215</v>
      </c>
      <c r="H21" s="1160">
        <f t="shared" si="1"/>
        <v>336.58218878004215</v>
      </c>
      <c r="I21" s="1160">
        <f t="shared" si="1"/>
        <v>336.58218878004215</v>
      </c>
      <c r="J21" s="1160">
        <f t="shared" si="1"/>
        <v>336.58218878004215</v>
      </c>
      <c r="K21" s="1160">
        <f t="shared" si="1"/>
        <v>336.58218878004215</v>
      </c>
      <c r="L21" s="1160">
        <f t="shared" si="1"/>
        <v>336.58218878004215</v>
      </c>
      <c r="M21" s="1160">
        <f t="shared" si="1"/>
        <v>336.58218878004215</v>
      </c>
      <c r="N21" s="1160">
        <f t="shared" si="1"/>
        <v>336.58218878004215</v>
      </c>
      <c r="O21" s="1160">
        <f t="shared" si="1"/>
        <v>336.58218878004215</v>
      </c>
      <c r="P21" s="1160">
        <f t="shared" si="1"/>
        <v>336.58218878004215</v>
      </c>
      <c r="Q21" s="1160">
        <f t="shared" si="1"/>
        <v>336.58218878004215</v>
      </c>
      <c r="R21" s="1160">
        <f t="shared" si="1"/>
        <v>336.58218878004215</v>
      </c>
      <c r="S21" s="1160">
        <f t="shared" si="1"/>
        <v>336.58218878004215</v>
      </c>
      <c r="T21" s="1160">
        <f t="shared" si="1"/>
        <v>336.58218878004215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3">
    <tabColor rgb="FF002060"/>
  </sheetPr>
  <dimension ref="B2:S19"/>
  <sheetViews>
    <sheetView showGridLines="0" tabSelected="1" zoomScaleNormal="100" zoomScaleSheetLayoutView="100" workbookViewId="0">
      <selection activeCell="S26" sqref="S26"/>
    </sheetView>
  </sheetViews>
  <sheetFormatPr defaultColWidth="12.5546875" defaultRowHeight="10.199999999999999" outlineLevelRow="1"/>
  <cols>
    <col min="1" max="1" width="5.44140625" style="2" customWidth="1"/>
    <col min="2" max="2" width="17.77734375" style="2" customWidth="1"/>
    <col min="3" max="3" width="3.44140625" style="2" customWidth="1"/>
    <col min="4" max="17" width="10.88671875" style="2" customWidth="1"/>
    <col min="18" max="18" width="13.6640625" style="2" customWidth="1"/>
    <col min="19" max="19" width="20.33203125" style="2" customWidth="1"/>
    <col min="20" max="16384" width="12.5546875" style="2"/>
  </cols>
  <sheetData>
    <row r="2" spans="2:19" ht="10.5">
      <c r="B2" s="80" t="s">
        <v>47</v>
      </c>
    </row>
    <row r="3" spans="2:19" ht="10.5">
      <c r="B3" s="46"/>
      <c r="C3" s="75"/>
      <c r="D3" s="75"/>
      <c r="E3" s="75"/>
      <c r="F3" s="75"/>
      <c r="G3" s="75"/>
      <c r="H3" s="76"/>
      <c r="I3" s="77"/>
      <c r="J3" s="77"/>
      <c r="K3" s="77"/>
      <c r="L3" s="77"/>
      <c r="M3" s="77"/>
      <c r="N3" s="77"/>
      <c r="O3" s="77"/>
      <c r="P3" s="77"/>
      <c r="Q3" s="77"/>
      <c r="R3" s="77"/>
    </row>
    <row r="4" spans="2:19" ht="10.5">
      <c r="B4" s="175"/>
      <c r="C4" s="81"/>
      <c r="D4" s="5" t="s">
        <v>28</v>
      </c>
      <c r="E4" s="5" t="s">
        <v>29</v>
      </c>
      <c r="F4" s="5" t="s">
        <v>30</v>
      </c>
      <c r="G4" s="5" t="s">
        <v>31</v>
      </c>
      <c r="H4" s="330" t="s">
        <v>32</v>
      </c>
      <c r="I4" s="330" t="s">
        <v>424</v>
      </c>
      <c r="J4" s="330" t="s">
        <v>429</v>
      </c>
      <c r="K4" s="330" t="s">
        <v>434</v>
      </c>
      <c r="L4" s="330" t="s">
        <v>447</v>
      </c>
      <c r="M4" s="330" t="s">
        <v>448</v>
      </c>
      <c r="N4" s="330" t="s">
        <v>684</v>
      </c>
      <c r="O4" s="330" t="s">
        <v>708</v>
      </c>
      <c r="P4" s="330" t="s">
        <v>707</v>
      </c>
      <c r="Q4" s="330" t="s">
        <v>706</v>
      </c>
      <c r="R4" s="330" t="s">
        <v>705</v>
      </c>
    </row>
    <row r="5" spans="2:19">
      <c r="B5" s="770" t="s">
        <v>134</v>
      </c>
      <c r="C5" s="771"/>
      <c r="D5" s="1395">
        <f>+'Income Statement'!BQ8</f>
        <v>1282306.9730562796</v>
      </c>
      <c r="E5" s="1395">
        <f>+'Income Statement'!BR8</f>
        <v>1307312.9125174051</v>
      </c>
      <c r="F5" s="1395">
        <f>+'Income Statement'!BS8</f>
        <v>1332825.7707677532</v>
      </c>
      <c r="G5" s="1395">
        <f>+'Income Statement'!BT8</f>
        <v>1358834.4861831083</v>
      </c>
      <c r="H5" s="1395">
        <f>+'Income Statement'!BU8</f>
        <v>1385378.1759067704</v>
      </c>
      <c r="I5" s="1395">
        <f>+'Income Statement'!BV8</f>
        <v>1412446.1394249059</v>
      </c>
      <c r="J5" s="1395">
        <f>+'Income Statement'!BW8</f>
        <v>1440047.8622134042</v>
      </c>
      <c r="K5" s="1395">
        <f>+'Income Statement'!BX8</f>
        <v>1468213.019457672</v>
      </c>
      <c r="L5" s="1395">
        <f>+'Income Statement'!BY8</f>
        <v>1496931.4798468258</v>
      </c>
      <c r="M5" s="1395">
        <f>+'Income Statement'!BZ8</f>
        <v>1526233.3094437621</v>
      </c>
      <c r="N5" s="1395">
        <f>+'Income Statement'!CA8</f>
        <v>1556118.7756326373</v>
      </c>
      <c r="O5" s="1395">
        <f>+'Income Statement'!CB8</f>
        <v>1586598.3511452901</v>
      </c>
      <c r="P5" s="1395">
        <f>+'Income Statement'!CC8</f>
        <v>1617692.7181681958</v>
      </c>
      <c r="Q5" s="1395">
        <f>+'Income Statement'!CD8</f>
        <v>1649402.7725315599</v>
      </c>
      <c r="R5" s="1396">
        <f>+'Income Statement'!CE8</f>
        <v>1681759.6279821913</v>
      </c>
    </row>
    <row r="6" spans="2:19">
      <c r="B6" s="777" t="s">
        <v>158</v>
      </c>
      <c r="C6" s="778"/>
      <c r="D6" s="1397">
        <f>+'Income Statement'!BQ12</f>
        <v>133595.67478463103</v>
      </c>
      <c r="E6" s="1397">
        <f>+'Income Statement'!BR12</f>
        <v>133595.67478463103</v>
      </c>
      <c r="F6" s="1397">
        <f>+'Income Statement'!BS12</f>
        <v>133595.67478463103</v>
      </c>
      <c r="G6" s="1397">
        <f>+'Income Statement'!BT12</f>
        <v>133595.67478463103</v>
      </c>
      <c r="H6" s="1397">
        <f>+'Income Statement'!BU12</f>
        <v>133595.67478463103</v>
      </c>
      <c r="I6" s="1397">
        <f>+'Income Statement'!BV12</f>
        <v>133595.67478463103</v>
      </c>
      <c r="J6" s="1397">
        <f>+'Income Statement'!BW12</f>
        <v>133595.67478463103</v>
      </c>
      <c r="K6" s="1397">
        <f>+'Income Statement'!BX12</f>
        <v>133595.67478463103</v>
      </c>
      <c r="L6" s="1397">
        <f>+'Income Statement'!BY12</f>
        <v>133595.67478463103</v>
      </c>
      <c r="M6" s="1398">
        <f>+'Income Statement'!BZ12</f>
        <v>133595.67478463103</v>
      </c>
      <c r="N6" s="1398">
        <f>+'Income Statement'!CA12</f>
        <v>133595.67478463103</v>
      </c>
      <c r="O6" s="1398">
        <f>+'Income Statement'!CB12</f>
        <v>133595.67478463103</v>
      </c>
      <c r="P6" s="1398">
        <f>+'Income Statement'!CC12</f>
        <v>133595.67478463103</v>
      </c>
      <c r="Q6" s="1398">
        <f>+'Income Statement'!CD12</f>
        <v>133595.67478463103</v>
      </c>
      <c r="R6" s="1398">
        <f>+'Income Statement'!CE12</f>
        <v>133595.67478463103</v>
      </c>
    </row>
    <row r="7" spans="2:19" ht="10.5">
      <c r="B7" s="774" t="s">
        <v>159</v>
      </c>
      <c r="C7" s="775"/>
      <c r="D7" s="1399">
        <f t="shared" ref="D7:M7" si="0">+D5-D6</f>
        <v>1148711.2982716486</v>
      </c>
      <c r="E7" s="1399">
        <f t="shared" si="0"/>
        <v>1173717.2377327741</v>
      </c>
      <c r="F7" s="1399">
        <f t="shared" si="0"/>
        <v>1199230.0959831222</v>
      </c>
      <c r="G7" s="1399">
        <f t="shared" si="0"/>
        <v>1225238.8113984773</v>
      </c>
      <c r="H7" s="1399">
        <f t="shared" si="0"/>
        <v>1251782.5011221394</v>
      </c>
      <c r="I7" s="1399">
        <f t="shared" si="0"/>
        <v>1278850.4646402749</v>
      </c>
      <c r="J7" s="1399">
        <f t="shared" si="0"/>
        <v>1306452.1874287731</v>
      </c>
      <c r="K7" s="1399">
        <f t="shared" si="0"/>
        <v>1334617.344673041</v>
      </c>
      <c r="L7" s="1399">
        <f t="shared" si="0"/>
        <v>1363335.8050621948</v>
      </c>
      <c r="M7" s="1400">
        <f t="shared" si="0"/>
        <v>1392637.6346591311</v>
      </c>
      <c r="N7" s="1400">
        <f>+N5-N6</f>
        <v>1422523.1008480063</v>
      </c>
      <c r="O7" s="1400">
        <f>+O5-O6</f>
        <v>1453002.6763606591</v>
      </c>
      <c r="P7" s="1400">
        <f>+P5-P6</f>
        <v>1484097.0433835648</v>
      </c>
      <c r="Q7" s="1400">
        <f>+Q5-Q6</f>
        <v>1515807.0977469289</v>
      </c>
      <c r="R7" s="1400">
        <f>+R5-R6</f>
        <v>1548163.9531975603</v>
      </c>
    </row>
    <row r="8" spans="2:19">
      <c r="B8" s="777" t="s">
        <v>160</v>
      </c>
      <c r="C8" s="778"/>
      <c r="D8" s="779">
        <v>0</v>
      </c>
      <c r="E8" s="779">
        <v>0</v>
      </c>
      <c r="F8" s="779">
        <f t="shared" ref="F8:M8" si="1">+F7/F5</f>
        <v>0.89976508729443661</v>
      </c>
      <c r="G8" s="779">
        <f t="shared" si="1"/>
        <v>0.90168362950524317</v>
      </c>
      <c r="H8" s="779">
        <f t="shared" si="1"/>
        <v>0.90356736008405159</v>
      </c>
      <c r="I8" s="779">
        <f t="shared" si="1"/>
        <v>0.90541538466094995</v>
      </c>
      <c r="J8" s="779">
        <f t="shared" si="1"/>
        <v>0.90722830935682253</v>
      </c>
      <c r="K8" s="779">
        <f t="shared" si="1"/>
        <v>0.90900797567237313</v>
      </c>
      <c r="L8" s="779">
        <f t="shared" si="1"/>
        <v>0.91075364732238695</v>
      </c>
      <c r="M8" s="780">
        <f t="shared" si="1"/>
        <v>0.91246706911846909</v>
      </c>
      <c r="N8" s="780">
        <f>+N7/N5</f>
        <v>0.91414815059324894</v>
      </c>
      <c r="O8" s="780">
        <f>+O7/O5</f>
        <v>0.91579741987744123</v>
      </c>
      <c r="P8" s="780">
        <f>+P7/P5</f>
        <v>0.91741591386038446</v>
      </c>
      <c r="Q8" s="780">
        <f>+Q7/Q5</f>
        <v>0.91900360723925312</v>
      </c>
      <c r="R8" s="780">
        <f>+R7/R5</f>
        <v>0.92056196821366099</v>
      </c>
    </row>
    <row r="9" spans="2:19">
      <c r="B9" s="772" t="s">
        <v>137</v>
      </c>
      <c r="C9" s="773"/>
      <c r="D9" s="1401">
        <f>+'Income Statement'!BQ22</f>
        <v>747960</v>
      </c>
      <c r="E9" s="1401">
        <f>+'Income Statement'!BR22</f>
        <v>770296</v>
      </c>
      <c r="F9" s="1401">
        <f>+'Income Statement'!BS22</f>
        <v>795815.6</v>
      </c>
      <c r="G9" s="1401">
        <f>+'Income Statement'!BT22</f>
        <v>823447.16</v>
      </c>
      <c r="H9" s="1401">
        <f>+'Income Statement'!BU22</f>
        <v>853841.87599999993</v>
      </c>
      <c r="I9" s="1401">
        <f>+'Income Statement'!BV22</f>
        <v>387676.06360000005</v>
      </c>
      <c r="J9" s="1401">
        <f>+'Income Statement'!BW22</f>
        <v>424453.66995999997</v>
      </c>
      <c r="K9" s="1401">
        <f>+'Income Statement'!BX22</f>
        <v>464909.03695600003</v>
      </c>
      <c r="L9" s="1401">
        <f>+'Income Statement'!BY22</f>
        <v>509409.94065160002</v>
      </c>
      <c r="M9" s="1401">
        <f>+'Income Statement'!BZ22</f>
        <v>558360.93471676006</v>
      </c>
      <c r="N9" s="1401">
        <f>+'Income Statement'!CA22</f>
        <v>578063.70982798701</v>
      </c>
      <c r="O9" s="1401">
        <f>+'Income Statement'!CB22</f>
        <v>588221.04109650769</v>
      </c>
      <c r="P9" s="1401">
        <f>+'Income Statement'!CC22</f>
        <v>598378.37236502825</v>
      </c>
      <c r="Q9" s="1401">
        <f>+'Income Statement'!CD22</f>
        <v>612207.02818843606</v>
      </c>
      <c r="R9" s="1401">
        <f>+'Income Statement'!CE22</f>
        <v>633880.08081078564</v>
      </c>
    </row>
    <row r="10" spans="2:19" s="32" customFormat="1" ht="10.95" customHeight="1">
      <c r="B10" s="781" t="s">
        <v>1</v>
      </c>
      <c r="C10" s="782"/>
      <c r="D10" s="1403">
        <f t="shared" ref="D10:M10" si="2">+D7-D9</f>
        <v>400751.29827164859</v>
      </c>
      <c r="E10" s="1403">
        <f t="shared" si="2"/>
        <v>403421.23773277411</v>
      </c>
      <c r="F10" s="1403">
        <f t="shared" si="2"/>
        <v>403414.49598312227</v>
      </c>
      <c r="G10" s="1403">
        <f t="shared" si="2"/>
        <v>401791.65139847726</v>
      </c>
      <c r="H10" s="1403">
        <f t="shared" si="2"/>
        <v>397940.62512213946</v>
      </c>
      <c r="I10" s="1403">
        <f t="shared" si="2"/>
        <v>891174.40104027488</v>
      </c>
      <c r="J10" s="1403">
        <f t="shared" si="2"/>
        <v>881998.51746877318</v>
      </c>
      <c r="K10" s="1403">
        <f t="shared" si="2"/>
        <v>869708.307717041</v>
      </c>
      <c r="L10" s="1403">
        <f t="shared" si="2"/>
        <v>853925.8644105948</v>
      </c>
      <c r="M10" s="1404">
        <f t="shared" si="2"/>
        <v>834276.69994237099</v>
      </c>
      <c r="N10" s="1404">
        <f>+N7-N9</f>
        <v>844459.39102001931</v>
      </c>
      <c r="O10" s="1404">
        <f>+O7-O9</f>
        <v>864781.63526415138</v>
      </c>
      <c r="P10" s="1404">
        <f>+P7-P9</f>
        <v>885718.67101853655</v>
      </c>
      <c r="Q10" s="1404">
        <f>+Q7-Q9</f>
        <v>903600.06955849286</v>
      </c>
      <c r="R10" s="1404">
        <f>+R7-R9</f>
        <v>914283.87238677463</v>
      </c>
    </row>
    <row r="11" spans="2:19">
      <c r="B11" s="776" t="s">
        <v>83</v>
      </c>
      <c r="C11" s="773"/>
      <c r="D11" s="1401">
        <f>+'Income Statement'!BQ24</f>
        <v>26400</v>
      </c>
      <c r="E11" s="1401">
        <f>+'Income Statement'!BR24</f>
        <v>27200</v>
      </c>
      <c r="F11" s="1401">
        <f>+'Income Statement'!BS24</f>
        <v>27600</v>
      </c>
      <c r="G11" s="1401">
        <f>+'Income Statement'!BT24</f>
        <v>27600</v>
      </c>
      <c r="H11" s="1401">
        <f>+'Income Statement'!BU24</f>
        <v>27600</v>
      </c>
      <c r="I11" s="1401">
        <f>+'Income Statement'!BV24</f>
        <v>27600</v>
      </c>
      <c r="J11" s="1401">
        <f>+'Income Statement'!BW24</f>
        <v>27600</v>
      </c>
      <c r="K11" s="1401">
        <f>+'Income Statement'!BX24</f>
        <v>27600</v>
      </c>
      <c r="L11" s="1401">
        <f>+'Income Statement'!BY24</f>
        <v>27600</v>
      </c>
      <c r="M11" s="1402">
        <f>+'Income Statement'!BZ24</f>
        <v>27600</v>
      </c>
      <c r="N11" s="1402">
        <f>+'Income Statement'!CA24</f>
        <v>27600</v>
      </c>
      <c r="O11" s="1402">
        <f>+'Income Statement'!CB24</f>
        <v>27600</v>
      </c>
      <c r="P11" s="1402">
        <f>+'Income Statement'!CC24</f>
        <v>27600</v>
      </c>
      <c r="Q11" s="1402">
        <f>+'Income Statement'!CD24</f>
        <v>27600</v>
      </c>
      <c r="R11" s="1402">
        <f>+'Income Statement'!CE24</f>
        <v>27600</v>
      </c>
    </row>
    <row r="12" spans="2:19">
      <c r="B12" s="783" t="s">
        <v>139</v>
      </c>
      <c r="C12" s="778"/>
      <c r="D12" s="1397">
        <f>+'Income Statement'!BQ25</f>
        <v>0</v>
      </c>
      <c r="E12" s="1397">
        <f>+'Income Statement'!BR25</f>
        <v>0</v>
      </c>
      <c r="F12" s="1397">
        <f>+'Income Statement'!BS25</f>
        <v>0</v>
      </c>
      <c r="G12" s="1397">
        <f>+'Income Statement'!BT25</f>
        <v>0</v>
      </c>
      <c r="H12" s="1397">
        <f>+'Income Statement'!BU25</f>
        <v>0</v>
      </c>
      <c r="I12" s="1397">
        <f>+'Income Statement'!BV25</f>
        <v>0</v>
      </c>
      <c r="J12" s="1397">
        <f>+'Income Statement'!BW25</f>
        <v>0</v>
      </c>
      <c r="K12" s="1397">
        <f>+'Income Statement'!BX25</f>
        <v>0</v>
      </c>
      <c r="L12" s="1397">
        <f>+'Income Statement'!BY25</f>
        <v>0</v>
      </c>
      <c r="M12" s="1398">
        <f>+'Income Statement'!BZ25</f>
        <v>0</v>
      </c>
      <c r="N12" s="1398">
        <f>+'Income Statement'!CA25</f>
        <v>0</v>
      </c>
      <c r="O12" s="1398">
        <f>+'Income Statement'!CB25</f>
        <v>0</v>
      </c>
      <c r="P12" s="1398">
        <f>+'Income Statement'!CC25</f>
        <v>0</v>
      </c>
      <c r="Q12" s="1398">
        <f>+'Income Statement'!CD25</f>
        <v>0</v>
      </c>
      <c r="R12" s="1398">
        <f>+'Income Statement'!CE25</f>
        <v>0</v>
      </c>
    </row>
    <row r="13" spans="2:19">
      <c r="B13" s="776" t="s">
        <v>103</v>
      </c>
      <c r="C13" s="773"/>
      <c r="D13" s="1401">
        <f>+'Income Statement'!BQ26</f>
        <v>0</v>
      </c>
      <c r="E13" s="1401">
        <f>+'Income Statement'!BR26</f>
        <v>0</v>
      </c>
      <c r="F13" s="1401">
        <f>+'Income Statement'!BS26</f>
        <v>0</v>
      </c>
      <c r="G13" s="1401">
        <f>+'Income Statement'!BT26</f>
        <v>0</v>
      </c>
      <c r="H13" s="1401">
        <f>+'Income Statement'!BU26</f>
        <v>0</v>
      </c>
      <c r="I13" s="1401">
        <f>+'Income Statement'!BV26</f>
        <v>0</v>
      </c>
      <c r="J13" s="1401">
        <f>+'Income Statement'!BW26</f>
        <v>0</v>
      </c>
      <c r="K13" s="1401">
        <f>+'Income Statement'!BX26</f>
        <v>0</v>
      </c>
      <c r="L13" s="1401">
        <f>+'Income Statement'!BY26</f>
        <v>0</v>
      </c>
      <c r="M13" s="1402">
        <f>+'Income Statement'!BZ26</f>
        <v>0</v>
      </c>
      <c r="N13" s="1402">
        <f>+'Income Statement'!CA26</f>
        <v>0</v>
      </c>
      <c r="O13" s="1402">
        <f>+'Income Statement'!CB26</f>
        <v>0</v>
      </c>
      <c r="P13" s="1402">
        <f>+'Income Statement'!CC26</f>
        <v>0</v>
      </c>
      <c r="Q13" s="1402">
        <f>+'Income Statement'!CD26</f>
        <v>0</v>
      </c>
      <c r="R13" s="1402">
        <f>+'Income Statement'!CE26</f>
        <v>0</v>
      </c>
    </row>
    <row r="14" spans="2:19">
      <c r="B14" s="783" t="s">
        <v>63</v>
      </c>
      <c r="C14" s="778"/>
      <c r="D14" s="1397">
        <f>+'Income Statement'!BQ28</f>
        <v>0</v>
      </c>
      <c r="E14" s="1397">
        <f>+'Income Statement'!BR28</f>
        <v>0</v>
      </c>
      <c r="F14" s="1397">
        <f>+'Income Statement'!BS28</f>
        <v>0</v>
      </c>
      <c r="G14" s="1397">
        <f>+'Income Statement'!BT28</f>
        <v>0</v>
      </c>
      <c r="H14" s="1397">
        <f>+'Income Statement'!BU28</f>
        <v>0</v>
      </c>
      <c r="I14" s="1397">
        <f>+'Income Statement'!BV28</f>
        <v>0</v>
      </c>
      <c r="J14" s="1397">
        <f>+'Income Statement'!BW28</f>
        <v>0</v>
      </c>
      <c r="K14" s="1397">
        <f>+'Income Statement'!BX28</f>
        <v>0</v>
      </c>
      <c r="L14" s="1397">
        <f>+'Income Statement'!BY28</f>
        <v>0</v>
      </c>
      <c r="M14" s="1398">
        <f>+'Income Statement'!BZ28</f>
        <v>0</v>
      </c>
      <c r="N14" s="1398">
        <f>+'Income Statement'!CA28</f>
        <v>0</v>
      </c>
      <c r="O14" s="1398">
        <f>+'Income Statement'!CB28</f>
        <v>0</v>
      </c>
      <c r="P14" s="1398">
        <f>+'Income Statement'!CC28</f>
        <v>0</v>
      </c>
      <c r="Q14" s="1398">
        <f>+'Income Statement'!CD28</f>
        <v>0</v>
      </c>
      <c r="R14" s="1398">
        <f>+'Income Statement'!CE28</f>
        <v>0</v>
      </c>
    </row>
    <row r="15" spans="2:19">
      <c r="B15" s="772" t="s">
        <v>2</v>
      </c>
      <c r="C15" s="773"/>
      <c r="D15" s="1401">
        <f>+'Income Statement'!BQ33</f>
        <v>63200</v>
      </c>
      <c r="E15" s="1401">
        <f>+'Income Statement'!BR33</f>
        <v>63200</v>
      </c>
      <c r="F15" s="1401">
        <f>+'Income Statement'!BS33</f>
        <v>60100</v>
      </c>
      <c r="G15" s="1401">
        <f>+'Income Statement'!BT33</f>
        <v>59900</v>
      </c>
      <c r="H15" s="1401">
        <f>+'Income Statement'!BU33</f>
        <v>59300</v>
      </c>
      <c r="I15" s="1401">
        <f>+'Income Statement'!BV33</f>
        <v>138200</v>
      </c>
      <c r="J15" s="1401">
        <f>+'Income Statement'!BW33</f>
        <v>136700</v>
      </c>
      <c r="K15" s="1401">
        <f>+'Income Statement'!BX33</f>
        <v>134700</v>
      </c>
      <c r="L15" s="1401">
        <f>+'Income Statement'!BY33</f>
        <v>132200</v>
      </c>
      <c r="M15" s="1402">
        <f>+'Income Statement'!BZ33</f>
        <v>129100</v>
      </c>
      <c r="N15" s="1402">
        <f>+'Income Statement'!CA33</f>
        <v>130700</v>
      </c>
      <c r="O15" s="1402">
        <f>+'Income Statement'!CB33</f>
        <v>133900</v>
      </c>
      <c r="P15" s="1402">
        <f>+'Income Statement'!CC33</f>
        <v>137300</v>
      </c>
      <c r="Q15" s="1402">
        <f>+'Income Statement'!CD33</f>
        <v>140200</v>
      </c>
      <c r="R15" s="1402">
        <f>+'Income Statement'!CE33</f>
        <v>141900</v>
      </c>
      <c r="S15" s="1157" t="s">
        <v>714</v>
      </c>
    </row>
    <row r="16" spans="2:19" s="32" customFormat="1" ht="14.1">
      <c r="B16" s="784" t="s">
        <v>48</v>
      </c>
      <c r="C16" s="785"/>
      <c r="D16" s="1405">
        <f t="shared" ref="D16:M16" si="3">+D10-SUM(D11:D15)</f>
        <v>311151.29827164859</v>
      </c>
      <c r="E16" s="1405">
        <f t="shared" si="3"/>
        <v>313021.23773277411</v>
      </c>
      <c r="F16" s="1405">
        <f t="shared" si="3"/>
        <v>315714.49598312227</v>
      </c>
      <c r="G16" s="1405">
        <f t="shared" si="3"/>
        <v>314291.65139847726</v>
      </c>
      <c r="H16" s="1405">
        <f t="shared" si="3"/>
        <v>311040.62512213946</v>
      </c>
      <c r="I16" s="1405">
        <f t="shared" si="3"/>
        <v>725374.40104027488</v>
      </c>
      <c r="J16" s="1405">
        <f t="shared" si="3"/>
        <v>717698.51746877318</v>
      </c>
      <c r="K16" s="1405">
        <f t="shared" si="3"/>
        <v>707408.307717041</v>
      </c>
      <c r="L16" s="1405">
        <f t="shared" si="3"/>
        <v>694125.8644105948</v>
      </c>
      <c r="M16" s="1406">
        <f t="shared" si="3"/>
        <v>677576.69994237099</v>
      </c>
      <c r="N16" s="1406">
        <f>+N10-SUM(N11:N15)</f>
        <v>686159.39102001931</v>
      </c>
      <c r="O16" s="1406">
        <f>+O10-SUM(O11:O15)</f>
        <v>703281.63526415138</v>
      </c>
      <c r="P16" s="1406">
        <f>+P10-SUM(P11:P15)</f>
        <v>720818.67101853655</v>
      </c>
      <c r="Q16" s="1406">
        <f>+Q10-SUM(Q11:Q15)</f>
        <v>735800.06955849286</v>
      </c>
      <c r="R16" s="1406">
        <f>+R10-SUM(R11:R15)</f>
        <v>744783.87238677463</v>
      </c>
      <c r="S16" s="1407">
        <f>SUM(D16:R16)</f>
        <v>8678246.7383351922</v>
      </c>
    </row>
    <row r="17" spans="2:19">
      <c r="D17" s="259"/>
      <c r="H17" s="329"/>
      <c r="I17" s="329"/>
      <c r="J17" s="329"/>
      <c r="K17" s="329"/>
      <c r="L17" s="329"/>
      <c r="M17" s="329"/>
      <c r="N17" s="329"/>
      <c r="O17" s="329"/>
      <c r="P17" s="329"/>
      <c r="Q17" s="329"/>
      <c r="R17" s="329"/>
      <c r="S17" s="329"/>
    </row>
    <row r="18" spans="2:19" outlineLevel="1">
      <c r="B18" s="788" t="s">
        <v>590</v>
      </c>
      <c r="C18" s="747"/>
      <c r="D18" s="787">
        <v>0</v>
      </c>
      <c r="E18" s="786">
        <v>0</v>
      </c>
      <c r="F18" s="786">
        <f t="shared" ref="F18:M18" si="4">+F16/F5</f>
        <v>0.23687604404682236</v>
      </c>
      <c r="G18" s="786">
        <f t="shared" si="4"/>
        <v>0.23129502128055737</v>
      </c>
      <c r="H18" s="786">
        <f t="shared" si="4"/>
        <v>0.22451676410923271</v>
      </c>
      <c r="I18" s="786">
        <f t="shared" si="4"/>
        <v>0.51355898167955605</v>
      </c>
      <c r="J18" s="786">
        <f t="shared" si="4"/>
        <v>0.49838518309082125</v>
      </c>
      <c r="K18" s="786">
        <f t="shared" si="4"/>
        <v>0.4818158525650067</v>
      </c>
      <c r="L18" s="786">
        <f t="shared" si="4"/>
        <v>0.46369915641136866</v>
      </c>
      <c r="M18" s="786">
        <f t="shared" si="4"/>
        <v>0.44395355267754888</v>
      </c>
      <c r="N18" s="786">
        <f>+N16/N5</f>
        <v>0.440942813469404</v>
      </c>
      <c r="O18" s="786">
        <f>+O16/O5</f>
        <v>0.44326381327478737</v>
      </c>
      <c r="P18" s="786">
        <f>+P16/P5</f>
        <v>0.44558441966330908</v>
      </c>
      <c r="Q18" s="786">
        <f>+Q16/Q5</f>
        <v>0.44610090501373517</v>
      </c>
      <c r="R18" s="786">
        <f>+R16/R5</f>
        <v>0.44285988318103531</v>
      </c>
    </row>
    <row r="19" spans="2:19" ht="10.5" outlineLevel="1">
      <c r="B19" s="32"/>
      <c r="D19" s="334"/>
      <c r="E19" s="334"/>
      <c r="F19" s="334"/>
      <c r="G19" s="334"/>
      <c r="H19" s="334"/>
      <c r="I19" s="334"/>
      <c r="J19" s="334"/>
      <c r="K19" s="334"/>
      <c r="L19" s="334"/>
      <c r="M19" s="334"/>
      <c r="S19" s="1158">
        <f>SUBTOTAL(9,S18:S18)</f>
        <v>0</v>
      </c>
    </row>
  </sheetData>
  <phoneticPr fontId="0" type="noConversion"/>
  <printOptions horizontalCentered="1"/>
  <pageMargins left="0.75" right="0.75" top="1" bottom="1" header="0.5" footer="0.5"/>
  <pageSetup pageOrder="overThenDown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19">
    <tabColor rgb="FF002060"/>
  </sheetPr>
  <dimension ref="A2:BO64"/>
  <sheetViews>
    <sheetView zoomScaleNormal="100" workbookViewId="0">
      <pane xSplit="7" ySplit="1" topLeftCell="H2" activePane="bottomRight" state="frozen"/>
      <selection pane="topRight" activeCell="H1" sqref="H1"/>
      <selection pane="bottomLeft" activeCell="A2" sqref="A2"/>
      <selection pane="bottomRight" activeCell="C32" sqref="C32"/>
    </sheetView>
  </sheetViews>
  <sheetFormatPr defaultColWidth="9.21875" defaultRowHeight="10.199999999999999"/>
  <cols>
    <col min="1" max="1" width="4.5546875" style="2" customWidth="1"/>
    <col min="2" max="2" width="28.6640625" style="2" customWidth="1"/>
    <col min="3" max="3" width="7.77734375" style="2" customWidth="1"/>
    <col min="4" max="4" width="4.77734375" style="2" bestFit="1" customWidth="1"/>
    <col min="5" max="5" width="9.6640625" style="61" customWidth="1"/>
    <col min="6" max="6" width="7.77734375" style="61" customWidth="1"/>
    <col min="7" max="7" width="12.21875" style="61" customWidth="1"/>
    <col min="8" max="11" width="12" style="61" customWidth="1"/>
    <col min="12" max="15" width="12.77734375" style="2" customWidth="1"/>
    <col min="16" max="19" width="13.88671875" style="2" customWidth="1"/>
    <col min="20" max="21" width="12.77734375" style="2" customWidth="1"/>
    <col min="22" max="22" width="13" style="2" customWidth="1"/>
    <col min="23" max="35" width="12.77734375" style="2" customWidth="1"/>
    <col min="36" max="39" width="13.109375" style="2" customWidth="1"/>
    <col min="40" max="43" width="12.21875" style="2" customWidth="1"/>
    <col min="44" max="46" width="12.44140625" style="2" customWidth="1"/>
    <col min="47" max="47" width="12.5546875" style="2" customWidth="1"/>
    <col min="48" max="67" width="12.33203125" style="2" customWidth="1"/>
    <col min="68" max="16384" width="9.21875" style="2"/>
  </cols>
  <sheetData>
    <row r="2" spans="1:67" ht="14.4" thickBot="1">
      <c r="A2" s="1"/>
      <c r="B2" s="561" t="s">
        <v>571</v>
      </c>
      <c r="C2" s="77"/>
      <c r="D2" s="77"/>
      <c r="E2" s="286"/>
      <c r="F2" s="260"/>
      <c r="G2" s="260"/>
      <c r="H2" s="5" t="s">
        <v>49</v>
      </c>
      <c r="I2" s="5"/>
      <c r="J2" s="5"/>
      <c r="K2" s="5"/>
      <c r="L2" s="5" t="s">
        <v>77</v>
      </c>
      <c r="M2" s="5"/>
      <c r="N2" s="5"/>
      <c r="O2" s="5"/>
      <c r="P2" s="5" t="s">
        <v>78</v>
      </c>
      <c r="Q2" s="165"/>
      <c r="R2" s="165"/>
      <c r="S2" s="165"/>
      <c r="T2" s="5" t="s">
        <v>79</v>
      </c>
      <c r="U2" s="165"/>
      <c r="V2" s="165"/>
      <c r="W2" s="165"/>
      <c r="X2" s="5" t="s">
        <v>80</v>
      </c>
      <c r="Y2" s="165"/>
      <c r="Z2" s="165"/>
      <c r="AA2" s="165"/>
      <c r="AB2" s="5" t="s">
        <v>318</v>
      </c>
      <c r="AC2" s="165"/>
      <c r="AD2" s="165"/>
      <c r="AE2" s="165"/>
      <c r="AF2" s="5" t="s">
        <v>317</v>
      </c>
      <c r="AG2" s="165"/>
      <c r="AH2" s="165"/>
      <c r="AI2" s="165"/>
      <c r="AJ2" s="5" t="s">
        <v>319</v>
      </c>
      <c r="AK2" s="165"/>
      <c r="AL2" s="165"/>
      <c r="AM2" s="165"/>
      <c r="AN2" s="5" t="s">
        <v>412</v>
      </c>
      <c r="AO2" s="165"/>
      <c r="AP2" s="165"/>
      <c r="AQ2" s="165"/>
      <c r="AR2" s="5" t="s">
        <v>413</v>
      </c>
      <c r="AS2" s="165"/>
      <c r="AT2" s="165"/>
      <c r="AU2" s="165"/>
      <c r="AV2" s="5" t="s">
        <v>626</v>
      </c>
      <c r="AW2" s="165"/>
      <c r="AX2" s="165"/>
      <c r="AY2" s="165"/>
      <c r="AZ2" s="5" t="s">
        <v>627</v>
      </c>
      <c r="BA2" s="165"/>
      <c r="BB2" s="165"/>
      <c r="BC2" s="165"/>
      <c r="BD2" s="5" t="s">
        <v>628</v>
      </c>
      <c r="BE2" s="165"/>
      <c r="BF2" s="165"/>
      <c r="BG2" s="165"/>
      <c r="BH2" s="5" t="s">
        <v>629</v>
      </c>
      <c r="BI2" s="165"/>
      <c r="BJ2" s="165"/>
      <c r="BK2" s="165"/>
      <c r="BL2" s="5" t="s">
        <v>630</v>
      </c>
      <c r="BM2" s="165"/>
      <c r="BN2" s="165"/>
      <c r="BO2" s="165"/>
    </row>
    <row r="3" spans="1:67" s="32" customFormat="1" ht="13.5" customHeight="1" thickBot="1">
      <c r="A3" s="166" t="s">
        <v>240</v>
      </c>
      <c r="B3" s="569" t="s">
        <v>239</v>
      </c>
      <c r="C3" s="253"/>
      <c r="D3" s="253" t="s">
        <v>232</v>
      </c>
      <c r="E3" s="288" t="s">
        <v>572</v>
      </c>
      <c r="F3" s="262" t="s">
        <v>731</v>
      </c>
      <c r="G3" s="289" t="s">
        <v>732</v>
      </c>
      <c r="H3" s="252" t="s">
        <v>66</v>
      </c>
      <c r="I3" s="253" t="s">
        <v>67</v>
      </c>
      <c r="J3" s="253" t="s">
        <v>68</v>
      </c>
      <c r="K3" s="254" t="s">
        <v>69</v>
      </c>
      <c r="L3" s="255" t="s">
        <v>66</v>
      </c>
      <c r="M3" s="256" t="s">
        <v>67</v>
      </c>
      <c r="N3" s="256" t="s">
        <v>68</v>
      </c>
      <c r="O3" s="257" t="s">
        <v>69</v>
      </c>
      <c r="P3" s="255" t="s">
        <v>66</v>
      </c>
      <c r="Q3" s="256" t="s">
        <v>67</v>
      </c>
      <c r="R3" s="256" t="s">
        <v>68</v>
      </c>
      <c r="S3" s="257" t="s">
        <v>69</v>
      </c>
      <c r="T3" s="255" t="s">
        <v>66</v>
      </c>
      <c r="U3" s="256" t="s">
        <v>67</v>
      </c>
      <c r="V3" s="256" t="s">
        <v>68</v>
      </c>
      <c r="W3" s="257" t="s">
        <v>69</v>
      </c>
      <c r="X3" s="255" t="s">
        <v>66</v>
      </c>
      <c r="Y3" s="256" t="s">
        <v>67</v>
      </c>
      <c r="Z3" s="256" t="s">
        <v>68</v>
      </c>
      <c r="AA3" s="257" t="s">
        <v>69</v>
      </c>
      <c r="AB3" s="255" t="s">
        <v>66</v>
      </c>
      <c r="AC3" s="256" t="s">
        <v>67</v>
      </c>
      <c r="AD3" s="256" t="s">
        <v>68</v>
      </c>
      <c r="AE3" s="257" t="s">
        <v>69</v>
      </c>
      <c r="AF3" s="255" t="s">
        <v>66</v>
      </c>
      <c r="AG3" s="256" t="s">
        <v>67</v>
      </c>
      <c r="AH3" s="256" t="s">
        <v>68</v>
      </c>
      <c r="AI3" s="257" t="s">
        <v>69</v>
      </c>
      <c r="AJ3" s="255" t="s">
        <v>66</v>
      </c>
      <c r="AK3" s="256" t="s">
        <v>67</v>
      </c>
      <c r="AL3" s="256" t="s">
        <v>68</v>
      </c>
      <c r="AM3" s="257" t="s">
        <v>69</v>
      </c>
      <c r="AN3" s="255" t="s">
        <v>66</v>
      </c>
      <c r="AO3" s="256" t="s">
        <v>67</v>
      </c>
      <c r="AP3" s="256" t="s">
        <v>68</v>
      </c>
      <c r="AQ3" s="257" t="s">
        <v>69</v>
      </c>
      <c r="AR3" s="255" t="s">
        <v>66</v>
      </c>
      <c r="AS3" s="256" t="s">
        <v>67</v>
      </c>
      <c r="AT3" s="256" t="s">
        <v>68</v>
      </c>
      <c r="AU3" s="258" t="s">
        <v>69</v>
      </c>
      <c r="AV3" s="255" t="s">
        <v>66</v>
      </c>
      <c r="AW3" s="256" t="s">
        <v>67</v>
      </c>
      <c r="AX3" s="256" t="s">
        <v>68</v>
      </c>
      <c r="AY3" s="258" t="s">
        <v>69</v>
      </c>
      <c r="AZ3" s="255" t="s">
        <v>66</v>
      </c>
      <c r="BA3" s="256" t="s">
        <v>67</v>
      </c>
      <c r="BB3" s="256" t="s">
        <v>68</v>
      </c>
      <c r="BC3" s="258" t="s">
        <v>69</v>
      </c>
      <c r="BD3" s="255" t="s">
        <v>66</v>
      </c>
      <c r="BE3" s="256" t="s">
        <v>67</v>
      </c>
      <c r="BF3" s="256" t="s">
        <v>68</v>
      </c>
      <c r="BG3" s="258" t="s">
        <v>69</v>
      </c>
      <c r="BH3" s="255" t="s">
        <v>66</v>
      </c>
      <c r="BI3" s="256" t="s">
        <v>67</v>
      </c>
      <c r="BJ3" s="256" t="s">
        <v>68</v>
      </c>
      <c r="BK3" s="258" t="s">
        <v>69</v>
      </c>
      <c r="BL3" s="255" t="s">
        <v>66</v>
      </c>
      <c r="BM3" s="256" t="s">
        <v>67</v>
      </c>
      <c r="BN3" s="256" t="s">
        <v>68</v>
      </c>
      <c r="BO3" s="258" t="s">
        <v>69</v>
      </c>
    </row>
    <row r="4" spans="1:67" s="32" customFormat="1" ht="10.8" thickBot="1">
      <c r="A4" s="166"/>
      <c r="B4" s="290"/>
      <c r="C4" s="291"/>
      <c r="D4" s="291"/>
      <c r="E4" s="292"/>
      <c r="F4" s="293"/>
      <c r="G4" s="294"/>
      <c r="H4" s="295"/>
      <c r="I4" s="296"/>
      <c r="J4" s="296"/>
      <c r="K4" s="297"/>
      <c r="L4" s="287"/>
      <c r="M4" s="298"/>
      <c r="N4" s="298"/>
      <c r="O4" s="299"/>
      <c r="P4" s="287"/>
      <c r="Q4" s="298"/>
      <c r="R4" s="298"/>
      <c r="S4" s="299"/>
      <c r="T4" s="287"/>
      <c r="U4" s="298"/>
      <c r="V4" s="298"/>
      <c r="W4" s="299"/>
      <c r="X4" s="287"/>
      <c r="Y4" s="298"/>
      <c r="Z4" s="298"/>
      <c r="AA4" s="299"/>
      <c r="AB4" s="287"/>
      <c r="AC4" s="298"/>
      <c r="AD4" s="298"/>
      <c r="AE4" s="299"/>
      <c r="AF4" s="287"/>
      <c r="AG4" s="1070">
        <f>'Surgeon Eggs'!I9</f>
        <v>1500000</v>
      </c>
      <c r="AH4" s="298"/>
      <c r="AI4" s="299"/>
      <c r="AJ4" s="287"/>
      <c r="AK4" s="298"/>
      <c r="AL4" s="298"/>
      <c r="AM4" s="299"/>
      <c r="AN4" s="287"/>
      <c r="AO4" s="298"/>
      <c r="AP4" s="298"/>
      <c r="AQ4" s="299"/>
      <c r="AR4" s="287"/>
      <c r="AS4" s="298"/>
      <c r="AT4" s="298"/>
      <c r="AU4" s="299"/>
      <c r="AV4" s="287"/>
      <c r="AW4" s="298"/>
      <c r="AX4" s="298"/>
      <c r="AY4" s="299"/>
      <c r="AZ4" s="287"/>
      <c r="BA4" s="298"/>
      <c r="BB4" s="298"/>
      <c r="BC4" s="299"/>
      <c r="BD4" s="287"/>
      <c r="BE4" s="298"/>
      <c r="BF4" s="298"/>
      <c r="BG4" s="299"/>
      <c r="BH4" s="287"/>
      <c r="BI4" s="298"/>
      <c r="BJ4" s="298"/>
      <c r="BK4" s="299"/>
      <c r="BL4" s="287"/>
      <c r="BM4" s="298"/>
      <c r="BN4" s="298"/>
      <c r="BO4" s="299"/>
    </row>
    <row r="5" spans="1:67" s="32" customFormat="1" ht="10.8" thickBot="1">
      <c r="A5" s="166"/>
      <c r="B5" s="716" t="s">
        <v>782</v>
      </c>
      <c r="C5" s="1600" t="s">
        <v>456</v>
      </c>
      <c r="D5" s="706" t="s">
        <v>727</v>
      </c>
      <c r="E5" s="722">
        <f>G5/15</f>
        <v>72000</v>
      </c>
      <c r="F5" s="1071">
        <v>0.08</v>
      </c>
      <c r="G5" s="1288">
        <f>SUM(I5:AU5)*F5</f>
        <v>1080000</v>
      </c>
      <c r="H5" s="1573">
        <f>'Surgeon Eggs'!C9</f>
        <v>1500000</v>
      </c>
      <c r="I5" s="1573">
        <v>0</v>
      </c>
      <c r="J5" s="1573">
        <v>0</v>
      </c>
      <c r="K5" s="1573">
        <v>0</v>
      </c>
      <c r="L5" s="1573">
        <f>'Surgeon Eggs'!D9</f>
        <v>1500000</v>
      </c>
      <c r="M5" s="1573">
        <v>0</v>
      </c>
      <c r="N5" s="1573">
        <v>0</v>
      </c>
      <c r="O5" s="1573">
        <v>0</v>
      </c>
      <c r="P5" s="1573">
        <f>'Surgeon Eggs'!E9</f>
        <v>1500000</v>
      </c>
      <c r="Q5" s="1573">
        <v>0</v>
      </c>
      <c r="R5" s="1573">
        <v>0</v>
      </c>
      <c r="S5" s="1573">
        <v>0</v>
      </c>
      <c r="T5" s="1573">
        <f>'Surgeon Eggs'!F9</f>
        <v>1500000</v>
      </c>
      <c r="U5" s="1573">
        <v>0</v>
      </c>
      <c r="V5" s="1573">
        <v>0</v>
      </c>
      <c r="W5" s="1573">
        <v>0</v>
      </c>
      <c r="X5" s="1573">
        <f>'Surgeon Eggs'!G9</f>
        <v>1500000</v>
      </c>
      <c r="Y5" s="1573">
        <v>0</v>
      </c>
      <c r="Z5" s="1573">
        <v>0</v>
      </c>
      <c r="AA5" s="1573">
        <v>0</v>
      </c>
      <c r="AB5" s="1573">
        <f>'Surgeon Eggs'!H9</f>
        <v>1500000</v>
      </c>
      <c r="AC5" s="1573">
        <v>0</v>
      </c>
      <c r="AD5" s="1573">
        <v>0</v>
      </c>
      <c r="AE5" s="1573">
        <v>0</v>
      </c>
      <c r="AF5" s="1573">
        <f>'Surgeon Eggs'!I9</f>
        <v>1500000</v>
      </c>
      <c r="AG5" s="1573">
        <v>0</v>
      </c>
      <c r="AH5" s="1573">
        <v>0</v>
      </c>
      <c r="AI5" s="1573">
        <v>0</v>
      </c>
      <c r="AJ5" s="1573">
        <f>'Surgeon Eggs'!J9</f>
        <v>1500000</v>
      </c>
      <c r="AK5" s="1573">
        <v>0</v>
      </c>
      <c r="AL5" s="1573">
        <v>0</v>
      </c>
      <c r="AM5" s="1573">
        <v>0</v>
      </c>
      <c r="AN5" s="1573">
        <f>'Surgeon Eggs'!K9</f>
        <v>1500000</v>
      </c>
      <c r="AO5" s="1573">
        <v>0</v>
      </c>
      <c r="AP5" s="1573">
        <v>0</v>
      </c>
      <c r="AQ5" s="1573">
        <v>0</v>
      </c>
      <c r="AR5" s="1573">
        <f>'Surgeon Eggs'!L9</f>
        <v>1500000</v>
      </c>
      <c r="AS5" s="1573">
        <v>0</v>
      </c>
      <c r="AT5" s="1573">
        <v>0</v>
      </c>
      <c r="AU5" s="1573">
        <v>0</v>
      </c>
      <c r="AV5" s="1573">
        <f>'Surgeon Eggs'!M9</f>
        <v>1500000</v>
      </c>
      <c r="AW5" s="1573">
        <v>0</v>
      </c>
      <c r="AX5" s="1573">
        <v>0</v>
      </c>
      <c r="AY5" s="1573">
        <v>0</v>
      </c>
      <c r="AZ5" s="1573">
        <f>'Surgeon Eggs'!N9</f>
        <v>1500000</v>
      </c>
      <c r="BA5" s="1573">
        <v>0</v>
      </c>
      <c r="BB5" s="1573">
        <v>0</v>
      </c>
      <c r="BC5" s="1573">
        <v>0</v>
      </c>
      <c r="BD5" s="1573">
        <f>'Surgeon Eggs'!O9</f>
        <v>1500000</v>
      </c>
      <c r="BE5" s="1573">
        <v>0</v>
      </c>
      <c r="BF5" s="1573">
        <v>0</v>
      </c>
      <c r="BG5" s="1573">
        <v>0</v>
      </c>
      <c r="BH5" s="1573">
        <f>'Surgeon Eggs'!P9</f>
        <v>1500000</v>
      </c>
      <c r="BI5" s="1573">
        <v>0</v>
      </c>
      <c r="BJ5" s="1573">
        <v>0</v>
      </c>
      <c r="BK5" s="1573">
        <v>0</v>
      </c>
      <c r="BL5" s="1573">
        <f>'Surgeon Eggs'!Q9</f>
        <v>1500000</v>
      </c>
      <c r="BM5" s="1573">
        <v>0</v>
      </c>
      <c r="BN5" s="1573">
        <v>0</v>
      </c>
      <c r="BO5" s="1573">
        <v>0</v>
      </c>
    </row>
    <row r="6" spans="1:67" ht="10.5" thickBot="1">
      <c r="B6" s="732" t="s">
        <v>783</v>
      </c>
      <c r="C6" s="711" t="s">
        <v>456</v>
      </c>
      <c r="D6" s="736" t="s">
        <v>727</v>
      </c>
      <c r="E6" s="734">
        <f>G6/15</f>
        <v>25186.439255461555</v>
      </c>
      <c r="F6" s="568">
        <v>1</v>
      </c>
      <c r="G6" s="1291">
        <f>SUM(H6:BO6)</f>
        <v>377796.58883192332</v>
      </c>
      <c r="H6" s="1325">
        <f>'Feed Dinamics'!C9</f>
        <v>25186.439255461548</v>
      </c>
      <c r="I6" s="1325">
        <v>0</v>
      </c>
      <c r="J6" s="1325">
        <v>0</v>
      </c>
      <c r="K6" s="1325">
        <v>0</v>
      </c>
      <c r="L6" s="1325">
        <f>'Feed Dinamics'!D9</f>
        <v>25186.439255461548</v>
      </c>
      <c r="M6" s="1325">
        <v>0</v>
      </c>
      <c r="N6" s="1325">
        <v>0</v>
      </c>
      <c r="O6" s="1325">
        <v>0</v>
      </c>
      <c r="P6" s="1325">
        <f>'Feed Dinamics'!E9</f>
        <v>25186.439255461548</v>
      </c>
      <c r="Q6" s="1325">
        <v>0</v>
      </c>
      <c r="R6" s="1325">
        <v>0</v>
      </c>
      <c r="S6" s="1325">
        <v>0</v>
      </c>
      <c r="T6" s="1325">
        <f>'Feed Dinamics'!F9</f>
        <v>25186.439255461548</v>
      </c>
      <c r="U6" s="1325">
        <v>0</v>
      </c>
      <c r="V6" s="1325">
        <v>0</v>
      </c>
      <c r="W6" s="1325">
        <v>0</v>
      </c>
      <c r="X6" s="1325">
        <f>'Feed Dinamics'!G9</f>
        <v>25186.439255461548</v>
      </c>
      <c r="Y6" s="1325">
        <v>0</v>
      </c>
      <c r="Z6" s="1325">
        <v>0</v>
      </c>
      <c r="AA6" s="1325">
        <v>0</v>
      </c>
      <c r="AB6" s="1325">
        <f>'Feed Dinamics'!H9</f>
        <v>25186.439255461548</v>
      </c>
      <c r="AC6" s="1325">
        <v>0</v>
      </c>
      <c r="AD6" s="1325">
        <v>0</v>
      </c>
      <c r="AE6" s="1325">
        <v>0</v>
      </c>
      <c r="AF6" s="1325">
        <f>'Feed Dinamics'!I9</f>
        <v>25186.439255461548</v>
      </c>
      <c r="AG6" s="1325">
        <v>0</v>
      </c>
      <c r="AH6" s="1325">
        <v>0</v>
      </c>
      <c r="AI6" s="1325">
        <v>0</v>
      </c>
      <c r="AJ6" s="1325">
        <f>'Feed Dinamics'!J9</f>
        <v>25186.439255461548</v>
      </c>
      <c r="AK6" s="1325">
        <v>0</v>
      </c>
      <c r="AL6" s="1325">
        <v>0</v>
      </c>
      <c r="AM6" s="1325">
        <v>0</v>
      </c>
      <c r="AN6" s="1325">
        <f>'Feed Dinamics'!K9</f>
        <v>25186.439255461548</v>
      </c>
      <c r="AO6" s="1325">
        <v>0</v>
      </c>
      <c r="AP6" s="1325">
        <v>0</v>
      </c>
      <c r="AQ6" s="1325">
        <v>0</v>
      </c>
      <c r="AR6" s="1325">
        <f>'Feed Dinamics'!L9</f>
        <v>25186.439255461548</v>
      </c>
      <c r="AS6" s="1325">
        <v>0</v>
      </c>
      <c r="AT6" s="1325">
        <v>0</v>
      </c>
      <c r="AU6" s="1325">
        <v>0</v>
      </c>
      <c r="AV6" s="1325">
        <f>'Feed Dinamics'!M9</f>
        <v>25186.439255461548</v>
      </c>
      <c r="AW6" s="1325">
        <v>0</v>
      </c>
      <c r="AX6" s="1325">
        <v>0</v>
      </c>
      <c r="AY6" s="1325">
        <v>0</v>
      </c>
      <c r="AZ6" s="1325">
        <f>'Feed Dinamics'!N9</f>
        <v>25186.439255461548</v>
      </c>
      <c r="BA6" s="1325">
        <v>0</v>
      </c>
      <c r="BB6" s="1325">
        <v>0</v>
      </c>
      <c r="BC6" s="1325">
        <v>0</v>
      </c>
      <c r="BD6" s="1325">
        <f>'Feed Dinamics'!O9</f>
        <v>25186.439255461548</v>
      </c>
      <c r="BE6" s="1325">
        <v>0</v>
      </c>
      <c r="BF6" s="1325">
        <v>0</v>
      </c>
      <c r="BG6" s="1325">
        <v>0</v>
      </c>
      <c r="BH6" s="1325">
        <f>'Feed Dinamics'!P9</f>
        <v>25186.439255461548</v>
      </c>
      <c r="BI6" s="1325">
        <v>0</v>
      </c>
      <c r="BJ6" s="1325">
        <v>0</v>
      </c>
      <c r="BK6" s="1325">
        <v>0</v>
      </c>
      <c r="BL6" s="1325">
        <f>'Feed Dinamics'!Q9</f>
        <v>25186.439255461548</v>
      </c>
      <c r="BM6" s="1325">
        <v>0</v>
      </c>
      <c r="BN6" s="1325">
        <v>0</v>
      </c>
      <c r="BO6" s="1325">
        <v>0</v>
      </c>
    </row>
    <row r="7" spans="1:67" ht="10.5" thickBot="1">
      <c r="B7" s="750" t="s">
        <v>855</v>
      </c>
      <c r="C7" s="716" t="s">
        <v>456</v>
      </c>
      <c r="D7" s="704" t="s">
        <v>727</v>
      </c>
      <c r="E7" s="722">
        <f>G7/F7</f>
        <v>720000</v>
      </c>
      <c r="F7" s="563">
        <v>2.5000000000000001E-2</v>
      </c>
      <c r="G7" s="1291">
        <f>SUM(H7:BO7)</f>
        <v>18000</v>
      </c>
      <c r="H7" s="1326">
        <v>300</v>
      </c>
      <c r="I7" s="1326">
        <v>300</v>
      </c>
      <c r="J7" s="1326">
        <v>300</v>
      </c>
      <c r="K7" s="1326">
        <v>300</v>
      </c>
      <c r="L7" s="1326">
        <v>300</v>
      </c>
      <c r="M7" s="1326">
        <v>300</v>
      </c>
      <c r="N7" s="1326">
        <v>300</v>
      </c>
      <c r="O7" s="1326">
        <v>300</v>
      </c>
      <c r="P7" s="1326">
        <v>300</v>
      </c>
      <c r="Q7" s="1326">
        <v>300</v>
      </c>
      <c r="R7" s="1326">
        <v>300</v>
      </c>
      <c r="S7" s="1326">
        <v>300</v>
      </c>
      <c r="T7" s="1326">
        <v>300</v>
      </c>
      <c r="U7" s="1326">
        <v>300</v>
      </c>
      <c r="V7" s="1326">
        <v>300</v>
      </c>
      <c r="W7" s="1326">
        <v>300</v>
      </c>
      <c r="X7" s="1326">
        <v>300</v>
      </c>
      <c r="Y7" s="1326">
        <v>300</v>
      </c>
      <c r="Z7" s="1326">
        <v>300</v>
      </c>
      <c r="AA7" s="1326">
        <v>300</v>
      </c>
      <c r="AB7" s="1326">
        <v>300</v>
      </c>
      <c r="AC7" s="1326">
        <v>300</v>
      </c>
      <c r="AD7" s="1326">
        <v>300</v>
      </c>
      <c r="AE7" s="1326">
        <v>300</v>
      </c>
      <c r="AF7" s="1326">
        <v>300</v>
      </c>
      <c r="AG7" s="1326">
        <v>300</v>
      </c>
      <c r="AH7" s="1326">
        <v>300</v>
      </c>
      <c r="AI7" s="1326">
        <v>300</v>
      </c>
      <c r="AJ7" s="1326">
        <v>300</v>
      </c>
      <c r="AK7" s="1326">
        <v>300</v>
      </c>
      <c r="AL7" s="1326">
        <v>300</v>
      </c>
      <c r="AM7" s="1326">
        <v>300</v>
      </c>
      <c r="AN7" s="1326">
        <v>300</v>
      </c>
      <c r="AO7" s="1326">
        <v>300</v>
      </c>
      <c r="AP7" s="1326">
        <v>300</v>
      </c>
      <c r="AQ7" s="1326">
        <v>300</v>
      </c>
      <c r="AR7" s="1326">
        <v>300</v>
      </c>
      <c r="AS7" s="1326">
        <v>300</v>
      </c>
      <c r="AT7" s="1326">
        <v>300</v>
      </c>
      <c r="AU7" s="1326">
        <v>300</v>
      </c>
      <c r="AV7" s="1326">
        <v>300</v>
      </c>
      <c r="AW7" s="1326">
        <v>300</v>
      </c>
      <c r="AX7" s="1326">
        <v>300</v>
      </c>
      <c r="AY7" s="1326">
        <v>300</v>
      </c>
      <c r="AZ7" s="1326">
        <v>300</v>
      </c>
      <c r="BA7" s="1326">
        <v>300</v>
      </c>
      <c r="BB7" s="1326">
        <v>300</v>
      </c>
      <c r="BC7" s="1326">
        <v>300</v>
      </c>
      <c r="BD7" s="1326">
        <v>300</v>
      </c>
      <c r="BE7" s="1326">
        <v>300</v>
      </c>
      <c r="BF7" s="1326">
        <v>300</v>
      </c>
      <c r="BG7" s="1326">
        <v>300</v>
      </c>
      <c r="BH7" s="1326">
        <v>300</v>
      </c>
      <c r="BI7" s="1326">
        <v>300</v>
      </c>
      <c r="BJ7" s="1326">
        <v>300</v>
      </c>
      <c r="BK7" s="1326">
        <v>300</v>
      </c>
      <c r="BL7" s="1326">
        <v>300</v>
      </c>
      <c r="BM7" s="1326">
        <v>300</v>
      </c>
      <c r="BN7" s="1326">
        <v>300</v>
      </c>
      <c r="BO7" s="1326">
        <v>300</v>
      </c>
    </row>
    <row r="8" spans="1:67" ht="10.5" thickBot="1">
      <c r="B8" s="300" t="s">
        <v>292</v>
      </c>
      <c r="C8" s="301" t="s">
        <v>290</v>
      </c>
      <c r="D8" s="301"/>
      <c r="E8" s="302"/>
      <c r="F8" s="303"/>
      <c r="G8" s="1286"/>
      <c r="H8" s="1327"/>
      <c r="I8" s="1328"/>
      <c r="J8" s="1328"/>
      <c r="K8" s="1329"/>
      <c r="L8" s="1330"/>
      <c r="M8" s="1331"/>
      <c r="N8" s="1331"/>
      <c r="O8" s="1332"/>
      <c r="P8" s="1333"/>
      <c r="Q8" s="1334"/>
      <c r="R8" s="1334"/>
      <c r="S8" s="1335"/>
      <c r="T8" s="1333"/>
      <c r="U8" s="1334"/>
      <c r="V8" s="1334"/>
      <c r="W8" s="1335"/>
      <c r="X8" s="1333"/>
      <c r="Y8" s="1334"/>
      <c r="Z8" s="1334"/>
      <c r="AA8" s="1335"/>
      <c r="AB8" s="1333"/>
      <c r="AC8" s="1334"/>
      <c r="AD8" s="1334"/>
      <c r="AE8" s="1335"/>
      <c r="AF8" s="1333"/>
      <c r="AG8" s="1334"/>
      <c r="AH8" s="1334"/>
      <c r="AI8" s="1335"/>
      <c r="AJ8" s="1333"/>
      <c r="AK8" s="1334"/>
      <c r="AL8" s="1334"/>
      <c r="AM8" s="1335"/>
      <c r="AN8" s="1333"/>
      <c r="AO8" s="1334"/>
      <c r="AP8" s="1334"/>
      <c r="AQ8" s="1335"/>
      <c r="AR8" s="1333"/>
      <c r="AS8" s="1334"/>
      <c r="AT8" s="1334"/>
      <c r="AU8" s="1336"/>
      <c r="AV8" s="1333"/>
      <c r="AW8" s="1334"/>
      <c r="AX8" s="1334"/>
      <c r="AY8" s="1336"/>
      <c r="AZ8" s="1333"/>
      <c r="BA8" s="1334"/>
      <c r="BB8" s="1334"/>
      <c r="BC8" s="1336"/>
      <c r="BD8" s="1333"/>
      <c r="BE8" s="1334"/>
      <c r="BF8" s="1334"/>
      <c r="BG8" s="1336"/>
      <c r="BH8" s="1333"/>
      <c r="BI8" s="1334"/>
      <c r="BJ8" s="1334"/>
      <c r="BK8" s="1336"/>
      <c r="BL8" s="1333"/>
      <c r="BM8" s="1334"/>
      <c r="BN8" s="1334"/>
      <c r="BO8" s="1336"/>
    </row>
    <row r="9" spans="1:67">
      <c r="B9" s="716" t="s">
        <v>663</v>
      </c>
      <c r="C9" s="717"/>
      <c r="D9" s="717" t="s">
        <v>478</v>
      </c>
      <c r="E9" s="718">
        <f>SUM(H9:AU9)</f>
        <v>1206298.98324</v>
      </c>
      <c r="F9" s="565">
        <v>0.106</v>
      </c>
      <c r="G9" s="1568">
        <f t="shared" ref="G9:G14" si="0">E9*F9</f>
        <v>127867.69222344</v>
      </c>
      <c r="H9" s="1574">
        <f>'Power util.'!I30</f>
        <v>92792.229480000038</v>
      </c>
      <c r="I9" s="1574">
        <f>'Power util.'!J30</f>
        <v>0</v>
      </c>
      <c r="J9" s="1574">
        <f>'Power util.'!K30</f>
        <v>0</v>
      </c>
      <c r="K9" s="1574">
        <f>'Power util.'!L30</f>
        <v>27837.668844000003</v>
      </c>
      <c r="L9" s="1574">
        <f>'Power util.'!M30</f>
        <v>92792.229480000038</v>
      </c>
      <c r="M9" s="1574">
        <f>'Power util.'!N30</f>
        <v>0</v>
      </c>
      <c r="N9" s="1574">
        <f>'Power util.'!O30</f>
        <v>0</v>
      </c>
      <c r="O9" s="1574">
        <f>'Power util.'!P30</f>
        <v>27837.668844000003</v>
      </c>
      <c r="P9" s="1574">
        <f>'Power util.'!Q30</f>
        <v>92792.229480000038</v>
      </c>
      <c r="Q9" s="1574">
        <f>'Power util.'!R30</f>
        <v>0</v>
      </c>
      <c r="R9" s="1574">
        <f>'Power util.'!S30</f>
        <v>0</v>
      </c>
      <c r="S9" s="1574">
        <f>'Power util.'!T30</f>
        <v>27837.668844000003</v>
      </c>
      <c r="T9" s="1574">
        <f>'Power util.'!U30</f>
        <v>92792.229480000038</v>
      </c>
      <c r="U9" s="1574">
        <f>'Power util.'!V30</f>
        <v>0</v>
      </c>
      <c r="V9" s="1574">
        <f>'Power util.'!W30</f>
        <v>0</v>
      </c>
      <c r="W9" s="1574">
        <f>'Power util.'!X30</f>
        <v>27837.668844000003</v>
      </c>
      <c r="X9" s="1574">
        <f>'Power util.'!Y30</f>
        <v>92792.229480000038</v>
      </c>
      <c r="Y9" s="1574">
        <f>'Power util.'!Z30</f>
        <v>0</v>
      </c>
      <c r="Z9" s="1574">
        <f>'Power util.'!AA30</f>
        <v>0</v>
      </c>
      <c r="AA9" s="1574">
        <f>'Power util.'!AB30</f>
        <v>27837.668844000003</v>
      </c>
      <c r="AB9" s="1574">
        <f>'Power util.'!AC30</f>
        <v>92792.229480000038</v>
      </c>
      <c r="AC9" s="1574">
        <f>'Power util.'!AD30</f>
        <v>0</v>
      </c>
      <c r="AD9" s="1574">
        <f>'Power util.'!AE30</f>
        <v>0</v>
      </c>
      <c r="AE9" s="1574">
        <f>'Power util.'!AF30</f>
        <v>27837.668844000003</v>
      </c>
      <c r="AF9" s="1574">
        <f>'Power util.'!AG30</f>
        <v>92792.229480000038</v>
      </c>
      <c r="AG9" s="1574">
        <f>'Power util.'!AH30</f>
        <v>0</v>
      </c>
      <c r="AH9" s="1574">
        <f>'Power util.'!AI30</f>
        <v>0</v>
      </c>
      <c r="AI9" s="1574">
        <f>'Power util.'!AJ30</f>
        <v>27837.668844000003</v>
      </c>
      <c r="AJ9" s="1574">
        <f>'Power util.'!AK30</f>
        <v>92792.229480000038</v>
      </c>
      <c r="AK9" s="1574">
        <f>'Power util.'!AL30</f>
        <v>0</v>
      </c>
      <c r="AL9" s="1574">
        <f>'Power util.'!AM30</f>
        <v>0</v>
      </c>
      <c r="AM9" s="1574">
        <f>'Power util.'!AN30</f>
        <v>27837.668844000003</v>
      </c>
      <c r="AN9" s="1574">
        <f>'Power util.'!AO30</f>
        <v>92792.229480000038</v>
      </c>
      <c r="AO9" s="1574">
        <f>'Power util.'!AP30</f>
        <v>0</v>
      </c>
      <c r="AP9" s="1574">
        <f>'Power util.'!AQ30</f>
        <v>0</v>
      </c>
      <c r="AQ9" s="1574">
        <f>'Power util.'!AR30</f>
        <v>27837.668844000003</v>
      </c>
      <c r="AR9" s="1574">
        <f>'Power util.'!AS30</f>
        <v>92792.229480000038</v>
      </c>
      <c r="AS9" s="1574">
        <f>'Power util.'!AT30</f>
        <v>0</v>
      </c>
      <c r="AT9" s="1574">
        <f>'Power util.'!AU30</f>
        <v>0</v>
      </c>
      <c r="AU9" s="1574">
        <f>'Power util.'!AV30</f>
        <v>27837.668844000003</v>
      </c>
      <c r="AV9" s="1574">
        <f>'Power util.'!AW30</f>
        <v>92792.229480000038</v>
      </c>
      <c r="AW9" s="1574">
        <f>'Power util.'!AX30</f>
        <v>0</v>
      </c>
      <c r="AX9" s="1574">
        <f>'Power util.'!AY30</f>
        <v>0</v>
      </c>
      <c r="AY9" s="1574">
        <f>'Power util.'!AZ30</f>
        <v>27837.668844000003</v>
      </c>
      <c r="AZ9" s="1574">
        <f>'Power util.'!BA30</f>
        <v>92792.229480000038</v>
      </c>
      <c r="BA9" s="1574">
        <f>'Power util.'!BB30</f>
        <v>0</v>
      </c>
      <c r="BB9" s="1574">
        <f>'Power util.'!BC30</f>
        <v>0</v>
      </c>
      <c r="BC9" s="1574">
        <f>'Power util.'!BD30</f>
        <v>27837.668844000003</v>
      </c>
      <c r="BD9" s="1574">
        <f>'Power util.'!BE30</f>
        <v>92792.229480000038</v>
      </c>
      <c r="BE9" s="1574">
        <f>'Power util.'!BF30</f>
        <v>0</v>
      </c>
      <c r="BF9" s="1574">
        <f>'Power util.'!BG30</f>
        <v>0</v>
      </c>
      <c r="BG9" s="1574">
        <f>'Power util.'!BH30</f>
        <v>27837.668844000003</v>
      </c>
      <c r="BH9" s="1574">
        <f>'Power util.'!BI30</f>
        <v>92792.229480000038</v>
      </c>
      <c r="BI9" s="1574">
        <f>'Power util.'!BJ30</f>
        <v>0</v>
      </c>
      <c r="BJ9" s="1574">
        <f>'Power util.'!BK30</f>
        <v>0</v>
      </c>
      <c r="BK9" s="1574">
        <f>'Power util.'!BL30</f>
        <v>27837.668844000003</v>
      </c>
      <c r="BL9" s="1574">
        <f>'Power util.'!BM30</f>
        <v>92792.229480000038</v>
      </c>
      <c r="BM9" s="1574">
        <f>'Power util.'!BN30</f>
        <v>0</v>
      </c>
      <c r="BN9" s="1574">
        <f>'Power util.'!BO30</f>
        <v>0</v>
      </c>
      <c r="BO9" s="1574">
        <f>'Power util.'!BP30</f>
        <v>27837.668844000003</v>
      </c>
    </row>
    <row r="10" spans="1:67">
      <c r="B10" s="710" t="s">
        <v>288</v>
      </c>
      <c r="C10" s="711"/>
      <c r="D10" s="711" t="s">
        <v>294</v>
      </c>
      <c r="E10" s="734">
        <f>SUM(H10:BO10)</f>
        <v>60</v>
      </c>
      <c r="F10" s="566">
        <v>300</v>
      </c>
      <c r="G10" s="1569">
        <f t="shared" si="0"/>
        <v>18000</v>
      </c>
      <c r="H10" s="304">
        <v>1</v>
      </c>
      <c r="I10" s="305">
        <v>1</v>
      </c>
      <c r="J10" s="305">
        <v>1</v>
      </c>
      <c r="K10" s="306">
        <v>1</v>
      </c>
      <c r="L10" s="304">
        <v>1</v>
      </c>
      <c r="M10" s="305">
        <v>1</v>
      </c>
      <c r="N10" s="305">
        <v>1</v>
      </c>
      <c r="O10" s="307">
        <v>1</v>
      </c>
      <c r="P10" s="304">
        <v>1</v>
      </c>
      <c r="Q10" s="305">
        <v>1</v>
      </c>
      <c r="R10" s="305">
        <v>1</v>
      </c>
      <c r="S10" s="307">
        <v>1</v>
      </c>
      <c r="T10" s="304">
        <v>1</v>
      </c>
      <c r="U10" s="305">
        <v>1</v>
      </c>
      <c r="V10" s="305">
        <v>1</v>
      </c>
      <c r="W10" s="307">
        <v>1</v>
      </c>
      <c r="X10" s="304">
        <v>1</v>
      </c>
      <c r="Y10" s="305">
        <v>1</v>
      </c>
      <c r="Z10" s="305">
        <v>1</v>
      </c>
      <c r="AA10" s="307">
        <v>1</v>
      </c>
      <c r="AB10" s="304">
        <v>1</v>
      </c>
      <c r="AC10" s="305">
        <v>1</v>
      </c>
      <c r="AD10" s="305">
        <v>1</v>
      </c>
      <c r="AE10" s="307">
        <v>1</v>
      </c>
      <c r="AF10" s="304">
        <v>1</v>
      </c>
      <c r="AG10" s="305">
        <v>1</v>
      </c>
      <c r="AH10" s="305">
        <v>1</v>
      </c>
      <c r="AI10" s="307">
        <v>1</v>
      </c>
      <c r="AJ10" s="304">
        <v>1</v>
      </c>
      <c r="AK10" s="305">
        <v>1</v>
      </c>
      <c r="AL10" s="305">
        <v>1</v>
      </c>
      <c r="AM10" s="307">
        <v>1</v>
      </c>
      <c r="AN10" s="304">
        <v>1</v>
      </c>
      <c r="AO10" s="305">
        <v>1</v>
      </c>
      <c r="AP10" s="305">
        <v>1</v>
      </c>
      <c r="AQ10" s="307">
        <v>1</v>
      </c>
      <c r="AR10" s="304">
        <v>1</v>
      </c>
      <c r="AS10" s="305">
        <v>1</v>
      </c>
      <c r="AT10" s="305">
        <v>1</v>
      </c>
      <c r="AU10" s="307">
        <v>1</v>
      </c>
      <c r="AV10" s="304">
        <v>1</v>
      </c>
      <c r="AW10" s="305">
        <v>1</v>
      </c>
      <c r="AX10" s="305">
        <v>1</v>
      </c>
      <c r="AY10" s="307">
        <v>1</v>
      </c>
      <c r="AZ10" s="304">
        <v>1</v>
      </c>
      <c r="BA10" s="305">
        <v>1</v>
      </c>
      <c r="BB10" s="305">
        <v>1</v>
      </c>
      <c r="BC10" s="307">
        <v>1</v>
      </c>
      <c r="BD10" s="304">
        <v>1</v>
      </c>
      <c r="BE10" s="305">
        <v>1</v>
      </c>
      <c r="BF10" s="305">
        <v>1</v>
      </c>
      <c r="BG10" s="307">
        <v>1</v>
      </c>
      <c r="BH10" s="304">
        <v>1</v>
      </c>
      <c r="BI10" s="305">
        <v>1</v>
      </c>
      <c r="BJ10" s="305">
        <v>1</v>
      </c>
      <c r="BK10" s="307">
        <v>1</v>
      </c>
      <c r="BL10" s="304">
        <v>1</v>
      </c>
      <c r="BM10" s="305">
        <v>1</v>
      </c>
      <c r="BN10" s="305">
        <v>1</v>
      </c>
      <c r="BO10" s="307">
        <v>1</v>
      </c>
    </row>
    <row r="11" spans="1:67">
      <c r="B11" s="703" t="s">
        <v>664</v>
      </c>
      <c r="C11" s="704"/>
      <c r="D11" s="704"/>
      <c r="E11" s="722">
        <f>SUM(H11:BO11)</f>
        <v>16</v>
      </c>
      <c r="F11" s="566">
        <v>500</v>
      </c>
      <c r="G11" s="1570">
        <f t="shared" si="0"/>
        <v>8000</v>
      </c>
      <c r="H11" s="304">
        <v>1</v>
      </c>
      <c r="I11" s="423">
        <v>0</v>
      </c>
      <c r="J11" s="308">
        <v>0</v>
      </c>
      <c r="K11" s="306">
        <v>1</v>
      </c>
      <c r="L11" s="309">
        <v>0</v>
      </c>
      <c r="M11" s="308">
        <v>0</v>
      </c>
      <c r="N11" s="308">
        <v>0</v>
      </c>
      <c r="O11" s="307">
        <v>1</v>
      </c>
      <c r="P11" s="309">
        <v>0</v>
      </c>
      <c r="Q11" s="308">
        <v>0</v>
      </c>
      <c r="R11" s="308">
        <v>0</v>
      </c>
      <c r="S11" s="307">
        <v>1</v>
      </c>
      <c r="T11" s="309">
        <v>0</v>
      </c>
      <c r="U11" s="308">
        <v>0</v>
      </c>
      <c r="V11" s="308">
        <v>0</v>
      </c>
      <c r="W11" s="307">
        <v>1</v>
      </c>
      <c r="X11" s="309">
        <v>0</v>
      </c>
      <c r="Y11" s="308">
        <v>0</v>
      </c>
      <c r="Z11" s="308">
        <v>0</v>
      </c>
      <c r="AA11" s="307">
        <v>1</v>
      </c>
      <c r="AB11" s="309">
        <v>0</v>
      </c>
      <c r="AC11" s="308">
        <v>0</v>
      </c>
      <c r="AD11" s="308">
        <v>0</v>
      </c>
      <c r="AE11" s="307">
        <v>1</v>
      </c>
      <c r="AF11" s="309">
        <v>0</v>
      </c>
      <c r="AG11" s="308">
        <v>0</v>
      </c>
      <c r="AH11" s="308">
        <v>0</v>
      </c>
      <c r="AI11" s="307">
        <v>1</v>
      </c>
      <c r="AJ11" s="309">
        <v>0</v>
      </c>
      <c r="AK11" s="308">
        <v>0</v>
      </c>
      <c r="AL11" s="308">
        <v>0</v>
      </c>
      <c r="AM11" s="307">
        <v>1</v>
      </c>
      <c r="AN11" s="309">
        <v>0</v>
      </c>
      <c r="AO11" s="308">
        <v>0</v>
      </c>
      <c r="AP11" s="308">
        <v>0</v>
      </c>
      <c r="AQ11" s="307">
        <v>1</v>
      </c>
      <c r="AR11" s="309">
        <v>0</v>
      </c>
      <c r="AS11" s="308">
        <v>0</v>
      </c>
      <c r="AT11" s="308">
        <v>0</v>
      </c>
      <c r="AU11" s="307">
        <v>1</v>
      </c>
      <c r="AV11" s="309">
        <v>0</v>
      </c>
      <c r="AW11" s="308">
        <v>0</v>
      </c>
      <c r="AX11" s="308">
        <v>0</v>
      </c>
      <c r="AY11" s="307">
        <v>1</v>
      </c>
      <c r="AZ11" s="309">
        <v>0</v>
      </c>
      <c r="BA11" s="308">
        <v>0</v>
      </c>
      <c r="BB11" s="308">
        <v>0</v>
      </c>
      <c r="BC11" s="307">
        <v>1</v>
      </c>
      <c r="BD11" s="309">
        <v>0</v>
      </c>
      <c r="BE11" s="308">
        <v>0</v>
      </c>
      <c r="BF11" s="308">
        <v>0</v>
      </c>
      <c r="BG11" s="307">
        <v>1</v>
      </c>
      <c r="BH11" s="309">
        <v>0</v>
      </c>
      <c r="BI11" s="308">
        <v>0</v>
      </c>
      <c r="BJ11" s="308">
        <v>0</v>
      </c>
      <c r="BK11" s="307">
        <v>1</v>
      </c>
      <c r="BL11" s="309">
        <v>0</v>
      </c>
      <c r="BM11" s="308">
        <v>0</v>
      </c>
      <c r="BN11" s="308">
        <v>0</v>
      </c>
      <c r="BO11" s="307">
        <v>1</v>
      </c>
    </row>
    <row r="12" spans="1:67">
      <c r="B12" s="710" t="s">
        <v>298</v>
      </c>
      <c r="C12" s="711"/>
      <c r="D12" s="711" t="s">
        <v>294</v>
      </c>
      <c r="E12" s="734">
        <f>SUM(H12:AU12)</f>
        <v>20</v>
      </c>
      <c r="F12" s="566">
        <v>50</v>
      </c>
      <c r="G12" s="1569">
        <f t="shared" si="0"/>
        <v>1000</v>
      </c>
      <c r="H12" s="304">
        <v>1</v>
      </c>
      <c r="I12" s="305">
        <v>0</v>
      </c>
      <c r="J12" s="305">
        <v>0</v>
      </c>
      <c r="K12" s="306">
        <v>1</v>
      </c>
      <c r="L12" s="304">
        <v>1</v>
      </c>
      <c r="M12" s="305">
        <v>0</v>
      </c>
      <c r="N12" s="305">
        <v>0</v>
      </c>
      <c r="O12" s="307">
        <v>1</v>
      </c>
      <c r="P12" s="304">
        <v>1</v>
      </c>
      <c r="Q12" s="305">
        <v>0</v>
      </c>
      <c r="R12" s="305">
        <v>0</v>
      </c>
      <c r="S12" s="307">
        <v>1</v>
      </c>
      <c r="T12" s="304">
        <v>1</v>
      </c>
      <c r="U12" s="305">
        <v>0</v>
      </c>
      <c r="V12" s="305">
        <v>0</v>
      </c>
      <c r="W12" s="306">
        <v>1</v>
      </c>
      <c r="X12" s="304">
        <v>1</v>
      </c>
      <c r="Y12" s="305">
        <v>0</v>
      </c>
      <c r="Z12" s="305">
        <v>0</v>
      </c>
      <c r="AA12" s="307">
        <v>1</v>
      </c>
      <c r="AB12" s="304">
        <v>1</v>
      </c>
      <c r="AC12" s="305">
        <v>0</v>
      </c>
      <c r="AD12" s="305">
        <v>0</v>
      </c>
      <c r="AE12" s="307">
        <v>1</v>
      </c>
      <c r="AF12" s="304">
        <v>1</v>
      </c>
      <c r="AG12" s="305">
        <v>0</v>
      </c>
      <c r="AH12" s="305">
        <v>0</v>
      </c>
      <c r="AI12" s="306">
        <v>1</v>
      </c>
      <c r="AJ12" s="304">
        <v>1</v>
      </c>
      <c r="AK12" s="305">
        <v>0</v>
      </c>
      <c r="AL12" s="305">
        <v>0</v>
      </c>
      <c r="AM12" s="307">
        <v>1</v>
      </c>
      <c r="AN12" s="304">
        <v>1</v>
      </c>
      <c r="AO12" s="305">
        <v>0</v>
      </c>
      <c r="AP12" s="305">
        <v>0</v>
      </c>
      <c r="AQ12" s="307">
        <v>1</v>
      </c>
      <c r="AR12" s="304">
        <v>1</v>
      </c>
      <c r="AS12" s="305">
        <v>0</v>
      </c>
      <c r="AT12" s="305">
        <v>0</v>
      </c>
      <c r="AU12" s="306">
        <v>1</v>
      </c>
      <c r="AV12" s="304">
        <v>1</v>
      </c>
      <c r="AW12" s="305">
        <v>0</v>
      </c>
      <c r="AX12" s="305">
        <v>0</v>
      </c>
      <c r="AY12" s="307">
        <v>1</v>
      </c>
      <c r="AZ12" s="304">
        <v>1</v>
      </c>
      <c r="BA12" s="305">
        <v>0</v>
      </c>
      <c r="BB12" s="305">
        <v>0</v>
      </c>
      <c r="BC12" s="307">
        <v>1</v>
      </c>
      <c r="BD12" s="304">
        <v>1</v>
      </c>
      <c r="BE12" s="305">
        <v>0</v>
      </c>
      <c r="BF12" s="305">
        <v>0</v>
      </c>
      <c r="BG12" s="306">
        <v>1</v>
      </c>
      <c r="BH12" s="304">
        <v>1</v>
      </c>
      <c r="BI12" s="305">
        <v>0</v>
      </c>
      <c r="BJ12" s="305">
        <v>0</v>
      </c>
      <c r="BK12" s="307">
        <v>1</v>
      </c>
      <c r="BL12" s="304">
        <v>1</v>
      </c>
      <c r="BM12" s="305">
        <v>0</v>
      </c>
      <c r="BN12" s="305">
        <v>0</v>
      </c>
      <c r="BO12" s="307">
        <v>1</v>
      </c>
    </row>
    <row r="13" spans="1:67">
      <c r="B13" s="703" t="s">
        <v>302</v>
      </c>
      <c r="C13" s="704"/>
      <c r="D13" s="704" t="s">
        <v>202</v>
      </c>
      <c r="E13" s="722">
        <f>SUM(H13:AU13)</f>
        <v>0</v>
      </c>
      <c r="F13" s="563">
        <v>1</v>
      </c>
      <c r="G13" s="1570">
        <f t="shared" si="0"/>
        <v>0</v>
      </c>
      <c r="H13" s="422">
        <v>0</v>
      </c>
      <c r="I13" s="422">
        <v>0</v>
      </c>
      <c r="J13" s="422">
        <v>0</v>
      </c>
      <c r="K13" s="422">
        <v>0</v>
      </c>
      <c r="L13" s="422">
        <v>0</v>
      </c>
      <c r="M13" s="422">
        <v>0</v>
      </c>
      <c r="N13" s="422">
        <v>0</v>
      </c>
      <c r="O13" s="422">
        <v>0</v>
      </c>
      <c r="P13" s="422">
        <v>0</v>
      </c>
      <c r="Q13" s="422">
        <v>0</v>
      </c>
      <c r="R13" s="422">
        <v>0</v>
      </c>
      <c r="S13" s="422">
        <v>0</v>
      </c>
      <c r="T13" s="422">
        <v>0</v>
      </c>
      <c r="U13" s="422">
        <v>0</v>
      </c>
      <c r="V13" s="422">
        <v>0</v>
      </c>
      <c r="W13" s="422">
        <v>0</v>
      </c>
      <c r="X13" s="422">
        <v>0</v>
      </c>
      <c r="Y13" s="422">
        <v>0</v>
      </c>
      <c r="Z13" s="422">
        <v>0</v>
      </c>
      <c r="AA13" s="422">
        <v>0</v>
      </c>
      <c r="AB13" s="422">
        <v>0</v>
      </c>
      <c r="AC13" s="422">
        <v>0</v>
      </c>
      <c r="AD13" s="422">
        <v>0</v>
      </c>
      <c r="AE13" s="422">
        <v>0</v>
      </c>
      <c r="AF13" s="422">
        <v>0</v>
      </c>
      <c r="AG13" s="422">
        <v>0</v>
      </c>
      <c r="AH13" s="422">
        <v>0</v>
      </c>
      <c r="AI13" s="422">
        <v>0</v>
      </c>
      <c r="AJ13" s="422">
        <v>0</v>
      </c>
      <c r="AK13" s="422">
        <v>0</v>
      </c>
      <c r="AL13" s="422">
        <v>0</v>
      </c>
      <c r="AM13" s="422">
        <v>0</v>
      </c>
      <c r="AN13" s="422">
        <v>0</v>
      </c>
      <c r="AO13" s="422">
        <v>0</v>
      </c>
      <c r="AP13" s="422">
        <v>0</v>
      </c>
      <c r="AQ13" s="422">
        <v>0</v>
      </c>
      <c r="AR13" s="422">
        <v>0</v>
      </c>
      <c r="AS13" s="422">
        <v>0</v>
      </c>
      <c r="AT13" s="422">
        <v>0</v>
      </c>
      <c r="AU13" s="422">
        <v>0</v>
      </c>
      <c r="AV13" s="422">
        <v>0</v>
      </c>
      <c r="AW13" s="422">
        <v>0</v>
      </c>
      <c r="AX13" s="422">
        <v>0</v>
      </c>
      <c r="AY13" s="422">
        <v>0</v>
      </c>
      <c r="AZ13" s="422">
        <v>0</v>
      </c>
      <c r="BA13" s="422">
        <v>0</v>
      </c>
      <c r="BB13" s="422">
        <v>0</v>
      </c>
      <c r="BC13" s="422">
        <v>0</v>
      </c>
      <c r="BD13" s="422">
        <v>0</v>
      </c>
      <c r="BE13" s="422">
        <v>0</v>
      </c>
      <c r="BF13" s="422">
        <v>0</v>
      </c>
      <c r="BG13" s="422">
        <v>0</v>
      </c>
      <c r="BH13" s="422">
        <v>0</v>
      </c>
      <c r="BI13" s="422">
        <v>0</v>
      </c>
      <c r="BJ13" s="422">
        <v>0</v>
      </c>
      <c r="BK13" s="422">
        <v>0</v>
      </c>
      <c r="BL13" s="422">
        <v>0</v>
      </c>
      <c r="BM13" s="422">
        <v>0</v>
      </c>
      <c r="BN13" s="422">
        <v>0</v>
      </c>
      <c r="BO13" s="422">
        <v>0</v>
      </c>
    </row>
    <row r="14" spans="1:67" ht="10.5" customHeight="1">
      <c r="B14" s="710" t="s">
        <v>300</v>
      </c>
      <c r="C14" s="711"/>
      <c r="D14" s="711"/>
      <c r="E14" s="734">
        <f t="shared" ref="E14:E23" si="1">SUM(H14:BO14)</f>
        <v>15</v>
      </c>
      <c r="F14" s="566">
        <v>500</v>
      </c>
      <c r="G14" s="1569">
        <f t="shared" si="0"/>
        <v>7500</v>
      </c>
      <c r="H14" s="422">
        <v>0</v>
      </c>
      <c r="I14" s="423">
        <v>0</v>
      </c>
      <c r="J14" s="308">
        <v>0</v>
      </c>
      <c r="K14" s="306">
        <v>1</v>
      </c>
      <c r="L14" s="309">
        <v>0</v>
      </c>
      <c r="M14" s="308">
        <v>0</v>
      </c>
      <c r="N14" s="308">
        <v>0</v>
      </c>
      <c r="O14" s="307">
        <v>1</v>
      </c>
      <c r="P14" s="309">
        <v>0</v>
      </c>
      <c r="Q14" s="308">
        <v>0</v>
      </c>
      <c r="R14" s="308">
        <v>0</v>
      </c>
      <c r="S14" s="307">
        <v>1</v>
      </c>
      <c r="T14" s="309">
        <v>0</v>
      </c>
      <c r="U14" s="308">
        <v>0</v>
      </c>
      <c r="V14" s="308">
        <v>0</v>
      </c>
      <c r="W14" s="307">
        <v>1</v>
      </c>
      <c r="X14" s="309">
        <v>0</v>
      </c>
      <c r="Y14" s="308">
        <v>0</v>
      </c>
      <c r="Z14" s="308">
        <v>0</v>
      </c>
      <c r="AA14" s="307">
        <v>1</v>
      </c>
      <c r="AB14" s="309">
        <v>0</v>
      </c>
      <c r="AC14" s="308">
        <v>0</v>
      </c>
      <c r="AD14" s="308">
        <v>0</v>
      </c>
      <c r="AE14" s="307">
        <v>1</v>
      </c>
      <c r="AF14" s="309">
        <v>0</v>
      </c>
      <c r="AG14" s="308">
        <v>0</v>
      </c>
      <c r="AH14" s="308">
        <v>0</v>
      </c>
      <c r="AI14" s="307">
        <v>1</v>
      </c>
      <c r="AJ14" s="309">
        <v>0</v>
      </c>
      <c r="AK14" s="308">
        <v>0</v>
      </c>
      <c r="AL14" s="308">
        <v>0</v>
      </c>
      <c r="AM14" s="307">
        <v>1</v>
      </c>
      <c r="AN14" s="309">
        <v>0</v>
      </c>
      <c r="AO14" s="308">
        <v>0</v>
      </c>
      <c r="AP14" s="308">
        <v>0</v>
      </c>
      <c r="AQ14" s="307">
        <v>1</v>
      </c>
      <c r="AR14" s="309">
        <v>0</v>
      </c>
      <c r="AS14" s="308">
        <v>0</v>
      </c>
      <c r="AT14" s="308">
        <v>0</v>
      </c>
      <c r="AU14" s="307">
        <v>1</v>
      </c>
      <c r="AV14" s="309">
        <v>0</v>
      </c>
      <c r="AW14" s="308">
        <v>0</v>
      </c>
      <c r="AX14" s="308">
        <v>0</v>
      </c>
      <c r="AY14" s="307">
        <v>1</v>
      </c>
      <c r="AZ14" s="309">
        <v>0</v>
      </c>
      <c r="BA14" s="308">
        <v>0</v>
      </c>
      <c r="BB14" s="308">
        <v>0</v>
      </c>
      <c r="BC14" s="307">
        <v>1</v>
      </c>
      <c r="BD14" s="309">
        <v>0</v>
      </c>
      <c r="BE14" s="308">
        <v>0</v>
      </c>
      <c r="BF14" s="308">
        <v>0</v>
      </c>
      <c r="BG14" s="307">
        <v>1</v>
      </c>
      <c r="BH14" s="309">
        <v>0</v>
      </c>
      <c r="BI14" s="308">
        <v>0</v>
      </c>
      <c r="BJ14" s="308">
        <v>0</v>
      </c>
      <c r="BK14" s="307">
        <v>1</v>
      </c>
      <c r="BL14" s="309">
        <v>0</v>
      </c>
      <c r="BM14" s="308">
        <v>0</v>
      </c>
      <c r="BN14" s="308">
        <v>0</v>
      </c>
      <c r="BO14" s="307">
        <v>1</v>
      </c>
    </row>
    <row r="15" spans="1:67">
      <c r="B15" s="703" t="s">
        <v>460</v>
      </c>
      <c r="C15" s="704" t="s">
        <v>299</v>
      </c>
      <c r="D15" s="704" t="s">
        <v>296</v>
      </c>
      <c r="E15" s="722">
        <f t="shared" si="1"/>
        <v>13</v>
      </c>
      <c r="F15" s="566">
        <v>400</v>
      </c>
      <c r="G15" s="1570">
        <f t="shared" ref="G15:G23" si="2">E15*F15</f>
        <v>5200</v>
      </c>
      <c r="H15" s="422">
        <v>0</v>
      </c>
      <c r="I15" s="423">
        <v>0</v>
      </c>
      <c r="J15" s="308">
        <v>0</v>
      </c>
      <c r="K15" s="310">
        <v>0</v>
      </c>
      <c r="L15" s="309">
        <v>0</v>
      </c>
      <c r="M15" s="308">
        <v>0</v>
      </c>
      <c r="N15" s="308">
        <v>0</v>
      </c>
      <c r="O15" s="311">
        <v>0</v>
      </c>
      <c r="P15" s="309">
        <v>0</v>
      </c>
      <c r="Q15" s="308">
        <v>0</v>
      </c>
      <c r="R15" s="308">
        <v>0</v>
      </c>
      <c r="S15" s="307">
        <v>1</v>
      </c>
      <c r="T15" s="309">
        <v>0</v>
      </c>
      <c r="U15" s="308">
        <v>0</v>
      </c>
      <c r="V15" s="308">
        <v>0</v>
      </c>
      <c r="W15" s="307">
        <v>1</v>
      </c>
      <c r="X15" s="309">
        <v>0</v>
      </c>
      <c r="Y15" s="308">
        <v>0</v>
      </c>
      <c r="Z15" s="308">
        <v>0</v>
      </c>
      <c r="AA15" s="307">
        <v>1</v>
      </c>
      <c r="AB15" s="309">
        <v>0</v>
      </c>
      <c r="AC15" s="308">
        <v>0</v>
      </c>
      <c r="AD15" s="308">
        <v>0</v>
      </c>
      <c r="AE15" s="307">
        <v>1</v>
      </c>
      <c r="AF15" s="309">
        <v>0</v>
      </c>
      <c r="AG15" s="308">
        <v>0</v>
      </c>
      <c r="AH15" s="308">
        <v>0</v>
      </c>
      <c r="AI15" s="307">
        <v>1</v>
      </c>
      <c r="AJ15" s="309">
        <v>0</v>
      </c>
      <c r="AK15" s="308">
        <v>0</v>
      </c>
      <c r="AL15" s="308">
        <v>0</v>
      </c>
      <c r="AM15" s="307">
        <v>1</v>
      </c>
      <c r="AN15" s="309">
        <v>0</v>
      </c>
      <c r="AO15" s="308">
        <v>0</v>
      </c>
      <c r="AP15" s="308">
        <v>0</v>
      </c>
      <c r="AQ15" s="307">
        <v>1</v>
      </c>
      <c r="AR15" s="309">
        <v>0</v>
      </c>
      <c r="AS15" s="308">
        <v>0</v>
      </c>
      <c r="AT15" s="308">
        <v>0</v>
      </c>
      <c r="AU15" s="307">
        <v>1</v>
      </c>
      <c r="AV15" s="309">
        <v>0</v>
      </c>
      <c r="AW15" s="308">
        <v>0</v>
      </c>
      <c r="AX15" s="308">
        <v>0</v>
      </c>
      <c r="AY15" s="307">
        <v>1</v>
      </c>
      <c r="AZ15" s="309">
        <v>0</v>
      </c>
      <c r="BA15" s="308">
        <v>0</v>
      </c>
      <c r="BB15" s="308">
        <v>0</v>
      </c>
      <c r="BC15" s="307">
        <v>1</v>
      </c>
      <c r="BD15" s="309">
        <v>0</v>
      </c>
      <c r="BE15" s="308">
        <v>0</v>
      </c>
      <c r="BF15" s="308">
        <v>0</v>
      </c>
      <c r="BG15" s="307">
        <v>1</v>
      </c>
      <c r="BH15" s="309">
        <v>0</v>
      </c>
      <c r="BI15" s="308">
        <v>0</v>
      </c>
      <c r="BJ15" s="308">
        <v>0</v>
      </c>
      <c r="BK15" s="307">
        <v>1</v>
      </c>
      <c r="BL15" s="309">
        <v>0</v>
      </c>
      <c r="BM15" s="308">
        <v>0</v>
      </c>
      <c r="BN15" s="308">
        <v>0</v>
      </c>
      <c r="BO15" s="307">
        <v>1</v>
      </c>
    </row>
    <row r="16" spans="1:67">
      <c r="B16" s="710" t="s">
        <v>314</v>
      </c>
      <c r="C16" s="711"/>
      <c r="D16" s="711" t="s">
        <v>294</v>
      </c>
      <c r="E16" s="734">
        <f t="shared" si="1"/>
        <v>15</v>
      </c>
      <c r="F16" s="566">
        <v>200</v>
      </c>
      <c r="G16" s="1569">
        <f t="shared" si="2"/>
        <v>3000</v>
      </c>
      <c r="H16" s="304">
        <v>1</v>
      </c>
      <c r="I16" s="305"/>
      <c r="J16" s="305"/>
      <c r="K16" s="306"/>
      <c r="L16" s="304">
        <v>1</v>
      </c>
      <c r="M16" s="305"/>
      <c r="N16" s="305"/>
      <c r="O16" s="307"/>
      <c r="P16" s="304">
        <v>1</v>
      </c>
      <c r="Q16" s="305"/>
      <c r="R16" s="305"/>
      <c r="S16" s="307"/>
      <c r="T16" s="304">
        <v>1</v>
      </c>
      <c r="U16" s="305"/>
      <c r="V16" s="305"/>
      <c r="W16" s="306"/>
      <c r="X16" s="304">
        <v>1</v>
      </c>
      <c r="Y16" s="305"/>
      <c r="Z16" s="305"/>
      <c r="AA16" s="307"/>
      <c r="AB16" s="304">
        <v>1</v>
      </c>
      <c r="AC16" s="305"/>
      <c r="AD16" s="305"/>
      <c r="AE16" s="307"/>
      <c r="AF16" s="304">
        <v>1</v>
      </c>
      <c r="AG16" s="305"/>
      <c r="AH16" s="305"/>
      <c r="AI16" s="306"/>
      <c r="AJ16" s="304">
        <v>1</v>
      </c>
      <c r="AK16" s="305"/>
      <c r="AL16" s="305"/>
      <c r="AM16" s="307"/>
      <c r="AN16" s="304">
        <v>1</v>
      </c>
      <c r="AO16" s="305"/>
      <c r="AP16" s="305"/>
      <c r="AQ16" s="307"/>
      <c r="AR16" s="304">
        <v>1</v>
      </c>
      <c r="AS16" s="305"/>
      <c r="AT16" s="305"/>
      <c r="AU16" s="306"/>
      <c r="AV16" s="304">
        <v>1</v>
      </c>
      <c r="AW16" s="305"/>
      <c r="AX16" s="305"/>
      <c r="AY16" s="307"/>
      <c r="AZ16" s="304">
        <v>1</v>
      </c>
      <c r="BA16" s="305"/>
      <c r="BB16" s="305"/>
      <c r="BC16" s="307"/>
      <c r="BD16" s="304">
        <v>1</v>
      </c>
      <c r="BE16" s="305"/>
      <c r="BF16" s="305"/>
      <c r="BG16" s="306"/>
      <c r="BH16" s="304">
        <v>1</v>
      </c>
      <c r="BI16" s="305"/>
      <c r="BJ16" s="305"/>
      <c r="BK16" s="307"/>
      <c r="BL16" s="304">
        <v>1</v>
      </c>
      <c r="BM16" s="305"/>
      <c r="BN16" s="305"/>
      <c r="BO16" s="307"/>
    </row>
    <row r="17" spans="2:67">
      <c r="B17" s="703" t="s">
        <v>315</v>
      </c>
      <c r="C17" s="704"/>
      <c r="D17" s="704" t="s">
        <v>316</v>
      </c>
      <c r="E17" s="722">
        <f t="shared" si="1"/>
        <v>0</v>
      </c>
      <c r="F17" s="566">
        <v>200</v>
      </c>
      <c r="G17" s="1570">
        <f t="shared" si="2"/>
        <v>0</v>
      </c>
      <c r="H17" s="422">
        <v>0</v>
      </c>
      <c r="I17" s="423"/>
      <c r="J17" s="308"/>
      <c r="K17" s="310"/>
      <c r="L17" s="309">
        <v>0</v>
      </c>
      <c r="M17" s="305"/>
      <c r="N17" s="308"/>
      <c r="O17" s="311"/>
      <c r="P17" s="309">
        <v>0</v>
      </c>
      <c r="Q17" s="305"/>
      <c r="R17" s="308"/>
      <c r="S17" s="311"/>
      <c r="T17" s="422">
        <v>0</v>
      </c>
      <c r="U17" s="423"/>
      <c r="V17" s="308"/>
      <c r="W17" s="310"/>
      <c r="X17" s="309">
        <v>0</v>
      </c>
      <c r="Y17" s="305"/>
      <c r="Z17" s="308"/>
      <c r="AA17" s="311"/>
      <c r="AB17" s="309">
        <v>0</v>
      </c>
      <c r="AC17" s="305"/>
      <c r="AD17" s="308"/>
      <c r="AE17" s="311"/>
      <c r="AF17" s="422">
        <v>0</v>
      </c>
      <c r="AG17" s="423"/>
      <c r="AH17" s="308"/>
      <c r="AI17" s="310"/>
      <c r="AJ17" s="309">
        <v>0</v>
      </c>
      <c r="AK17" s="305"/>
      <c r="AL17" s="308"/>
      <c r="AM17" s="311"/>
      <c r="AN17" s="309">
        <v>0</v>
      </c>
      <c r="AO17" s="305"/>
      <c r="AP17" s="308"/>
      <c r="AQ17" s="311"/>
      <c r="AR17" s="422">
        <v>0</v>
      </c>
      <c r="AS17" s="423"/>
      <c r="AT17" s="308"/>
      <c r="AU17" s="310"/>
      <c r="AV17" s="309">
        <v>0</v>
      </c>
      <c r="AW17" s="305"/>
      <c r="AX17" s="308"/>
      <c r="AY17" s="311"/>
      <c r="AZ17" s="309">
        <v>0</v>
      </c>
      <c r="BA17" s="305"/>
      <c r="BB17" s="308"/>
      <c r="BC17" s="311"/>
      <c r="BD17" s="422">
        <v>0</v>
      </c>
      <c r="BE17" s="423"/>
      <c r="BF17" s="308"/>
      <c r="BG17" s="310"/>
      <c r="BH17" s="309">
        <v>0</v>
      </c>
      <c r="BI17" s="305"/>
      <c r="BJ17" s="308"/>
      <c r="BK17" s="311"/>
      <c r="BL17" s="309">
        <v>0</v>
      </c>
      <c r="BM17" s="305"/>
      <c r="BN17" s="308"/>
      <c r="BO17" s="311"/>
    </row>
    <row r="18" spans="2:67">
      <c r="B18" s="710" t="s">
        <v>293</v>
      </c>
      <c r="C18" s="711">
        <v>400</v>
      </c>
      <c r="D18" s="711" t="s">
        <v>294</v>
      </c>
      <c r="E18" s="734">
        <f t="shared" si="1"/>
        <v>15</v>
      </c>
      <c r="F18" s="566">
        <f>C18*3</f>
        <v>1200</v>
      </c>
      <c r="G18" s="1569">
        <f t="shared" si="2"/>
        <v>18000</v>
      </c>
      <c r="H18" s="304">
        <v>1</v>
      </c>
      <c r="I18" s="305"/>
      <c r="J18" s="305"/>
      <c r="K18" s="306"/>
      <c r="L18" s="304">
        <v>1</v>
      </c>
      <c r="M18" s="305"/>
      <c r="N18" s="305"/>
      <c r="O18" s="307"/>
      <c r="P18" s="304">
        <v>1</v>
      </c>
      <c r="Q18" s="305"/>
      <c r="R18" s="305"/>
      <c r="S18" s="307"/>
      <c r="T18" s="304">
        <v>1</v>
      </c>
      <c r="U18" s="305"/>
      <c r="V18" s="305"/>
      <c r="W18" s="306"/>
      <c r="X18" s="304">
        <v>1</v>
      </c>
      <c r="Y18" s="305"/>
      <c r="Z18" s="305"/>
      <c r="AA18" s="307"/>
      <c r="AB18" s="304">
        <v>1</v>
      </c>
      <c r="AC18" s="305"/>
      <c r="AD18" s="305"/>
      <c r="AE18" s="307"/>
      <c r="AF18" s="304">
        <v>1</v>
      </c>
      <c r="AG18" s="305"/>
      <c r="AH18" s="305"/>
      <c r="AI18" s="306"/>
      <c r="AJ18" s="304">
        <v>1</v>
      </c>
      <c r="AK18" s="305"/>
      <c r="AL18" s="305"/>
      <c r="AM18" s="307"/>
      <c r="AN18" s="304">
        <v>1</v>
      </c>
      <c r="AO18" s="305"/>
      <c r="AP18" s="305"/>
      <c r="AQ18" s="307"/>
      <c r="AR18" s="304">
        <v>1</v>
      </c>
      <c r="AS18" s="305"/>
      <c r="AT18" s="305"/>
      <c r="AU18" s="306"/>
      <c r="AV18" s="304">
        <v>1</v>
      </c>
      <c r="AW18" s="305"/>
      <c r="AX18" s="305"/>
      <c r="AY18" s="307"/>
      <c r="AZ18" s="304">
        <v>1</v>
      </c>
      <c r="BA18" s="305"/>
      <c r="BB18" s="305"/>
      <c r="BC18" s="307"/>
      <c r="BD18" s="304">
        <v>1</v>
      </c>
      <c r="BE18" s="305"/>
      <c r="BF18" s="305"/>
      <c r="BG18" s="306"/>
      <c r="BH18" s="304">
        <v>1</v>
      </c>
      <c r="BI18" s="305"/>
      <c r="BJ18" s="305"/>
      <c r="BK18" s="307"/>
      <c r="BL18" s="304">
        <v>1</v>
      </c>
      <c r="BM18" s="305"/>
      <c r="BN18" s="305"/>
      <c r="BO18" s="307"/>
    </row>
    <row r="19" spans="2:67">
      <c r="B19" s="703" t="s">
        <v>306</v>
      </c>
      <c r="C19" s="704"/>
      <c r="D19" s="704" t="s">
        <v>296</v>
      </c>
      <c r="E19" s="722">
        <f t="shared" si="1"/>
        <v>0</v>
      </c>
      <c r="F19" s="566">
        <f>('CAPEX Drivers'!E16/100)*0.25</f>
        <v>917.75304713216701</v>
      </c>
      <c r="G19" s="1570">
        <f t="shared" si="2"/>
        <v>0</v>
      </c>
      <c r="H19" s="422">
        <v>0</v>
      </c>
      <c r="I19" s="423"/>
      <c r="J19" s="308"/>
      <c r="K19" s="310"/>
      <c r="L19" s="309">
        <v>0</v>
      </c>
      <c r="M19" s="308"/>
      <c r="N19" s="308"/>
      <c r="O19" s="307"/>
      <c r="P19" s="309">
        <v>0</v>
      </c>
      <c r="Q19" s="308"/>
      <c r="R19" s="308"/>
      <c r="S19" s="307"/>
      <c r="T19" s="422">
        <v>0</v>
      </c>
      <c r="U19" s="423"/>
      <c r="V19" s="308"/>
      <c r="W19" s="310"/>
      <c r="X19" s="309">
        <v>0</v>
      </c>
      <c r="Y19" s="308"/>
      <c r="Z19" s="308"/>
      <c r="AA19" s="307"/>
      <c r="AB19" s="309">
        <v>0</v>
      </c>
      <c r="AC19" s="308"/>
      <c r="AD19" s="308"/>
      <c r="AE19" s="307"/>
      <c r="AF19" s="422">
        <v>0</v>
      </c>
      <c r="AG19" s="423"/>
      <c r="AH19" s="308"/>
      <c r="AI19" s="310"/>
      <c r="AJ19" s="309">
        <v>0</v>
      </c>
      <c r="AK19" s="308"/>
      <c r="AL19" s="308"/>
      <c r="AM19" s="307"/>
      <c r="AN19" s="309">
        <v>0</v>
      </c>
      <c r="AO19" s="308"/>
      <c r="AP19" s="308"/>
      <c r="AQ19" s="307"/>
      <c r="AR19" s="422">
        <v>0</v>
      </c>
      <c r="AS19" s="423"/>
      <c r="AT19" s="308"/>
      <c r="AU19" s="310"/>
      <c r="AV19" s="309">
        <v>0</v>
      </c>
      <c r="AW19" s="308"/>
      <c r="AX19" s="308"/>
      <c r="AY19" s="307"/>
      <c r="AZ19" s="309">
        <v>0</v>
      </c>
      <c r="BA19" s="308"/>
      <c r="BB19" s="308"/>
      <c r="BC19" s="307"/>
      <c r="BD19" s="422">
        <v>0</v>
      </c>
      <c r="BE19" s="423"/>
      <c r="BF19" s="308"/>
      <c r="BG19" s="310"/>
      <c r="BH19" s="309">
        <v>0</v>
      </c>
      <c r="BI19" s="308"/>
      <c r="BJ19" s="308"/>
      <c r="BK19" s="307"/>
      <c r="BL19" s="309">
        <v>0</v>
      </c>
      <c r="BM19" s="308"/>
      <c r="BN19" s="308"/>
      <c r="BO19" s="307"/>
    </row>
    <row r="20" spans="2:67">
      <c r="B20" s="710" t="s">
        <v>301</v>
      </c>
      <c r="C20" s="735">
        <v>0.5</v>
      </c>
      <c r="D20" s="711" t="s">
        <v>296</v>
      </c>
      <c r="E20" s="734">
        <f t="shared" si="1"/>
        <v>0</v>
      </c>
      <c r="F20" s="566">
        <f>'CAPEX Drivers'!F14/100*C20</f>
        <v>2697.4959199773475</v>
      </c>
      <c r="G20" s="1569">
        <f t="shared" si="2"/>
        <v>0</v>
      </c>
      <c r="H20" s="422">
        <v>0</v>
      </c>
      <c r="I20" s="423"/>
      <c r="J20" s="308"/>
      <c r="K20" s="310"/>
      <c r="L20" s="309">
        <v>0</v>
      </c>
      <c r="M20" s="305"/>
      <c r="N20" s="308"/>
      <c r="O20" s="311"/>
      <c r="P20" s="309">
        <v>0</v>
      </c>
      <c r="Q20" s="305"/>
      <c r="R20" s="308"/>
      <c r="S20" s="311"/>
      <c r="T20" s="422">
        <v>0</v>
      </c>
      <c r="U20" s="423"/>
      <c r="V20" s="308"/>
      <c r="W20" s="310"/>
      <c r="X20" s="309">
        <v>0</v>
      </c>
      <c r="Y20" s="305"/>
      <c r="Z20" s="308"/>
      <c r="AA20" s="311"/>
      <c r="AB20" s="309">
        <v>0</v>
      </c>
      <c r="AC20" s="305"/>
      <c r="AD20" s="308"/>
      <c r="AE20" s="311"/>
      <c r="AF20" s="422">
        <v>0</v>
      </c>
      <c r="AG20" s="423"/>
      <c r="AH20" s="308"/>
      <c r="AI20" s="310"/>
      <c r="AJ20" s="309">
        <v>0</v>
      </c>
      <c r="AK20" s="305"/>
      <c r="AL20" s="308"/>
      <c r="AM20" s="311"/>
      <c r="AN20" s="309">
        <v>0</v>
      </c>
      <c r="AO20" s="305"/>
      <c r="AP20" s="308"/>
      <c r="AQ20" s="311"/>
      <c r="AR20" s="422">
        <v>0</v>
      </c>
      <c r="AS20" s="423"/>
      <c r="AT20" s="308"/>
      <c r="AU20" s="310"/>
      <c r="AV20" s="309">
        <v>0</v>
      </c>
      <c r="AW20" s="305"/>
      <c r="AX20" s="308"/>
      <c r="AY20" s="311"/>
      <c r="AZ20" s="309">
        <v>0</v>
      </c>
      <c r="BA20" s="305"/>
      <c r="BB20" s="308"/>
      <c r="BC20" s="311"/>
      <c r="BD20" s="422">
        <v>0</v>
      </c>
      <c r="BE20" s="423"/>
      <c r="BF20" s="308"/>
      <c r="BG20" s="310"/>
      <c r="BH20" s="309">
        <v>0</v>
      </c>
      <c r="BI20" s="305"/>
      <c r="BJ20" s="308"/>
      <c r="BK20" s="311"/>
      <c r="BL20" s="309">
        <v>0</v>
      </c>
      <c r="BM20" s="305"/>
      <c r="BN20" s="308"/>
      <c r="BO20" s="311"/>
    </row>
    <row r="21" spans="2:67" ht="10.5" customHeight="1">
      <c r="B21" s="703" t="s">
        <v>404</v>
      </c>
      <c r="C21" s="704">
        <v>500</v>
      </c>
      <c r="D21" s="704" t="s">
        <v>294</v>
      </c>
      <c r="E21" s="722">
        <f t="shared" si="1"/>
        <v>15</v>
      </c>
      <c r="F21" s="566">
        <f>C21*3</f>
        <v>1500</v>
      </c>
      <c r="G21" s="1570">
        <f t="shared" si="2"/>
        <v>22500</v>
      </c>
      <c r="H21" s="304">
        <v>1</v>
      </c>
      <c r="I21" s="305"/>
      <c r="J21" s="305"/>
      <c r="K21" s="306"/>
      <c r="L21" s="304">
        <v>1</v>
      </c>
      <c r="M21" s="305"/>
      <c r="N21" s="305"/>
      <c r="O21" s="307"/>
      <c r="P21" s="304">
        <v>1</v>
      </c>
      <c r="Q21" s="305"/>
      <c r="R21" s="305"/>
      <c r="S21" s="307"/>
      <c r="T21" s="304">
        <v>1</v>
      </c>
      <c r="U21" s="305"/>
      <c r="V21" s="305"/>
      <c r="W21" s="306"/>
      <c r="X21" s="304">
        <v>1</v>
      </c>
      <c r="Y21" s="305"/>
      <c r="Z21" s="305"/>
      <c r="AA21" s="307"/>
      <c r="AB21" s="304">
        <v>1</v>
      </c>
      <c r="AC21" s="305"/>
      <c r="AD21" s="305"/>
      <c r="AE21" s="307"/>
      <c r="AF21" s="304">
        <v>1</v>
      </c>
      <c r="AG21" s="305"/>
      <c r="AH21" s="305"/>
      <c r="AI21" s="306"/>
      <c r="AJ21" s="304">
        <v>1</v>
      </c>
      <c r="AK21" s="305"/>
      <c r="AL21" s="305"/>
      <c r="AM21" s="307"/>
      <c r="AN21" s="304">
        <v>1</v>
      </c>
      <c r="AO21" s="305"/>
      <c r="AP21" s="305"/>
      <c r="AQ21" s="307"/>
      <c r="AR21" s="304">
        <v>1</v>
      </c>
      <c r="AS21" s="305"/>
      <c r="AT21" s="305"/>
      <c r="AU21" s="306"/>
      <c r="AV21" s="304">
        <v>1</v>
      </c>
      <c r="AW21" s="305"/>
      <c r="AX21" s="305"/>
      <c r="AY21" s="307"/>
      <c r="AZ21" s="304">
        <v>1</v>
      </c>
      <c r="BA21" s="305"/>
      <c r="BB21" s="305"/>
      <c r="BC21" s="307"/>
      <c r="BD21" s="304">
        <v>1</v>
      </c>
      <c r="BE21" s="305"/>
      <c r="BF21" s="305"/>
      <c r="BG21" s="306"/>
      <c r="BH21" s="304">
        <v>1</v>
      </c>
      <c r="BI21" s="305"/>
      <c r="BJ21" s="305"/>
      <c r="BK21" s="307"/>
      <c r="BL21" s="304">
        <v>1</v>
      </c>
      <c r="BM21" s="305"/>
      <c r="BN21" s="305"/>
      <c r="BO21" s="307"/>
    </row>
    <row r="22" spans="2:67">
      <c r="B22" s="710" t="s">
        <v>295</v>
      </c>
      <c r="C22" s="711">
        <v>200</v>
      </c>
      <c r="D22" s="711" t="s">
        <v>294</v>
      </c>
      <c r="E22" s="734">
        <f t="shared" si="1"/>
        <v>15</v>
      </c>
      <c r="F22" s="566">
        <f>C22*3</f>
        <v>600</v>
      </c>
      <c r="G22" s="1569">
        <f t="shared" si="2"/>
        <v>9000</v>
      </c>
      <c r="H22" s="304">
        <v>1</v>
      </c>
      <c r="I22" s="305"/>
      <c r="J22" s="305"/>
      <c r="K22" s="306"/>
      <c r="L22" s="304">
        <v>1</v>
      </c>
      <c r="M22" s="305"/>
      <c r="N22" s="305"/>
      <c r="O22" s="307"/>
      <c r="P22" s="304">
        <v>1</v>
      </c>
      <c r="Q22" s="305"/>
      <c r="R22" s="305"/>
      <c r="S22" s="307"/>
      <c r="T22" s="304">
        <v>1</v>
      </c>
      <c r="U22" s="305"/>
      <c r="V22" s="305"/>
      <c r="W22" s="306"/>
      <c r="X22" s="304">
        <v>1</v>
      </c>
      <c r="Y22" s="305"/>
      <c r="Z22" s="305"/>
      <c r="AA22" s="307"/>
      <c r="AB22" s="304">
        <v>1</v>
      </c>
      <c r="AC22" s="305"/>
      <c r="AD22" s="305"/>
      <c r="AE22" s="307"/>
      <c r="AF22" s="304">
        <v>1</v>
      </c>
      <c r="AG22" s="305"/>
      <c r="AH22" s="305"/>
      <c r="AI22" s="306"/>
      <c r="AJ22" s="304">
        <v>1</v>
      </c>
      <c r="AK22" s="305"/>
      <c r="AL22" s="305"/>
      <c r="AM22" s="307"/>
      <c r="AN22" s="304">
        <v>1</v>
      </c>
      <c r="AO22" s="305"/>
      <c r="AP22" s="305"/>
      <c r="AQ22" s="307"/>
      <c r="AR22" s="304">
        <v>1</v>
      </c>
      <c r="AS22" s="305"/>
      <c r="AT22" s="305"/>
      <c r="AU22" s="306"/>
      <c r="AV22" s="304">
        <v>1</v>
      </c>
      <c r="AW22" s="305"/>
      <c r="AX22" s="305"/>
      <c r="AY22" s="307"/>
      <c r="AZ22" s="304">
        <v>1</v>
      </c>
      <c r="BA22" s="305"/>
      <c r="BB22" s="305"/>
      <c r="BC22" s="307"/>
      <c r="BD22" s="304">
        <v>1</v>
      </c>
      <c r="BE22" s="305"/>
      <c r="BF22" s="305"/>
      <c r="BG22" s="306"/>
      <c r="BH22" s="304">
        <v>1</v>
      </c>
      <c r="BI22" s="305"/>
      <c r="BJ22" s="305"/>
      <c r="BK22" s="307"/>
      <c r="BL22" s="304">
        <v>1</v>
      </c>
      <c r="BM22" s="305"/>
      <c r="BN22" s="305"/>
      <c r="BO22" s="307"/>
    </row>
    <row r="23" spans="2:67" ht="10.5" thickBot="1">
      <c r="B23" s="719" t="s">
        <v>297</v>
      </c>
      <c r="C23" s="720">
        <v>300</v>
      </c>
      <c r="D23" s="720"/>
      <c r="E23" s="721">
        <f t="shared" si="1"/>
        <v>15</v>
      </c>
      <c r="F23" s="567">
        <f>C23*3</f>
        <v>900</v>
      </c>
      <c r="G23" s="1571">
        <f t="shared" si="2"/>
        <v>13500</v>
      </c>
      <c r="H23" s="304">
        <v>1</v>
      </c>
      <c r="I23" s="305"/>
      <c r="J23" s="305"/>
      <c r="K23" s="306"/>
      <c r="L23" s="304">
        <v>1</v>
      </c>
      <c r="M23" s="305"/>
      <c r="N23" s="305"/>
      <c r="O23" s="307"/>
      <c r="P23" s="304">
        <v>1</v>
      </c>
      <c r="Q23" s="305"/>
      <c r="R23" s="305"/>
      <c r="S23" s="307"/>
      <c r="T23" s="304">
        <v>1</v>
      </c>
      <c r="U23" s="305"/>
      <c r="V23" s="305"/>
      <c r="W23" s="306"/>
      <c r="X23" s="304">
        <v>1</v>
      </c>
      <c r="Y23" s="305"/>
      <c r="Z23" s="305"/>
      <c r="AA23" s="307"/>
      <c r="AB23" s="304">
        <v>1</v>
      </c>
      <c r="AC23" s="305"/>
      <c r="AD23" s="305"/>
      <c r="AE23" s="307"/>
      <c r="AF23" s="304">
        <v>1</v>
      </c>
      <c r="AG23" s="305"/>
      <c r="AH23" s="305"/>
      <c r="AI23" s="306"/>
      <c r="AJ23" s="304">
        <v>1</v>
      </c>
      <c r="AK23" s="305"/>
      <c r="AL23" s="305"/>
      <c r="AM23" s="307"/>
      <c r="AN23" s="304">
        <v>1</v>
      </c>
      <c r="AO23" s="305"/>
      <c r="AP23" s="305"/>
      <c r="AQ23" s="307"/>
      <c r="AR23" s="304">
        <v>1</v>
      </c>
      <c r="AS23" s="305"/>
      <c r="AT23" s="305"/>
      <c r="AU23" s="306"/>
      <c r="AV23" s="304">
        <v>1</v>
      </c>
      <c r="AW23" s="305"/>
      <c r="AX23" s="305"/>
      <c r="AY23" s="307"/>
      <c r="AZ23" s="304">
        <v>1</v>
      </c>
      <c r="BA23" s="305"/>
      <c r="BB23" s="305"/>
      <c r="BC23" s="307"/>
      <c r="BD23" s="304">
        <v>1</v>
      </c>
      <c r="BE23" s="305"/>
      <c r="BF23" s="305"/>
      <c r="BG23" s="306"/>
      <c r="BH23" s="304">
        <v>1</v>
      </c>
      <c r="BI23" s="305"/>
      <c r="BJ23" s="305"/>
      <c r="BK23" s="307"/>
      <c r="BL23" s="304">
        <v>1</v>
      </c>
      <c r="BM23" s="305"/>
      <c r="BN23" s="305"/>
      <c r="BO23" s="307"/>
    </row>
    <row r="24" spans="2:67" ht="10.5" thickBot="1">
      <c r="B24" s="312" t="s">
        <v>407</v>
      </c>
      <c r="C24" s="313" t="s">
        <v>290</v>
      </c>
      <c r="D24" s="313"/>
      <c r="E24" s="314"/>
      <c r="F24" s="315" t="s">
        <v>289</v>
      </c>
      <c r="G24" s="1287"/>
      <c r="H24" s="316"/>
      <c r="I24" s="317"/>
      <c r="J24" s="317"/>
      <c r="K24" s="318"/>
      <c r="L24" s="316"/>
      <c r="M24" s="317"/>
      <c r="N24" s="317"/>
      <c r="O24" s="319"/>
      <c r="P24" s="316"/>
      <c r="Q24" s="317"/>
      <c r="R24" s="317"/>
      <c r="S24" s="319"/>
      <c r="T24" s="316"/>
      <c r="U24" s="317"/>
      <c r="V24" s="317"/>
      <c r="W24" s="319"/>
      <c r="X24" s="316"/>
      <c r="Y24" s="317"/>
      <c r="Z24" s="317"/>
      <c r="AA24" s="319"/>
      <c r="AB24" s="316"/>
      <c r="AC24" s="317"/>
      <c r="AD24" s="317"/>
      <c r="AE24" s="319"/>
      <c r="AF24" s="316"/>
      <c r="AG24" s="317"/>
      <c r="AH24" s="317"/>
      <c r="AI24" s="319"/>
      <c r="AJ24" s="316"/>
      <c r="AK24" s="317"/>
      <c r="AL24" s="317"/>
      <c r="AM24" s="319"/>
      <c r="AN24" s="316"/>
      <c r="AO24" s="317"/>
      <c r="AP24" s="317"/>
      <c r="AQ24" s="319"/>
      <c r="AR24" s="316"/>
      <c r="AS24" s="317"/>
      <c r="AT24" s="317"/>
      <c r="AU24" s="319"/>
      <c r="AV24" s="316"/>
      <c r="AW24" s="317"/>
      <c r="AX24" s="317"/>
      <c r="AY24" s="319"/>
      <c r="AZ24" s="316"/>
      <c r="BA24" s="317"/>
      <c r="BB24" s="317"/>
      <c r="BC24" s="319"/>
      <c r="BD24" s="316"/>
      <c r="BE24" s="317"/>
      <c r="BF24" s="317"/>
      <c r="BG24" s="319"/>
      <c r="BH24" s="316"/>
      <c r="BI24" s="317"/>
      <c r="BJ24" s="317"/>
      <c r="BK24" s="319"/>
      <c r="BL24" s="316"/>
      <c r="BM24" s="317"/>
      <c r="BN24" s="317"/>
      <c r="BO24" s="319"/>
    </row>
    <row r="25" spans="2:67">
      <c r="B25" s="723" t="s">
        <v>287</v>
      </c>
      <c r="C25" s="562">
        <v>4500</v>
      </c>
      <c r="D25" s="724" t="s">
        <v>727</v>
      </c>
      <c r="E25" s="718">
        <f t="shared" ref="E25:E31" si="3">SUM(H25:BO25)</f>
        <v>60</v>
      </c>
      <c r="F25" s="1288">
        <f t="shared" ref="F25:F30" si="4">C25*3</f>
        <v>13500</v>
      </c>
      <c r="G25" s="1568">
        <f t="shared" ref="G25:G30" si="5">E25*F25</f>
        <v>810000</v>
      </c>
      <c r="H25" s="304">
        <v>1</v>
      </c>
      <c r="I25" s="305">
        <v>1</v>
      </c>
      <c r="J25" s="305">
        <v>1</v>
      </c>
      <c r="K25" s="306">
        <v>1</v>
      </c>
      <c r="L25" s="304">
        <v>1</v>
      </c>
      <c r="M25" s="305">
        <v>1</v>
      </c>
      <c r="N25" s="305">
        <v>1</v>
      </c>
      <c r="O25" s="307">
        <v>1</v>
      </c>
      <c r="P25" s="304">
        <v>1</v>
      </c>
      <c r="Q25" s="305">
        <v>1</v>
      </c>
      <c r="R25" s="305">
        <v>1</v>
      </c>
      <c r="S25" s="307">
        <v>1</v>
      </c>
      <c r="T25" s="304">
        <v>1</v>
      </c>
      <c r="U25" s="305">
        <v>1</v>
      </c>
      <c r="V25" s="305">
        <v>1</v>
      </c>
      <c r="W25" s="307">
        <v>1</v>
      </c>
      <c r="X25" s="304">
        <v>1</v>
      </c>
      <c r="Y25" s="305">
        <v>1</v>
      </c>
      <c r="Z25" s="305">
        <v>1</v>
      </c>
      <c r="AA25" s="307">
        <v>1</v>
      </c>
      <c r="AB25" s="304">
        <v>1</v>
      </c>
      <c r="AC25" s="305">
        <v>1</v>
      </c>
      <c r="AD25" s="305">
        <v>1</v>
      </c>
      <c r="AE25" s="307">
        <v>1</v>
      </c>
      <c r="AF25" s="304">
        <v>1</v>
      </c>
      <c r="AG25" s="305">
        <v>1</v>
      </c>
      <c r="AH25" s="305">
        <v>1</v>
      </c>
      <c r="AI25" s="307">
        <v>1</v>
      </c>
      <c r="AJ25" s="304">
        <v>1</v>
      </c>
      <c r="AK25" s="305">
        <v>1</v>
      </c>
      <c r="AL25" s="305">
        <v>1</v>
      </c>
      <c r="AM25" s="307">
        <v>1</v>
      </c>
      <c r="AN25" s="304">
        <v>1</v>
      </c>
      <c r="AO25" s="305">
        <v>1</v>
      </c>
      <c r="AP25" s="305">
        <v>1</v>
      </c>
      <c r="AQ25" s="307">
        <v>1</v>
      </c>
      <c r="AR25" s="304">
        <v>1</v>
      </c>
      <c r="AS25" s="305">
        <v>1</v>
      </c>
      <c r="AT25" s="305">
        <v>1</v>
      </c>
      <c r="AU25" s="307">
        <v>1</v>
      </c>
      <c r="AV25" s="304">
        <v>1</v>
      </c>
      <c r="AW25" s="305">
        <v>1</v>
      </c>
      <c r="AX25" s="305">
        <v>1</v>
      </c>
      <c r="AY25" s="307">
        <v>1</v>
      </c>
      <c r="AZ25" s="304">
        <v>1</v>
      </c>
      <c r="BA25" s="305">
        <v>1</v>
      </c>
      <c r="BB25" s="305">
        <v>1</v>
      </c>
      <c r="BC25" s="307">
        <v>1</v>
      </c>
      <c r="BD25" s="304">
        <v>1</v>
      </c>
      <c r="BE25" s="305">
        <v>1</v>
      </c>
      <c r="BF25" s="305">
        <v>1</v>
      </c>
      <c r="BG25" s="307">
        <v>1</v>
      </c>
      <c r="BH25" s="304">
        <v>1</v>
      </c>
      <c r="BI25" s="305">
        <v>1</v>
      </c>
      <c r="BJ25" s="305">
        <v>1</v>
      </c>
      <c r="BK25" s="307">
        <v>1</v>
      </c>
      <c r="BL25" s="304">
        <v>1</v>
      </c>
      <c r="BM25" s="305">
        <v>1</v>
      </c>
      <c r="BN25" s="305">
        <v>1</v>
      </c>
      <c r="BO25" s="307">
        <v>1</v>
      </c>
    </row>
    <row r="26" spans="2:67">
      <c r="B26" s="710" t="s">
        <v>312</v>
      </c>
      <c r="C26" s="563">
        <v>3000</v>
      </c>
      <c r="D26" s="736" t="s">
        <v>727</v>
      </c>
      <c r="E26" s="734">
        <f t="shared" si="3"/>
        <v>60</v>
      </c>
      <c r="F26" s="1289">
        <f t="shared" si="4"/>
        <v>9000</v>
      </c>
      <c r="G26" s="1569">
        <f t="shared" si="5"/>
        <v>540000</v>
      </c>
      <c r="H26" s="304">
        <v>1</v>
      </c>
      <c r="I26" s="305">
        <v>1</v>
      </c>
      <c r="J26" s="305">
        <v>1</v>
      </c>
      <c r="K26" s="306">
        <v>1</v>
      </c>
      <c r="L26" s="304">
        <v>1</v>
      </c>
      <c r="M26" s="305">
        <v>1</v>
      </c>
      <c r="N26" s="305">
        <v>1</v>
      </c>
      <c r="O26" s="307">
        <v>1</v>
      </c>
      <c r="P26" s="304">
        <v>1</v>
      </c>
      <c r="Q26" s="305">
        <v>1</v>
      </c>
      <c r="R26" s="305">
        <v>1</v>
      </c>
      <c r="S26" s="307">
        <v>1</v>
      </c>
      <c r="T26" s="304">
        <v>1</v>
      </c>
      <c r="U26" s="305">
        <v>1</v>
      </c>
      <c r="V26" s="305">
        <v>1</v>
      </c>
      <c r="W26" s="307">
        <v>1</v>
      </c>
      <c r="X26" s="304">
        <v>1</v>
      </c>
      <c r="Y26" s="305">
        <v>1</v>
      </c>
      <c r="Z26" s="305">
        <v>1</v>
      </c>
      <c r="AA26" s="307">
        <v>1</v>
      </c>
      <c r="AB26" s="304">
        <v>1</v>
      </c>
      <c r="AC26" s="305">
        <v>1</v>
      </c>
      <c r="AD26" s="305">
        <v>1</v>
      </c>
      <c r="AE26" s="307">
        <v>1</v>
      </c>
      <c r="AF26" s="304">
        <v>1</v>
      </c>
      <c r="AG26" s="305">
        <v>1</v>
      </c>
      <c r="AH26" s="305">
        <v>1</v>
      </c>
      <c r="AI26" s="307">
        <v>1</v>
      </c>
      <c r="AJ26" s="304">
        <v>1</v>
      </c>
      <c r="AK26" s="305">
        <v>1</v>
      </c>
      <c r="AL26" s="305">
        <v>1</v>
      </c>
      <c r="AM26" s="307">
        <v>1</v>
      </c>
      <c r="AN26" s="304">
        <v>1</v>
      </c>
      <c r="AO26" s="305">
        <v>1</v>
      </c>
      <c r="AP26" s="305">
        <v>1</v>
      </c>
      <c r="AQ26" s="307">
        <v>1</v>
      </c>
      <c r="AR26" s="304">
        <v>1</v>
      </c>
      <c r="AS26" s="305">
        <v>1</v>
      </c>
      <c r="AT26" s="305">
        <v>1</v>
      </c>
      <c r="AU26" s="307">
        <v>1</v>
      </c>
      <c r="AV26" s="304">
        <v>1</v>
      </c>
      <c r="AW26" s="305">
        <v>1</v>
      </c>
      <c r="AX26" s="305">
        <v>1</v>
      </c>
      <c r="AY26" s="307">
        <v>1</v>
      </c>
      <c r="AZ26" s="304">
        <v>1</v>
      </c>
      <c r="BA26" s="305">
        <v>1</v>
      </c>
      <c r="BB26" s="305">
        <v>1</v>
      </c>
      <c r="BC26" s="307">
        <v>1</v>
      </c>
      <c r="BD26" s="304">
        <v>1</v>
      </c>
      <c r="BE26" s="305">
        <v>1</v>
      </c>
      <c r="BF26" s="305">
        <v>1</v>
      </c>
      <c r="BG26" s="307">
        <v>1</v>
      </c>
      <c r="BH26" s="304">
        <v>1</v>
      </c>
      <c r="BI26" s="305">
        <v>1</v>
      </c>
      <c r="BJ26" s="305">
        <v>1</v>
      </c>
      <c r="BK26" s="307">
        <v>1</v>
      </c>
      <c r="BL26" s="304">
        <v>1</v>
      </c>
      <c r="BM26" s="305">
        <v>1</v>
      </c>
      <c r="BN26" s="305">
        <v>1</v>
      </c>
      <c r="BO26" s="307">
        <v>1</v>
      </c>
    </row>
    <row r="27" spans="2:67" ht="11.55" customHeight="1">
      <c r="B27" s="703" t="s">
        <v>291</v>
      </c>
      <c r="C27" s="563">
        <v>1200</v>
      </c>
      <c r="D27" s="706" t="s">
        <v>727</v>
      </c>
      <c r="E27" s="722">
        <f t="shared" si="3"/>
        <v>15</v>
      </c>
      <c r="F27" s="1290">
        <f>C27*3</f>
        <v>3600</v>
      </c>
      <c r="G27" s="1570">
        <f t="shared" si="5"/>
        <v>54000</v>
      </c>
      <c r="H27" s="304">
        <v>1</v>
      </c>
      <c r="I27" s="1068">
        <v>0</v>
      </c>
      <c r="J27" s="1068">
        <v>0</v>
      </c>
      <c r="K27" s="1069">
        <v>0</v>
      </c>
      <c r="L27" s="304">
        <v>1</v>
      </c>
      <c r="M27" s="305">
        <v>0</v>
      </c>
      <c r="N27" s="305">
        <v>0</v>
      </c>
      <c r="O27" s="307">
        <v>0</v>
      </c>
      <c r="P27" s="304">
        <v>1</v>
      </c>
      <c r="Q27" s="305">
        <v>0</v>
      </c>
      <c r="R27" s="305">
        <v>0</v>
      </c>
      <c r="S27" s="307">
        <v>0</v>
      </c>
      <c r="T27" s="304">
        <v>1</v>
      </c>
      <c r="U27" s="1068">
        <v>0</v>
      </c>
      <c r="V27" s="1068">
        <v>0</v>
      </c>
      <c r="W27" s="1069">
        <v>0</v>
      </c>
      <c r="X27" s="304">
        <v>1</v>
      </c>
      <c r="Y27" s="305">
        <v>0</v>
      </c>
      <c r="Z27" s="305">
        <v>0</v>
      </c>
      <c r="AA27" s="307">
        <v>0</v>
      </c>
      <c r="AB27" s="304">
        <v>1</v>
      </c>
      <c r="AC27" s="305">
        <v>0</v>
      </c>
      <c r="AD27" s="305">
        <v>0</v>
      </c>
      <c r="AE27" s="307">
        <v>0</v>
      </c>
      <c r="AF27" s="304">
        <v>1</v>
      </c>
      <c r="AG27" s="1068">
        <v>0</v>
      </c>
      <c r="AH27" s="1068">
        <v>0</v>
      </c>
      <c r="AI27" s="1069">
        <v>0</v>
      </c>
      <c r="AJ27" s="304">
        <v>1</v>
      </c>
      <c r="AK27" s="305">
        <v>0</v>
      </c>
      <c r="AL27" s="305">
        <v>0</v>
      </c>
      <c r="AM27" s="307">
        <v>0</v>
      </c>
      <c r="AN27" s="304">
        <v>1</v>
      </c>
      <c r="AO27" s="305">
        <v>0</v>
      </c>
      <c r="AP27" s="305">
        <v>0</v>
      </c>
      <c r="AQ27" s="307">
        <v>0</v>
      </c>
      <c r="AR27" s="304">
        <v>1</v>
      </c>
      <c r="AS27" s="1068">
        <v>0</v>
      </c>
      <c r="AT27" s="1068">
        <v>0</v>
      </c>
      <c r="AU27" s="1069">
        <v>0</v>
      </c>
      <c r="AV27" s="304">
        <v>1</v>
      </c>
      <c r="AW27" s="305">
        <v>0</v>
      </c>
      <c r="AX27" s="305">
        <v>0</v>
      </c>
      <c r="AY27" s="307">
        <v>0</v>
      </c>
      <c r="AZ27" s="304">
        <v>1</v>
      </c>
      <c r="BA27" s="305">
        <v>0</v>
      </c>
      <c r="BB27" s="305">
        <v>0</v>
      </c>
      <c r="BC27" s="307">
        <v>0</v>
      </c>
      <c r="BD27" s="304">
        <v>1</v>
      </c>
      <c r="BE27" s="1068">
        <v>0</v>
      </c>
      <c r="BF27" s="1068">
        <v>0</v>
      </c>
      <c r="BG27" s="1069">
        <v>0</v>
      </c>
      <c r="BH27" s="304">
        <v>1</v>
      </c>
      <c r="BI27" s="305">
        <v>0</v>
      </c>
      <c r="BJ27" s="305">
        <v>0</v>
      </c>
      <c r="BK27" s="307">
        <v>0</v>
      </c>
      <c r="BL27" s="304">
        <v>1</v>
      </c>
      <c r="BM27" s="305">
        <v>0</v>
      </c>
      <c r="BN27" s="305">
        <v>0</v>
      </c>
      <c r="BO27" s="307">
        <v>0</v>
      </c>
    </row>
    <row r="28" spans="2:67">
      <c r="B28" s="710" t="s">
        <v>522</v>
      </c>
      <c r="C28" s="563">
        <v>600</v>
      </c>
      <c r="D28" s="736" t="s">
        <v>727</v>
      </c>
      <c r="E28" s="734">
        <f t="shared" si="3"/>
        <v>15</v>
      </c>
      <c r="F28" s="1289">
        <f t="shared" si="4"/>
        <v>1800</v>
      </c>
      <c r="G28" s="1569">
        <f t="shared" si="5"/>
        <v>27000</v>
      </c>
      <c r="H28" s="304">
        <v>1</v>
      </c>
      <c r="I28" s="1068">
        <v>0</v>
      </c>
      <c r="J28" s="1068">
        <v>0</v>
      </c>
      <c r="K28" s="1069">
        <v>0</v>
      </c>
      <c r="L28" s="304">
        <v>1</v>
      </c>
      <c r="M28" s="305">
        <v>0</v>
      </c>
      <c r="N28" s="305">
        <v>0</v>
      </c>
      <c r="O28" s="307">
        <v>0</v>
      </c>
      <c r="P28" s="304">
        <v>1</v>
      </c>
      <c r="Q28" s="305">
        <v>0</v>
      </c>
      <c r="R28" s="305">
        <v>0</v>
      </c>
      <c r="S28" s="307">
        <v>0</v>
      </c>
      <c r="T28" s="304">
        <v>1</v>
      </c>
      <c r="U28" s="1068">
        <v>0</v>
      </c>
      <c r="V28" s="1068">
        <v>0</v>
      </c>
      <c r="W28" s="1069">
        <v>0</v>
      </c>
      <c r="X28" s="304">
        <v>1</v>
      </c>
      <c r="Y28" s="305">
        <v>0</v>
      </c>
      <c r="Z28" s="305">
        <v>0</v>
      </c>
      <c r="AA28" s="307">
        <v>0</v>
      </c>
      <c r="AB28" s="304">
        <v>1</v>
      </c>
      <c r="AC28" s="305">
        <v>0</v>
      </c>
      <c r="AD28" s="305">
        <v>0</v>
      </c>
      <c r="AE28" s="307">
        <v>0</v>
      </c>
      <c r="AF28" s="304">
        <v>1</v>
      </c>
      <c r="AG28" s="1068">
        <v>0</v>
      </c>
      <c r="AH28" s="1068">
        <v>0</v>
      </c>
      <c r="AI28" s="1069">
        <v>0</v>
      </c>
      <c r="AJ28" s="304">
        <v>1</v>
      </c>
      <c r="AK28" s="305">
        <v>0</v>
      </c>
      <c r="AL28" s="305">
        <v>0</v>
      </c>
      <c r="AM28" s="307">
        <v>0</v>
      </c>
      <c r="AN28" s="304">
        <v>1</v>
      </c>
      <c r="AO28" s="305">
        <v>0</v>
      </c>
      <c r="AP28" s="305">
        <v>0</v>
      </c>
      <c r="AQ28" s="307">
        <v>0</v>
      </c>
      <c r="AR28" s="304">
        <v>1</v>
      </c>
      <c r="AS28" s="1068">
        <v>0</v>
      </c>
      <c r="AT28" s="1068">
        <v>0</v>
      </c>
      <c r="AU28" s="1069">
        <v>0</v>
      </c>
      <c r="AV28" s="304">
        <v>1</v>
      </c>
      <c r="AW28" s="305">
        <v>0</v>
      </c>
      <c r="AX28" s="305">
        <v>0</v>
      </c>
      <c r="AY28" s="307">
        <v>0</v>
      </c>
      <c r="AZ28" s="304">
        <v>1</v>
      </c>
      <c r="BA28" s="305">
        <v>0</v>
      </c>
      <c r="BB28" s="305">
        <v>0</v>
      </c>
      <c r="BC28" s="307">
        <v>0</v>
      </c>
      <c r="BD28" s="304">
        <v>1</v>
      </c>
      <c r="BE28" s="1068">
        <v>0</v>
      </c>
      <c r="BF28" s="1068">
        <v>0</v>
      </c>
      <c r="BG28" s="1069">
        <v>0</v>
      </c>
      <c r="BH28" s="304">
        <v>1</v>
      </c>
      <c r="BI28" s="305">
        <v>0</v>
      </c>
      <c r="BJ28" s="305">
        <v>0</v>
      </c>
      <c r="BK28" s="307">
        <v>0</v>
      </c>
      <c r="BL28" s="304">
        <v>1</v>
      </c>
      <c r="BM28" s="305">
        <v>0</v>
      </c>
      <c r="BN28" s="305">
        <v>0</v>
      </c>
      <c r="BO28" s="307">
        <v>0</v>
      </c>
    </row>
    <row r="29" spans="2:67" ht="10.5" customHeight="1">
      <c r="B29" s="703" t="s">
        <v>665</v>
      </c>
      <c r="C29" s="563">
        <v>800</v>
      </c>
      <c r="D29" s="706" t="s">
        <v>727</v>
      </c>
      <c r="E29" s="722">
        <f t="shared" si="3"/>
        <v>90</v>
      </c>
      <c r="F29" s="1290">
        <f t="shared" si="4"/>
        <v>2400</v>
      </c>
      <c r="G29" s="1570">
        <f t="shared" si="5"/>
        <v>216000</v>
      </c>
      <c r="H29" s="304">
        <v>4</v>
      </c>
      <c r="I29" s="305">
        <v>0</v>
      </c>
      <c r="J29" s="305">
        <v>0</v>
      </c>
      <c r="K29" s="306">
        <v>2</v>
      </c>
      <c r="L29" s="306">
        <v>4</v>
      </c>
      <c r="M29" s="306">
        <v>0</v>
      </c>
      <c r="N29" s="306">
        <v>0</v>
      </c>
      <c r="O29" s="306">
        <v>2</v>
      </c>
      <c r="P29" s="304">
        <v>4</v>
      </c>
      <c r="Q29" s="305">
        <v>0</v>
      </c>
      <c r="R29" s="305">
        <v>0</v>
      </c>
      <c r="S29" s="306">
        <v>2</v>
      </c>
      <c r="T29" s="306">
        <v>4</v>
      </c>
      <c r="U29" s="306">
        <v>0</v>
      </c>
      <c r="V29" s="306">
        <v>0</v>
      </c>
      <c r="W29" s="306">
        <v>2</v>
      </c>
      <c r="X29" s="304">
        <v>4</v>
      </c>
      <c r="Y29" s="305">
        <v>0</v>
      </c>
      <c r="Z29" s="305">
        <v>0</v>
      </c>
      <c r="AA29" s="306">
        <v>2</v>
      </c>
      <c r="AB29" s="306">
        <v>4</v>
      </c>
      <c r="AC29" s="306">
        <v>0</v>
      </c>
      <c r="AD29" s="306">
        <v>0</v>
      </c>
      <c r="AE29" s="306">
        <v>2</v>
      </c>
      <c r="AF29" s="304">
        <v>4</v>
      </c>
      <c r="AG29" s="305">
        <v>0</v>
      </c>
      <c r="AH29" s="305">
        <v>0</v>
      </c>
      <c r="AI29" s="306">
        <v>2</v>
      </c>
      <c r="AJ29" s="306">
        <v>4</v>
      </c>
      <c r="AK29" s="306">
        <v>0</v>
      </c>
      <c r="AL29" s="306">
        <v>0</v>
      </c>
      <c r="AM29" s="306">
        <v>2</v>
      </c>
      <c r="AN29" s="304">
        <v>4</v>
      </c>
      <c r="AO29" s="305">
        <v>0</v>
      </c>
      <c r="AP29" s="305">
        <v>0</v>
      </c>
      <c r="AQ29" s="306">
        <v>2</v>
      </c>
      <c r="AR29" s="306">
        <v>4</v>
      </c>
      <c r="AS29" s="306">
        <v>0</v>
      </c>
      <c r="AT29" s="306">
        <v>0</v>
      </c>
      <c r="AU29" s="306">
        <v>2</v>
      </c>
      <c r="AV29" s="304">
        <v>4</v>
      </c>
      <c r="AW29" s="305">
        <v>0</v>
      </c>
      <c r="AX29" s="305">
        <v>0</v>
      </c>
      <c r="AY29" s="306">
        <v>2</v>
      </c>
      <c r="AZ29" s="306">
        <v>4</v>
      </c>
      <c r="BA29" s="306">
        <v>0</v>
      </c>
      <c r="BB29" s="306">
        <v>0</v>
      </c>
      <c r="BC29" s="306">
        <v>2</v>
      </c>
      <c r="BD29" s="304">
        <v>4</v>
      </c>
      <c r="BE29" s="305">
        <v>0</v>
      </c>
      <c r="BF29" s="305">
        <v>0</v>
      </c>
      <c r="BG29" s="306">
        <v>2</v>
      </c>
      <c r="BH29" s="306">
        <v>4</v>
      </c>
      <c r="BI29" s="306">
        <v>0</v>
      </c>
      <c r="BJ29" s="306">
        <v>0</v>
      </c>
      <c r="BK29" s="306">
        <v>2</v>
      </c>
      <c r="BL29" s="306">
        <v>4</v>
      </c>
      <c r="BM29" s="306">
        <v>0</v>
      </c>
      <c r="BN29" s="306">
        <v>0</v>
      </c>
      <c r="BO29" s="306">
        <v>2</v>
      </c>
    </row>
    <row r="30" spans="2:67" ht="10.5" thickBot="1">
      <c r="B30" s="732" t="s">
        <v>780</v>
      </c>
      <c r="C30" s="563">
        <v>700</v>
      </c>
      <c r="D30" s="737" t="s">
        <v>727</v>
      </c>
      <c r="E30" s="733">
        <f t="shared" si="3"/>
        <v>30</v>
      </c>
      <c r="F30" s="1291">
        <f t="shared" si="4"/>
        <v>2100</v>
      </c>
      <c r="G30" s="1572">
        <f t="shared" si="5"/>
        <v>63000</v>
      </c>
      <c r="H30" s="304">
        <v>2</v>
      </c>
      <c r="I30" s="305">
        <v>0</v>
      </c>
      <c r="J30" s="305">
        <v>0</v>
      </c>
      <c r="K30" s="306">
        <v>0</v>
      </c>
      <c r="L30" s="304">
        <v>2</v>
      </c>
      <c r="M30" s="304">
        <v>0</v>
      </c>
      <c r="N30" s="304">
        <v>0</v>
      </c>
      <c r="O30" s="304">
        <v>0</v>
      </c>
      <c r="P30" s="304">
        <v>2</v>
      </c>
      <c r="Q30" s="304">
        <v>0</v>
      </c>
      <c r="R30" s="304">
        <v>0</v>
      </c>
      <c r="S30" s="304">
        <v>0</v>
      </c>
      <c r="T30" s="304">
        <v>2</v>
      </c>
      <c r="U30" s="305">
        <v>0</v>
      </c>
      <c r="V30" s="305">
        <v>0</v>
      </c>
      <c r="W30" s="306">
        <v>0</v>
      </c>
      <c r="X30" s="304">
        <v>2</v>
      </c>
      <c r="Y30" s="304">
        <v>0</v>
      </c>
      <c r="Z30" s="304">
        <v>0</v>
      </c>
      <c r="AA30" s="304">
        <v>0</v>
      </c>
      <c r="AB30" s="304">
        <v>2</v>
      </c>
      <c r="AC30" s="304">
        <v>0</v>
      </c>
      <c r="AD30" s="304">
        <v>0</v>
      </c>
      <c r="AE30" s="304">
        <v>0</v>
      </c>
      <c r="AF30" s="304">
        <v>2</v>
      </c>
      <c r="AG30" s="305">
        <v>0</v>
      </c>
      <c r="AH30" s="305">
        <v>0</v>
      </c>
      <c r="AI30" s="306">
        <v>0</v>
      </c>
      <c r="AJ30" s="304">
        <v>2</v>
      </c>
      <c r="AK30" s="304">
        <v>0</v>
      </c>
      <c r="AL30" s="304">
        <v>0</v>
      </c>
      <c r="AM30" s="304">
        <v>0</v>
      </c>
      <c r="AN30" s="304">
        <v>2</v>
      </c>
      <c r="AO30" s="304">
        <v>0</v>
      </c>
      <c r="AP30" s="304">
        <v>0</v>
      </c>
      <c r="AQ30" s="304">
        <v>0</v>
      </c>
      <c r="AR30" s="304">
        <v>2</v>
      </c>
      <c r="AS30" s="305">
        <v>0</v>
      </c>
      <c r="AT30" s="305">
        <v>0</v>
      </c>
      <c r="AU30" s="306">
        <v>0</v>
      </c>
      <c r="AV30" s="304">
        <v>2</v>
      </c>
      <c r="AW30" s="304">
        <v>0</v>
      </c>
      <c r="AX30" s="304">
        <v>0</v>
      </c>
      <c r="AY30" s="304">
        <v>0</v>
      </c>
      <c r="AZ30" s="304">
        <v>2</v>
      </c>
      <c r="BA30" s="304">
        <v>0</v>
      </c>
      <c r="BB30" s="304">
        <v>0</v>
      </c>
      <c r="BC30" s="304">
        <v>0</v>
      </c>
      <c r="BD30" s="304">
        <v>2</v>
      </c>
      <c r="BE30" s="305">
        <v>0</v>
      </c>
      <c r="BF30" s="305">
        <v>0</v>
      </c>
      <c r="BG30" s="306">
        <v>0</v>
      </c>
      <c r="BH30" s="304">
        <v>2</v>
      </c>
      <c r="BI30" s="304">
        <v>0</v>
      </c>
      <c r="BJ30" s="304">
        <v>0</v>
      </c>
      <c r="BK30" s="304">
        <v>0</v>
      </c>
      <c r="BL30" s="304">
        <v>2</v>
      </c>
      <c r="BM30" s="304">
        <v>0</v>
      </c>
      <c r="BN30" s="304">
        <v>0</v>
      </c>
      <c r="BO30" s="304">
        <v>0</v>
      </c>
    </row>
    <row r="31" spans="2:67" ht="10.5" thickBot="1">
      <c r="B31" s="732" t="s">
        <v>840</v>
      </c>
      <c r="C31" s="563">
        <v>700</v>
      </c>
      <c r="D31" s="737" t="s">
        <v>727</v>
      </c>
      <c r="E31" s="733">
        <f t="shared" si="3"/>
        <v>60</v>
      </c>
      <c r="F31" s="1291">
        <f>C31*3</f>
        <v>2100</v>
      </c>
      <c r="G31" s="1572">
        <f>E31*F31</f>
        <v>126000</v>
      </c>
      <c r="H31" s="304">
        <v>2</v>
      </c>
      <c r="I31" s="304">
        <v>0</v>
      </c>
      <c r="J31" s="304">
        <v>0</v>
      </c>
      <c r="K31" s="304">
        <v>2</v>
      </c>
      <c r="L31" s="304">
        <v>2</v>
      </c>
      <c r="M31" s="304">
        <v>0</v>
      </c>
      <c r="N31" s="304">
        <v>0</v>
      </c>
      <c r="O31" s="304">
        <v>2</v>
      </c>
      <c r="P31" s="304">
        <v>2</v>
      </c>
      <c r="Q31" s="304">
        <v>0</v>
      </c>
      <c r="R31" s="304">
        <v>0</v>
      </c>
      <c r="S31" s="304">
        <v>2</v>
      </c>
      <c r="T31" s="304">
        <v>2</v>
      </c>
      <c r="U31" s="304">
        <v>0</v>
      </c>
      <c r="V31" s="304">
        <v>0</v>
      </c>
      <c r="W31" s="304">
        <v>2</v>
      </c>
      <c r="X31" s="304">
        <v>2</v>
      </c>
      <c r="Y31" s="304">
        <v>0</v>
      </c>
      <c r="Z31" s="304">
        <v>0</v>
      </c>
      <c r="AA31" s="304">
        <v>2</v>
      </c>
      <c r="AB31" s="304">
        <v>2</v>
      </c>
      <c r="AC31" s="304">
        <v>0</v>
      </c>
      <c r="AD31" s="304">
        <v>0</v>
      </c>
      <c r="AE31" s="304">
        <v>2</v>
      </c>
      <c r="AF31" s="304">
        <v>2</v>
      </c>
      <c r="AG31" s="304">
        <v>0</v>
      </c>
      <c r="AH31" s="304">
        <v>0</v>
      </c>
      <c r="AI31" s="304">
        <v>2</v>
      </c>
      <c r="AJ31" s="304">
        <v>2</v>
      </c>
      <c r="AK31" s="304">
        <v>0</v>
      </c>
      <c r="AL31" s="304">
        <v>0</v>
      </c>
      <c r="AM31" s="304">
        <v>2</v>
      </c>
      <c r="AN31" s="304">
        <v>2</v>
      </c>
      <c r="AO31" s="304">
        <v>0</v>
      </c>
      <c r="AP31" s="304">
        <v>0</v>
      </c>
      <c r="AQ31" s="304">
        <v>2</v>
      </c>
      <c r="AR31" s="304">
        <v>2</v>
      </c>
      <c r="AS31" s="304">
        <v>0</v>
      </c>
      <c r="AT31" s="304">
        <v>0</v>
      </c>
      <c r="AU31" s="304">
        <v>2</v>
      </c>
      <c r="AV31" s="304">
        <v>2</v>
      </c>
      <c r="AW31" s="304">
        <v>0</v>
      </c>
      <c r="AX31" s="304">
        <v>0</v>
      </c>
      <c r="AY31" s="304">
        <v>2</v>
      </c>
      <c r="AZ31" s="304">
        <v>2</v>
      </c>
      <c r="BA31" s="304">
        <v>0</v>
      </c>
      <c r="BB31" s="304">
        <v>0</v>
      </c>
      <c r="BC31" s="304">
        <v>2</v>
      </c>
      <c r="BD31" s="304">
        <v>2</v>
      </c>
      <c r="BE31" s="304">
        <v>0</v>
      </c>
      <c r="BF31" s="304">
        <v>0</v>
      </c>
      <c r="BG31" s="304">
        <v>2</v>
      </c>
      <c r="BH31" s="304">
        <v>2</v>
      </c>
      <c r="BI31" s="304">
        <v>0</v>
      </c>
      <c r="BJ31" s="304">
        <v>0</v>
      </c>
      <c r="BK31" s="304">
        <v>2</v>
      </c>
      <c r="BL31" s="304">
        <v>2</v>
      </c>
      <c r="BM31" s="304">
        <v>0</v>
      </c>
      <c r="BN31" s="304">
        <v>0</v>
      </c>
      <c r="BO31" s="304">
        <v>2</v>
      </c>
    </row>
    <row r="32" spans="2:67" ht="10.5" thickBot="1">
      <c r="B32" s="719" t="s">
        <v>781</v>
      </c>
      <c r="C32" s="563">
        <v>400</v>
      </c>
      <c r="D32" s="725" t="s">
        <v>727</v>
      </c>
      <c r="E32" s="721">
        <f>SUM(H32:AU32)</f>
        <v>80</v>
      </c>
      <c r="F32" s="1292">
        <f>C32*3</f>
        <v>1200</v>
      </c>
      <c r="G32" s="1571">
        <f>E32*F32</f>
        <v>96000</v>
      </c>
      <c r="H32" s="304">
        <v>2</v>
      </c>
      <c r="I32" s="304">
        <v>2</v>
      </c>
      <c r="J32" s="304">
        <v>2</v>
      </c>
      <c r="K32" s="304">
        <v>2</v>
      </c>
      <c r="L32" s="304">
        <v>2</v>
      </c>
      <c r="M32" s="304">
        <v>2</v>
      </c>
      <c r="N32" s="304">
        <v>2</v>
      </c>
      <c r="O32" s="304">
        <v>2</v>
      </c>
      <c r="P32" s="304">
        <v>2</v>
      </c>
      <c r="Q32" s="304">
        <v>2</v>
      </c>
      <c r="R32" s="304">
        <v>2</v>
      </c>
      <c r="S32" s="304">
        <v>2</v>
      </c>
      <c r="T32" s="304">
        <v>2</v>
      </c>
      <c r="U32" s="304">
        <v>2</v>
      </c>
      <c r="V32" s="304">
        <v>2</v>
      </c>
      <c r="W32" s="304">
        <v>2</v>
      </c>
      <c r="X32" s="304">
        <v>2</v>
      </c>
      <c r="Y32" s="304">
        <v>2</v>
      </c>
      <c r="Z32" s="304">
        <v>2</v>
      </c>
      <c r="AA32" s="304">
        <v>2</v>
      </c>
      <c r="AB32" s="304">
        <v>2</v>
      </c>
      <c r="AC32" s="304">
        <v>2</v>
      </c>
      <c r="AD32" s="304">
        <v>2</v>
      </c>
      <c r="AE32" s="304">
        <v>2</v>
      </c>
      <c r="AF32" s="304">
        <v>2</v>
      </c>
      <c r="AG32" s="304">
        <v>2</v>
      </c>
      <c r="AH32" s="304">
        <v>2</v>
      </c>
      <c r="AI32" s="304">
        <v>2</v>
      </c>
      <c r="AJ32" s="304">
        <v>2</v>
      </c>
      <c r="AK32" s="304">
        <v>2</v>
      </c>
      <c r="AL32" s="304">
        <v>2</v>
      </c>
      <c r="AM32" s="304">
        <v>2</v>
      </c>
      <c r="AN32" s="304">
        <v>2</v>
      </c>
      <c r="AO32" s="304">
        <v>2</v>
      </c>
      <c r="AP32" s="304">
        <v>2</v>
      </c>
      <c r="AQ32" s="304">
        <v>2</v>
      </c>
      <c r="AR32" s="304">
        <v>2</v>
      </c>
      <c r="AS32" s="304">
        <v>2</v>
      </c>
      <c r="AT32" s="304">
        <v>2</v>
      </c>
      <c r="AU32" s="304">
        <v>2</v>
      </c>
      <c r="AV32" s="304">
        <v>2</v>
      </c>
      <c r="AW32" s="304">
        <v>2</v>
      </c>
      <c r="AX32" s="304">
        <v>2</v>
      </c>
      <c r="AY32" s="304">
        <v>2</v>
      </c>
      <c r="AZ32" s="304">
        <v>2</v>
      </c>
      <c r="BA32" s="304">
        <v>2</v>
      </c>
      <c r="BB32" s="304">
        <v>2</v>
      </c>
      <c r="BC32" s="304">
        <v>2</v>
      </c>
      <c r="BD32" s="304">
        <v>2</v>
      </c>
      <c r="BE32" s="304">
        <v>2</v>
      </c>
      <c r="BF32" s="304">
        <v>2</v>
      </c>
      <c r="BG32" s="304">
        <v>2</v>
      </c>
      <c r="BH32" s="304">
        <v>2</v>
      </c>
      <c r="BI32" s="304">
        <v>2</v>
      </c>
      <c r="BJ32" s="304">
        <v>2</v>
      </c>
      <c r="BK32" s="304">
        <v>2</v>
      </c>
      <c r="BL32" s="304">
        <v>2</v>
      </c>
      <c r="BM32" s="304">
        <v>2</v>
      </c>
      <c r="BN32" s="304">
        <v>2</v>
      </c>
      <c r="BO32" s="304">
        <v>2</v>
      </c>
    </row>
    <row r="33" spans="2:67" ht="10.5" thickBot="1">
      <c r="B33" s="491" t="s">
        <v>550</v>
      </c>
      <c r="C33" s="492"/>
      <c r="D33" s="493"/>
      <c r="E33" s="494"/>
      <c r="F33" s="495"/>
      <c r="G33" s="496"/>
      <c r="H33" s="497"/>
      <c r="I33" s="498"/>
      <c r="J33" s="499"/>
      <c r="K33" s="500"/>
      <c r="L33" s="501"/>
      <c r="M33" s="502"/>
      <c r="N33" s="502"/>
      <c r="O33" s="503"/>
      <c r="P33" s="504"/>
      <c r="Q33" s="502"/>
      <c r="R33" s="502"/>
      <c r="S33" s="503"/>
      <c r="T33" s="504"/>
      <c r="U33" s="502"/>
      <c r="V33" s="502"/>
      <c r="W33" s="503"/>
      <c r="X33" s="504"/>
      <c r="Y33" s="502"/>
      <c r="Z33" s="502"/>
      <c r="AA33" s="503"/>
      <c r="AB33" s="504"/>
      <c r="AC33" s="504"/>
      <c r="AD33" s="504"/>
      <c r="AE33" s="504"/>
      <c r="AF33" s="504"/>
      <c r="AG33" s="504"/>
      <c r="AH33" s="504"/>
      <c r="AI33" s="504"/>
      <c r="AJ33" s="504"/>
      <c r="AK33" s="504"/>
      <c r="AL33" s="504"/>
      <c r="AM33" s="504"/>
      <c r="AN33" s="504"/>
      <c r="AO33" s="504"/>
      <c r="AP33" s="504"/>
      <c r="AQ33" s="504"/>
      <c r="AR33" s="504"/>
      <c r="AS33" s="504"/>
      <c r="AT33" s="504"/>
      <c r="AU33" s="504"/>
      <c r="AV33" s="504"/>
      <c r="AW33" s="504"/>
      <c r="AX33" s="504"/>
      <c r="AY33" s="504"/>
      <c r="AZ33" s="504"/>
      <c r="BA33" s="504"/>
      <c r="BB33" s="504"/>
      <c r="BC33" s="504"/>
      <c r="BD33" s="504"/>
      <c r="BE33" s="504"/>
      <c r="BF33" s="504"/>
      <c r="BG33" s="504"/>
      <c r="BH33" s="504"/>
      <c r="BI33" s="504"/>
      <c r="BJ33" s="504"/>
      <c r="BK33" s="504"/>
      <c r="BL33" s="504"/>
      <c r="BM33" s="504"/>
      <c r="BN33" s="504"/>
      <c r="BO33" s="504"/>
    </row>
    <row r="34" spans="2:67" ht="10.5" thickBot="1">
      <c r="B34" s="726" t="s">
        <v>550</v>
      </c>
      <c r="C34" s="727"/>
      <c r="D34" s="728"/>
      <c r="E34" s="729"/>
      <c r="F34" s="730"/>
      <c r="G34" s="731"/>
      <c r="H34" s="1293">
        <f>Marketing!J35</f>
        <v>124900</v>
      </c>
      <c r="I34" s="1293">
        <f>Marketing!K35</f>
        <v>124900</v>
      </c>
      <c r="J34" s="1293">
        <f>Marketing!L35</f>
        <v>124900</v>
      </c>
      <c r="K34" s="1293">
        <f>Marketing!M35</f>
        <v>124900</v>
      </c>
      <c r="L34" s="1293">
        <f>Marketing!N35</f>
        <v>124900</v>
      </c>
      <c r="M34" s="1293">
        <f>Marketing!O35</f>
        <v>124900</v>
      </c>
      <c r="N34" s="1293">
        <f>Marketing!P35</f>
        <v>124900</v>
      </c>
      <c r="O34" s="1293">
        <f>Marketing!Q35</f>
        <v>124900</v>
      </c>
      <c r="P34" s="1293">
        <f>Marketing!R35</f>
        <v>124900</v>
      </c>
      <c r="Q34" s="1293">
        <f>Marketing!S35</f>
        <v>124900</v>
      </c>
      <c r="R34" s="1293">
        <f>Marketing!T35</f>
        <v>124900</v>
      </c>
      <c r="S34" s="1293">
        <f>Marketing!U35</f>
        <v>124900</v>
      </c>
      <c r="T34" s="1293">
        <f>Marketing!V35</f>
        <v>124900</v>
      </c>
      <c r="U34" s="1293">
        <f>Marketing!W35</f>
        <v>124900</v>
      </c>
      <c r="V34" s="1293">
        <f>Marketing!X35</f>
        <v>124900</v>
      </c>
      <c r="W34" s="1293">
        <f>Marketing!Y35</f>
        <v>124900</v>
      </c>
      <c r="X34" s="1293">
        <f>Marketing!Z35</f>
        <v>124900</v>
      </c>
      <c r="Y34" s="1293">
        <f>Marketing!AA35</f>
        <v>124900</v>
      </c>
      <c r="Z34" s="1293">
        <f>Marketing!AB35</f>
        <v>124900</v>
      </c>
      <c r="AA34" s="1293">
        <f>Marketing!AC35</f>
        <v>124900</v>
      </c>
      <c r="AB34" s="1293">
        <f>Marketing!AD35</f>
        <v>0</v>
      </c>
      <c r="AC34" s="1293">
        <f>Marketing!AE35</f>
        <v>0</v>
      </c>
      <c r="AD34" s="1293">
        <f>Marketing!AF35</f>
        <v>0</v>
      </c>
      <c r="AE34" s="1293">
        <f>Marketing!AG35</f>
        <v>0</v>
      </c>
      <c r="AF34" s="1293">
        <f>Marketing!AH35</f>
        <v>0</v>
      </c>
      <c r="AG34" s="1293">
        <f>Marketing!AI35</f>
        <v>0</v>
      </c>
      <c r="AH34" s="1293">
        <f>Marketing!AJ35</f>
        <v>0</v>
      </c>
      <c r="AI34" s="1293">
        <f>Marketing!AK35</f>
        <v>0</v>
      </c>
      <c r="AJ34" s="1293">
        <f>Marketing!AL35</f>
        <v>0</v>
      </c>
      <c r="AK34" s="1293">
        <f>Marketing!AM35</f>
        <v>0</v>
      </c>
      <c r="AL34" s="1293">
        <f>Marketing!AN35</f>
        <v>0</v>
      </c>
      <c r="AM34" s="1293">
        <f>Marketing!AO35</f>
        <v>0</v>
      </c>
      <c r="AN34" s="1293">
        <f>Marketing!AP35</f>
        <v>0</v>
      </c>
      <c r="AO34" s="1293">
        <f>Marketing!AQ35</f>
        <v>0</v>
      </c>
      <c r="AP34" s="1293">
        <f>Marketing!AR35</f>
        <v>0</v>
      </c>
      <c r="AQ34" s="1293">
        <f>Marketing!AS35</f>
        <v>0</v>
      </c>
      <c r="AR34" s="1293">
        <f>Marketing!AT35</f>
        <v>0</v>
      </c>
      <c r="AS34" s="1293">
        <f>Marketing!AU35</f>
        <v>0</v>
      </c>
      <c r="AT34" s="1293">
        <f>Marketing!AV35</f>
        <v>0</v>
      </c>
      <c r="AU34" s="1293">
        <f>Marketing!AW35</f>
        <v>0</v>
      </c>
      <c r="AV34" s="1293">
        <f>Marketing!AX35</f>
        <v>0</v>
      </c>
      <c r="AW34" s="1293">
        <f>Marketing!AY35</f>
        <v>0</v>
      </c>
      <c r="AX34" s="1293">
        <f>Marketing!AZ35</f>
        <v>0</v>
      </c>
      <c r="AY34" s="1293">
        <f>Marketing!BA35</f>
        <v>0</v>
      </c>
      <c r="AZ34" s="1293">
        <f>Marketing!BB35</f>
        <v>0</v>
      </c>
      <c r="BA34" s="1293">
        <f>Marketing!BC35</f>
        <v>0</v>
      </c>
      <c r="BB34" s="1293">
        <f>Marketing!BD35</f>
        <v>0</v>
      </c>
      <c r="BC34" s="1293">
        <f>Marketing!BE35</f>
        <v>0</v>
      </c>
      <c r="BD34" s="1293">
        <f>Marketing!BF35</f>
        <v>0</v>
      </c>
      <c r="BE34" s="1293">
        <f>Marketing!BG35</f>
        <v>0</v>
      </c>
      <c r="BF34" s="1293">
        <f>Marketing!BH35</f>
        <v>0</v>
      </c>
      <c r="BG34" s="1293">
        <f>Marketing!BI35</f>
        <v>0</v>
      </c>
      <c r="BH34" s="1293">
        <f>Marketing!BJ35</f>
        <v>0</v>
      </c>
      <c r="BI34" s="1293">
        <f>Marketing!BK35</f>
        <v>0</v>
      </c>
      <c r="BJ34" s="1293">
        <f>Marketing!BL35</f>
        <v>0</v>
      </c>
      <c r="BK34" s="1293">
        <f>Marketing!BM35</f>
        <v>0</v>
      </c>
      <c r="BL34" s="1293">
        <f>Marketing!BN35</f>
        <v>0</v>
      </c>
      <c r="BM34" s="1293">
        <f>Marketing!BO35</f>
        <v>0</v>
      </c>
      <c r="BN34" s="1293">
        <f>Marketing!BP35</f>
        <v>0</v>
      </c>
      <c r="BO34" s="1293">
        <f>Marketing!BQ35</f>
        <v>0</v>
      </c>
    </row>
    <row r="35" spans="2:67" ht="10.5" thickBot="1">
      <c r="B35" s="486"/>
      <c r="C35" s="564"/>
      <c r="D35" s="487"/>
      <c r="E35" s="488"/>
      <c r="F35" s="489"/>
      <c r="G35" s="490"/>
      <c r="H35" s="1294"/>
      <c r="I35" s="1295"/>
      <c r="J35" s="1296"/>
      <c r="K35" s="1297"/>
      <c r="L35" s="1298"/>
      <c r="M35" s="1299"/>
      <c r="N35" s="1299"/>
      <c r="O35" s="1300"/>
      <c r="P35" s="1301"/>
      <c r="Q35" s="1299"/>
      <c r="R35" s="1299"/>
      <c r="S35" s="1300"/>
      <c r="T35" s="1301"/>
      <c r="U35" s="1299"/>
      <c r="V35" s="1299"/>
      <c r="W35" s="1300"/>
      <c r="X35" s="1301"/>
      <c r="Y35" s="1299"/>
      <c r="Z35" s="1299"/>
      <c r="AA35" s="1300"/>
      <c r="AB35" s="1302"/>
      <c r="AC35" s="1302"/>
      <c r="AD35" s="1302"/>
      <c r="AE35" s="1302"/>
      <c r="AF35" s="1302"/>
      <c r="AG35" s="1302"/>
      <c r="AH35" s="1302"/>
      <c r="AI35" s="1302"/>
      <c r="AJ35" s="1302"/>
      <c r="AK35" s="1302"/>
      <c r="AL35" s="1302"/>
      <c r="AM35" s="1302"/>
      <c r="AN35" s="1302"/>
      <c r="AO35" s="1302"/>
      <c r="AP35" s="1302"/>
      <c r="AQ35" s="1302"/>
      <c r="AR35" s="1302"/>
      <c r="AS35" s="1302"/>
      <c r="AT35" s="1302"/>
      <c r="AU35" s="1302"/>
      <c r="AV35" s="1302"/>
      <c r="AW35" s="1302"/>
      <c r="AX35" s="1302"/>
      <c r="AY35" s="1302"/>
      <c r="AZ35" s="1302"/>
      <c r="BA35" s="1302"/>
      <c r="BB35" s="1302"/>
      <c r="BC35" s="1302"/>
      <c r="BD35" s="1302"/>
      <c r="BE35" s="1302"/>
      <c r="BF35" s="1302"/>
      <c r="BG35" s="1302"/>
      <c r="BH35" s="1302"/>
      <c r="BI35" s="1302"/>
      <c r="BJ35" s="1302"/>
      <c r="BK35" s="1302"/>
      <c r="BL35" s="1302"/>
      <c r="BM35" s="1302"/>
      <c r="BN35" s="1302"/>
      <c r="BO35" s="1302"/>
    </row>
    <row r="36" spans="2:67" s="283" customFormat="1" ht="10.8" thickBot="1">
      <c r="B36" s="320" t="s">
        <v>459</v>
      </c>
      <c r="C36" s="321"/>
      <c r="D36" s="321"/>
      <c r="E36" s="322"/>
      <c r="F36" s="323"/>
      <c r="G36" s="1303">
        <f>SUM(H36:BO36)</f>
        <v>6972248.1271670815</v>
      </c>
      <c r="H36" s="1304">
        <f>SUMPRODUCT($F5:$F32,H5:H32)+H7+H34</f>
        <v>333779.91558034159</v>
      </c>
      <c r="I36" s="1304">
        <f t="shared" ref="I36:BO36" si="6">SUMPRODUCT($F5:$F32,I5:I32)+I7+I34</f>
        <v>150407.5</v>
      </c>
      <c r="J36" s="1304">
        <f t="shared" si="6"/>
        <v>150407.5</v>
      </c>
      <c r="K36" s="1304">
        <f t="shared" si="6"/>
        <v>163408.29289746401</v>
      </c>
      <c r="L36" s="1304">
        <f t="shared" si="6"/>
        <v>333279.91558034159</v>
      </c>
      <c r="M36" s="1304">
        <f t="shared" si="6"/>
        <v>150407.5</v>
      </c>
      <c r="N36" s="1304">
        <f t="shared" si="6"/>
        <v>150407.5</v>
      </c>
      <c r="O36" s="1304">
        <f t="shared" si="6"/>
        <v>163408.29289746401</v>
      </c>
      <c r="P36" s="1304">
        <f t="shared" si="6"/>
        <v>333279.91558034159</v>
      </c>
      <c r="Q36" s="1304">
        <f t="shared" si="6"/>
        <v>150407.5</v>
      </c>
      <c r="R36" s="1304">
        <f t="shared" si="6"/>
        <v>150407.5</v>
      </c>
      <c r="S36" s="1304">
        <f t="shared" si="6"/>
        <v>163808.29289746401</v>
      </c>
      <c r="T36" s="1304">
        <f t="shared" si="6"/>
        <v>333279.91558034159</v>
      </c>
      <c r="U36" s="1304">
        <f t="shared" si="6"/>
        <v>150407.5</v>
      </c>
      <c r="V36" s="1304">
        <f t="shared" si="6"/>
        <v>150407.5</v>
      </c>
      <c r="W36" s="1304">
        <f t="shared" si="6"/>
        <v>163808.29289746401</v>
      </c>
      <c r="X36" s="1304">
        <f t="shared" si="6"/>
        <v>333279.91558034159</v>
      </c>
      <c r="Y36" s="1304">
        <f t="shared" si="6"/>
        <v>150407.5</v>
      </c>
      <c r="Z36" s="1304">
        <f t="shared" si="6"/>
        <v>150407.5</v>
      </c>
      <c r="AA36" s="1304">
        <f t="shared" si="6"/>
        <v>163808.29289746401</v>
      </c>
      <c r="AB36" s="1304">
        <f t="shared" si="6"/>
        <v>208379.91558034156</v>
      </c>
      <c r="AC36" s="1304">
        <f t="shared" si="6"/>
        <v>25507.5</v>
      </c>
      <c r="AD36" s="1304">
        <f t="shared" si="6"/>
        <v>25507.5</v>
      </c>
      <c r="AE36" s="1304">
        <f t="shared" si="6"/>
        <v>38908.292897464002</v>
      </c>
      <c r="AF36" s="1304">
        <f t="shared" si="6"/>
        <v>208379.91558034156</v>
      </c>
      <c r="AG36" s="1304">
        <f t="shared" si="6"/>
        <v>25507.5</v>
      </c>
      <c r="AH36" s="1304">
        <f t="shared" si="6"/>
        <v>25507.5</v>
      </c>
      <c r="AI36" s="1304">
        <f t="shared" si="6"/>
        <v>38908.292897464002</v>
      </c>
      <c r="AJ36" s="1304">
        <f t="shared" si="6"/>
        <v>208379.91558034156</v>
      </c>
      <c r="AK36" s="1304">
        <f t="shared" si="6"/>
        <v>25507.5</v>
      </c>
      <c r="AL36" s="1304">
        <f t="shared" si="6"/>
        <v>25507.5</v>
      </c>
      <c r="AM36" s="1304">
        <f t="shared" si="6"/>
        <v>38908.292897464002</v>
      </c>
      <c r="AN36" s="1304">
        <f t="shared" si="6"/>
        <v>208379.91558034156</v>
      </c>
      <c r="AO36" s="1304">
        <f t="shared" si="6"/>
        <v>25507.5</v>
      </c>
      <c r="AP36" s="1304">
        <f t="shared" si="6"/>
        <v>25507.5</v>
      </c>
      <c r="AQ36" s="1304">
        <f t="shared" si="6"/>
        <v>38908.292897464002</v>
      </c>
      <c r="AR36" s="1304">
        <f t="shared" si="6"/>
        <v>208379.91558034156</v>
      </c>
      <c r="AS36" s="1304">
        <f t="shared" si="6"/>
        <v>25507.5</v>
      </c>
      <c r="AT36" s="1304">
        <f t="shared" si="6"/>
        <v>25507.5</v>
      </c>
      <c r="AU36" s="1304">
        <f t="shared" si="6"/>
        <v>38908.292897464002</v>
      </c>
      <c r="AV36" s="1304">
        <f t="shared" si="6"/>
        <v>208379.91558034156</v>
      </c>
      <c r="AW36" s="1304">
        <f t="shared" si="6"/>
        <v>25507.5</v>
      </c>
      <c r="AX36" s="1304">
        <f t="shared" si="6"/>
        <v>25507.5</v>
      </c>
      <c r="AY36" s="1304">
        <f t="shared" si="6"/>
        <v>38908.292897464002</v>
      </c>
      <c r="AZ36" s="1304">
        <f t="shared" si="6"/>
        <v>208379.91558034156</v>
      </c>
      <c r="BA36" s="1304">
        <f t="shared" si="6"/>
        <v>25507.5</v>
      </c>
      <c r="BB36" s="1304">
        <f t="shared" si="6"/>
        <v>25507.5</v>
      </c>
      <c r="BC36" s="1304">
        <f t="shared" si="6"/>
        <v>38908.292897464002</v>
      </c>
      <c r="BD36" s="1304">
        <f t="shared" si="6"/>
        <v>208379.91558034156</v>
      </c>
      <c r="BE36" s="1304">
        <f t="shared" si="6"/>
        <v>25507.5</v>
      </c>
      <c r="BF36" s="1304">
        <f t="shared" si="6"/>
        <v>25507.5</v>
      </c>
      <c r="BG36" s="1304">
        <f t="shared" si="6"/>
        <v>38908.292897464002</v>
      </c>
      <c r="BH36" s="1304">
        <f t="shared" si="6"/>
        <v>208379.91558034156</v>
      </c>
      <c r="BI36" s="1304">
        <f t="shared" si="6"/>
        <v>25507.5</v>
      </c>
      <c r="BJ36" s="1304">
        <f t="shared" si="6"/>
        <v>25507.5</v>
      </c>
      <c r="BK36" s="1304">
        <f t="shared" si="6"/>
        <v>38908.292897464002</v>
      </c>
      <c r="BL36" s="1304">
        <f t="shared" si="6"/>
        <v>208379.91558034156</v>
      </c>
      <c r="BM36" s="1304">
        <f t="shared" si="6"/>
        <v>25507.5</v>
      </c>
      <c r="BN36" s="1304">
        <f t="shared" si="6"/>
        <v>25507.5</v>
      </c>
      <c r="BO36" s="1304">
        <f t="shared" si="6"/>
        <v>38908.292897464002</v>
      </c>
    </row>
    <row r="38" spans="2:67" ht="10.5" thickBot="1"/>
    <row r="39" spans="2:67" ht="10.5" thickBot="1">
      <c r="B39" s="324" t="s">
        <v>292</v>
      </c>
      <c r="C39" s="325"/>
      <c r="D39" s="325"/>
      <c r="E39" s="326"/>
      <c r="F39" s="326"/>
      <c r="G39" s="1305"/>
      <c r="H39" s="1305">
        <f t="shared" ref="H39:AM39" si="7">SUMPRODUCT($F9:$F23,H9:H23)</f>
        <v>15085.976324880005</v>
      </c>
      <c r="I39" s="1305">
        <f t="shared" si="7"/>
        <v>300</v>
      </c>
      <c r="J39" s="1305">
        <f t="shared" si="7"/>
        <v>300</v>
      </c>
      <c r="K39" s="1305">
        <f t="shared" si="7"/>
        <v>4300.7928974639999</v>
      </c>
      <c r="L39" s="1305">
        <f t="shared" si="7"/>
        <v>14585.976324880005</v>
      </c>
      <c r="M39" s="1305">
        <f t="shared" si="7"/>
        <v>300</v>
      </c>
      <c r="N39" s="1305">
        <f t="shared" si="7"/>
        <v>300</v>
      </c>
      <c r="O39" s="1305">
        <f t="shared" si="7"/>
        <v>4300.7928974639999</v>
      </c>
      <c r="P39" s="1305">
        <f t="shared" si="7"/>
        <v>14585.976324880005</v>
      </c>
      <c r="Q39" s="1305">
        <f t="shared" si="7"/>
        <v>300</v>
      </c>
      <c r="R39" s="1305">
        <f t="shared" si="7"/>
        <v>300</v>
      </c>
      <c r="S39" s="1305">
        <f t="shared" si="7"/>
        <v>4700.7928974639999</v>
      </c>
      <c r="T39" s="1305">
        <f t="shared" si="7"/>
        <v>14585.976324880005</v>
      </c>
      <c r="U39" s="1305">
        <f t="shared" si="7"/>
        <v>300</v>
      </c>
      <c r="V39" s="1305">
        <f t="shared" si="7"/>
        <v>300</v>
      </c>
      <c r="W39" s="1305">
        <f t="shared" si="7"/>
        <v>4700.7928974639999</v>
      </c>
      <c r="X39" s="1305">
        <f t="shared" si="7"/>
        <v>14585.976324880005</v>
      </c>
      <c r="Y39" s="1305">
        <f t="shared" si="7"/>
        <v>300</v>
      </c>
      <c r="Z39" s="1305">
        <f t="shared" si="7"/>
        <v>300</v>
      </c>
      <c r="AA39" s="1305">
        <f t="shared" si="7"/>
        <v>4700.7928974639999</v>
      </c>
      <c r="AB39" s="1305">
        <f t="shared" si="7"/>
        <v>14585.976324880005</v>
      </c>
      <c r="AC39" s="1305">
        <f t="shared" si="7"/>
        <v>300</v>
      </c>
      <c r="AD39" s="1305">
        <f t="shared" si="7"/>
        <v>300</v>
      </c>
      <c r="AE39" s="1305">
        <f t="shared" si="7"/>
        <v>4700.7928974639999</v>
      </c>
      <c r="AF39" s="1305">
        <f t="shared" si="7"/>
        <v>14585.976324880005</v>
      </c>
      <c r="AG39" s="1305">
        <f t="shared" si="7"/>
        <v>300</v>
      </c>
      <c r="AH39" s="1305">
        <f t="shared" si="7"/>
        <v>300</v>
      </c>
      <c r="AI39" s="1305">
        <f t="shared" si="7"/>
        <v>4700.7928974639999</v>
      </c>
      <c r="AJ39" s="1305">
        <f t="shared" si="7"/>
        <v>14585.976324880005</v>
      </c>
      <c r="AK39" s="1305">
        <f t="shared" si="7"/>
        <v>300</v>
      </c>
      <c r="AL39" s="1305">
        <f t="shared" si="7"/>
        <v>300</v>
      </c>
      <c r="AM39" s="1305">
        <f t="shared" si="7"/>
        <v>4700.7928974639999</v>
      </c>
      <c r="AN39" s="1305">
        <f t="shared" ref="AN39:BO39" si="8">SUMPRODUCT($F9:$F23,AN9:AN23)</f>
        <v>14585.976324880005</v>
      </c>
      <c r="AO39" s="1305">
        <f t="shared" si="8"/>
        <v>300</v>
      </c>
      <c r="AP39" s="1305">
        <f t="shared" si="8"/>
        <v>300</v>
      </c>
      <c r="AQ39" s="1305">
        <f t="shared" si="8"/>
        <v>4700.7928974639999</v>
      </c>
      <c r="AR39" s="1305">
        <f t="shared" si="8"/>
        <v>14585.976324880005</v>
      </c>
      <c r="AS39" s="1305">
        <f t="shared" si="8"/>
        <v>300</v>
      </c>
      <c r="AT39" s="1305">
        <f t="shared" si="8"/>
        <v>300</v>
      </c>
      <c r="AU39" s="1306">
        <f t="shared" si="8"/>
        <v>4700.7928974639999</v>
      </c>
      <c r="AV39" s="1306">
        <f t="shared" si="8"/>
        <v>14585.976324880005</v>
      </c>
      <c r="AW39" s="1306">
        <f t="shared" si="8"/>
        <v>300</v>
      </c>
      <c r="AX39" s="1306">
        <f t="shared" si="8"/>
        <v>300</v>
      </c>
      <c r="AY39" s="1306">
        <f t="shared" si="8"/>
        <v>4700.7928974639999</v>
      </c>
      <c r="AZ39" s="1306">
        <f t="shared" si="8"/>
        <v>14585.976324880005</v>
      </c>
      <c r="BA39" s="1306">
        <f t="shared" si="8"/>
        <v>300</v>
      </c>
      <c r="BB39" s="1306">
        <f t="shared" si="8"/>
        <v>300</v>
      </c>
      <c r="BC39" s="1306">
        <f t="shared" si="8"/>
        <v>4700.7928974639999</v>
      </c>
      <c r="BD39" s="1306">
        <f t="shared" si="8"/>
        <v>14585.976324880005</v>
      </c>
      <c r="BE39" s="1306">
        <f t="shared" si="8"/>
        <v>300</v>
      </c>
      <c r="BF39" s="1306">
        <f t="shared" si="8"/>
        <v>300</v>
      </c>
      <c r="BG39" s="1306">
        <f t="shared" si="8"/>
        <v>4700.7928974639999</v>
      </c>
      <c r="BH39" s="1306">
        <f t="shared" si="8"/>
        <v>14585.976324880005</v>
      </c>
      <c r="BI39" s="1306">
        <f t="shared" si="8"/>
        <v>300</v>
      </c>
      <c r="BJ39" s="1306">
        <f t="shared" si="8"/>
        <v>300</v>
      </c>
      <c r="BK39" s="1306">
        <f t="shared" si="8"/>
        <v>4700.7928974639999</v>
      </c>
      <c r="BL39" s="1306">
        <f t="shared" si="8"/>
        <v>14585.976324880005</v>
      </c>
      <c r="BM39" s="1306">
        <f t="shared" si="8"/>
        <v>300</v>
      </c>
      <c r="BN39" s="1306">
        <f t="shared" si="8"/>
        <v>300</v>
      </c>
      <c r="BO39" s="1306">
        <f t="shared" si="8"/>
        <v>4700.7928974639999</v>
      </c>
    </row>
    <row r="40" spans="2:67" ht="10.5" thickBot="1">
      <c r="G40" s="1307"/>
      <c r="H40" s="1307"/>
      <c r="I40" s="1307"/>
      <c r="J40" s="1307"/>
      <c r="K40" s="1307"/>
      <c r="L40" s="1307"/>
      <c r="M40" s="1307"/>
      <c r="N40" s="1307"/>
      <c r="O40" s="1307"/>
      <c r="P40" s="1307"/>
      <c r="Q40" s="1307"/>
      <c r="R40" s="1307"/>
      <c r="S40" s="1307"/>
      <c r="T40" s="1307"/>
      <c r="U40" s="1307"/>
      <c r="V40" s="1307"/>
      <c r="W40" s="1307"/>
      <c r="X40" s="1307"/>
      <c r="Y40" s="1307"/>
      <c r="Z40" s="1307"/>
      <c r="AA40" s="1307"/>
      <c r="AB40" s="1307"/>
      <c r="AC40" s="1307"/>
      <c r="AD40" s="1307"/>
      <c r="AE40" s="1307"/>
      <c r="AF40" s="1307"/>
      <c r="AG40" s="1307"/>
      <c r="AH40" s="1307"/>
      <c r="AI40" s="1307"/>
      <c r="AJ40" s="1307"/>
      <c r="AK40" s="1307"/>
      <c r="AL40" s="1307"/>
      <c r="AM40" s="1307"/>
      <c r="AN40" s="1307"/>
      <c r="AO40" s="1307"/>
      <c r="AP40" s="1307"/>
      <c r="AQ40" s="1307"/>
      <c r="AR40" s="1307"/>
      <c r="AS40" s="1307"/>
      <c r="AT40" s="1307"/>
      <c r="AU40" s="1307"/>
      <c r="AV40" s="1307"/>
      <c r="AW40" s="1307"/>
      <c r="AX40" s="1307"/>
      <c r="AY40" s="1307"/>
      <c r="AZ40" s="1307"/>
      <c r="BA40" s="1307"/>
      <c r="BB40" s="1307"/>
      <c r="BC40" s="1307"/>
      <c r="BD40" s="1307"/>
      <c r="BE40" s="1307"/>
      <c r="BF40" s="1307"/>
      <c r="BG40" s="1307"/>
      <c r="BH40" s="1307"/>
      <c r="BI40" s="1307"/>
      <c r="BJ40" s="1307"/>
      <c r="BK40" s="1307"/>
      <c r="BL40" s="1307"/>
      <c r="BM40" s="1307"/>
      <c r="BN40" s="1307"/>
      <c r="BO40" s="1307"/>
    </row>
    <row r="41" spans="2:67" ht="10.8" thickBot="1">
      <c r="B41" s="738" t="s">
        <v>570</v>
      </c>
      <c r="C41" s="739"/>
      <c r="D41" s="739"/>
      <c r="E41" s="740"/>
      <c r="F41" s="740"/>
      <c r="G41" s="1308"/>
      <c r="H41" s="1309">
        <f t="shared" ref="H41:AM41" si="9">SUMPRODUCT($F25:$F32,H25:H32)</f>
        <v>48300</v>
      </c>
      <c r="I41" s="1310">
        <f t="shared" si="9"/>
        <v>24900</v>
      </c>
      <c r="J41" s="1310">
        <f t="shared" si="9"/>
        <v>24900</v>
      </c>
      <c r="K41" s="1310">
        <f t="shared" si="9"/>
        <v>33900</v>
      </c>
      <c r="L41" s="1310">
        <f t="shared" si="9"/>
        <v>48300</v>
      </c>
      <c r="M41" s="1310">
        <f t="shared" si="9"/>
        <v>24900</v>
      </c>
      <c r="N41" s="1310">
        <f t="shared" si="9"/>
        <v>24900</v>
      </c>
      <c r="O41" s="1310">
        <f t="shared" si="9"/>
        <v>33900</v>
      </c>
      <c r="P41" s="1310">
        <f t="shared" si="9"/>
        <v>48300</v>
      </c>
      <c r="Q41" s="1310">
        <f t="shared" si="9"/>
        <v>24900</v>
      </c>
      <c r="R41" s="1310">
        <f t="shared" si="9"/>
        <v>24900</v>
      </c>
      <c r="S41" s="1310">
        <f t="shared" si="9"/>
        <v>33900</v>
      </c>
      <c r="T41" s="1310">
        <f t="shared" si="9"/>
        <v>48300</v>
      </c>
      <c r="U41" s="1310">
        <f t="shared" si="9"/>
        <v>24900</v>
      </c>
      <c r="V41" s="1310">
        <f t="shared" si="9"/>
        <v>24900</v>
      </c>
      <c r="W41" s="1310">
        <f t="shared" si="9"/>
        <v>33900</v>
      </c>
      <c r="X41" s="1310">
        <f t="shared" si="9"/>
        <v>48300</v>
      </c>
      <c r="Y41" s="1310">
        <f t="shared" si="9"/>
        <v>24900</v>
      </c>
      <c r="Z41" s="1310">
        <f t="shared" si="9"/>
        <v>24900</v>
      </c>
      <c r="AA41" s="1310">
        <f t="shared" si="9"/>
        <v>33900</v>
      </c>
      <c r="AB41" s="1310">
        <f t="shared" si="9"/>
        <v>48300</v>
      </c>
      <c r="AC41" s="1310">
        <f t="shared" si="9"/>
        <v>24900</v>
      </c>
      <c r="AD41" s="1310">
        <f t="shared" si="9"/>
        <v>24900</v>
      </c>
      <c r="AE41" s="1310">
        <f t="shared" si="9"/>
        <v>33900</v>
      </c>
      <c r="AF41" s="1310">
        <f t="shared" si="9"/>
        <v>48300</v>
      </c>
      <c r="AG41" s="1310">
        <f t="shared" si="9"/>
        <v>24900</v>
      </c>
      <c r="AH41" s="1310">
        <f t="shared" si="9"/>
        <v>24900</v>
      </c>
      <c r="AI41" s="1310">
        <f t="shared" si="9"/>
        <v>33900</v>
      </c>
      <c r="AJ41" s="1310">
        <f t="shared" si="9"/>
        <v>48300</v>
      </c>
      <c r="AK41" s="1310">
        <f t="shared" si="9"/>
        <v>24900</v>
      </c>
      <c r="AL41" s="1310">
        <f t="shared" si="9"/>
        <v>24900</v>
      </c>
      <c r="AM41" s="1310">
        <f t="shared" si="9"/>
        <v>33900</v>
      </c>
      <c r="AN41" s="1310">
        <f t="shared" ref="AN41:BO41" si="10">SUMPRODUCT($F25:$F32,AN25:AN32)</f>
        <v>48300</v>
      </c>
      <c r="AO41" s="1310">
        <f t="shared" si="10"/>
        <v>24900</v>
      </c>
      <c r="AP41" s="1310">
        <f t="shared" si="10"/>
        <v>24900</v>
      </c>
      <c r="AQ41" s="1310">
        <f t="shared" si="10"/>
        <v>33900</v>
      </c>
      <c r="AR41" s="1310">
        <f t="shared" si="10"/>
        <v>48300</v>
      </c>
      <c r="AS41" s="1310">
        <f t="shared" si="10"/>
        <v>24900</v>
      </c>
      <c r="AT41" s="1310">
        <f t="shared" si="10"/>
        <v>24900</v>
      </c>
      <c r="AU41" s="1311">
        <f t="shared" si="10"/>
        <v>33900</v>
      </c>
      <c r="AV41" s="1311">
        <f t="shared" si="10"/>
        <v>48300</v>
      </c>
      <c r="AW41" s="1311">
        <f t="shared" si="10"/>
        <v>24900</v>
      </c>
      <c r="AX41" s="1311">
        <f t="shared" si="10"/>
        <v>24900</v>
      </c>
      <c r="AY41" s="1311">
        <f t="shared" si="10"/>
        <v>33900</v>
      </c>
      <c r="AZ41" s="1311">
        <f t="shared" si="10"/>
        <v>48300</v>
      </c>
      <c r="BA41" s="1311">
        <f t="shared" si="10"/>
        <v>24900</v>
      </c>
      <c r="BB41" s="1311">
        <f t="shared" si="10"/>
        <v>24900</v>
      </c>
      <c r="BC41" s="1311">
        <f t="shared" si="10"/>
        <v>33900</v>
      </c>
      <c r="BD41" s="1311">
        <f t="shared" si="10"/>
        <v>48300</v>
      </c>
      <c r="BE41" s="1311">
        <f t="shared" si="10"/>
        <v>24900</v>
      </c>
      <c r="BF41" s="1311">
        <f t="shared" si="10"/>
        <v>24900</v>
      </c>
      <c r="BG41" s="1311">
        <f t="shared" si="10"/>
        <v>33900</v>
      </c>
      <c r="BH41" s="1311">
        <f t="shared" si="10"/>
        <v>48300</v>
      </c>
      <c r="BI41" s="1311">
        <f t="shared" si="10"/>
        <v>24900</v>
      </c>
      <c r="BJ41" s="1311">
        <f t="shared" si="10"/>
        <v>24900</v>
      </c>
      <c r="BK41" s="1311">
        <f t="shared" si="10"/>
        <v>33900</v>
      </c>
      <c r="BL41" s="1311">
        <f t="shared" si="10"/>
        <v>48300</v>
      </c>
      <c r="BM41" s="1311">
        <f t="shared" si="10"/>
        <v>24900</v>
      </c>
      <c r="BN41" s="1311">
        <f t="shared" si="10"/>
        <v>24900</v>
      </c>
      <c r="BO41" s="1311">
        <f t="shared" si="10"/>
        <v>33900</v>
      </c>
    </row>
    <row r="42" spans="2:67" s="32" customFormat="1" ht="10.8" thickBot="1">
      <c r="B42" s="743" t="s">
        <v>785</v>
      </c>
      <c r="C42" s="744"/>
      <c r="D42" s="744"/>
      <c r="E42" s="745"/>
      <c r="F42" s="745"/>
      <c r="G42" s="1312">
        <f>SUM(I42:BO42)</f>
        <v>1980000</v>
      </c>
      <c r="H42" s="1313"/>
      <c r="I42" s="1313"/>
      <c r="J42" s="1314" t="s">
        <v>561</v>
      </c>
      <c r="K42" s="1315">
        <f>SUM(H41:K41)</f>
        <v>132000</v>
      </c>
      <c r="L42" s="1313"/>
      <c r="M42" s="1313"/>
      <c r="N42" s="1314" t="s">
        <v>560</v>
      </c>
      <c r="O42" s="1315">
        <f>SUM(L41:O41)</f>
        <v>132000</v>
      </c>
      <c r="P42" s="1313"/>
      <c r="Q42" s="1313"/>
      <c r="R42" s="1314" t="s">
        <v>562</v>
      </c>
      <c r="S42" s="1315">
        <f>SUM(P41:S41)</f>
        <v>132000</v>
      </c>
      <c r="T42" s="1313"/>
      <c r="U42" s="1313"/>
      <c r="V42" s="1314" t="s">
        <v>563</v>
      </c>
      <c r="W42" s="1315">
        <f>SUM(T41:W41)</f>
        <v>132000</v>
      </c>
      <c r="X42" s="1313"/>
      <c r="Y42" s="1313"/>
      <c r="Z42" s="1314" t="s">
        <v>564</v>
      </c>
      <c r="AA42" s="1315">
        <f>SUM(X41:AA41)</f>
        <v>132000</v>
      </c>
      <c r="AB42" s="1313"/>
      <c r="AC42" s="1313"/>
      <c r="AD42" s="1314" t="s">
        <v>565</v>
      </c>
      <c r="AE42" s="1315">
        <f>SUM(AB41:AE41)</f>
        <v>132000</v>
      </c>
      <c r="AF42" s="1313"/>
      <c r="AG42" s="1313"/>
      <c r="AH42" s="1314" t="s">
        <v>566</v>
      </c>
      <c r="AI42" s="1315">
        <f>SUM(AF41:AI41)</f>
        <v>132000</v>
      </c>
      <c r="AJ42" s="1313"/>
      <c r="AK42" s="1313"/>
      <c r="AL42" s="1314" t="s">
        <v>567</v>
      </c>
      <c r="AM42" s="1315">
        <f>SUM(AJ41:AM41)</f>
        <v>132000</v>
      </c>
      <c r="AN42" s="1313"/>
      <c r="AO42" s="1313"/>
      <c r="AP42" s="1314" t="s">
        <v>568</v>
      </c>
      <c r="AQ42" s="1315">
        <f>SUM(AN41:AQ41)</f>
        <v>132000</v>
      </c>
      <c r="AR42" s="1313"/>
      <c r="AS42" s="1313"/>
      <c r="AT42" s="1314" t="s">
        <v>569</v>
      </c>
      <c r="AU42" s="1315">
        <f>SUM(AR41:AU41)</f>
        <v>132000</v>
      </c>
      <c r="AV42" s="1313"/>
      <c r="AW42" s="1313"/>
      <c r="AX42" s="1314" t="s">
        <v>680</v>
      </c>
      <c r="AY42" s="1315">
        <f>SUM(AV41:AY41)</f>
        <v>132000</v>
      </c>
      <c r="AZ42" s="1313"/>
      <c r="BA42" s="1313"/>
      <c r="BB42" s="1314" t="s">
        <v>680</v>
      </c>
      <c r="BC42" s="1315">
        <f>SUM(AZ41:BC41)</f>
        <v>132000</v>
      </c>
      <c r="BD42" s="1313"/>
      <c r="BE42" s="1313"/>
      <c r="BF42" s="1314" t="s">
        <v>681</v>
      </c>
      <c r="BG42" s="1315">
        <f>SUM(BD41:BG41)</f>
        <v>132000</v>
      </c>
      <c r="BH42" s="1313"/>
      <c r="BI42" s="1313"/>
      <c r="BJ42" s="1314" t="s">
        <v>682</v>
      </c>
      <c r="BK42" s="1315">
        <f>SUM(BH41:BK41)</f>
        <v>132000</v>
      </c>
      <c r="BL42" s="1313"/>
      <c r="BM42" s="1313"/>
      <c r="BN42" s="1314" t="s">
        <v>683</v>
      </c>
      <c r="BO42" s="1315">
        <f>SUM(BL41:BO41)</f>
        <v>132000</v>
      </c>
    </row>
    <row r="43" spans="2:67" ht="10.5" thickBot="1">
      <c r="B43" s="424"/>
      <c r="C43" s="424"/>
      <c r="D43" s="424"/>
      <c r="E43" s="425"/>
      <c r="F43" s="425"/>
      <c r="G43" s="1316"/>
      <c r="H43" s="1317"/>
      <c r="I43" s="1318"/>
      <c r="J43" s="1318"/>
      <c r="K43" s="1318"/>
      <c r="L43" s="1318"/>
      <c r="M43" s="1318"/>
      <c r="N43" s="1318"/>
      <c r="O43" s="1318"/>
      <c r="P43" s="1318"/>
      <c r="Q43" s="1318"/>
      <c r="R43" s="1318"/>
      <c r="S43" s="1318"/>
      <c r="T43" s="1318"/>
      <c r="U43" s="1318"/>
      <c r="V43" s="1318"/>
      <c r="W43" s="1318"/>
      <c r="X43" s="1318"/>
      <c r="Y43" s="1318"/>
      <c r="Z43" s="1318"/>
      <c r="AA43" s="1318"/>
      <c r="AB43" s="1318"/>
      <c r="AC43" s="1318"/>
      <c r="AD43" s="1318"/>
      <c r="AE43" s="1318"/>
      <c r="AF43" s="1318"/>
      <c r="AG43" s="1318"/>
      <c r="AH43" s="1318"/>
      <c r="AI43" s="1318"/>
      <c r="AJ43" s="1318"/>
      <c r="AK43" s="1318"/>
      <c r="AL43" s="1318"/>
      <c r="AM43" s="1318"/>
      <c r="AN43" s="1318"/>
      <c r="AO43" s="1318"/>
      <c r="AP43" s="1318"/>
      <c r="AQ43" s="1318"/>
      <c r="AR43" s="1318"/>
      <c r="AS43" s="1318"/>
      <c r="AT43" s="1318"/>
      <c r="AU43" s="1319"/>
      <c r="AV43" s="1319"/>
      <c r="AW43" s="1319"/>
      <c r="AX43" s="1319"/>
      <c r="AY43" s="1319"/>
      <c r="AZ43" s="1319"/>
      <c r="BA43" s="1319"/>
      <c r="BB43" s="1319"/>
      <c r="BC43" s="1319"/>
      <c r="BD43" s="1319"/>
      <c r="BE43" s="1319"/>
      <c r="BF43" s="1319"/>
      <c r="BG43" s="1319"/>
      <c r="BH43" s="1319"/>
      <c r="BI43" s="1319"/>
      <c r="BJ43" s="1319"/>
      <c r="BK43" s="1319"/>
      <c r="BL43" s="1319"/>
      <c r="BM43" s="1319"/>
      <c r="BN43" s="1319"/>
      <c r="BO43" s="1319"/>
    </row>
    <row r="44" spans="2:67" ht="10.95" customHeight="1" thickBot="1">
      <c r="B44" s="741" t="s">
        <v>313</v>
      </c>
      <c r="C44" s="739"/>
      <c r="D44" s="739"/>
      <c r="E44" s="740"/>
      <c r="F44" s="742"/>
      <c r="G44" s="1320">
        <f>SUM(H44:BO44)</f>
        <v>1404000</v>
      </c>
      <c r="H44" s="1321">
        <f t="shared" ref="H44:BO44" si="11">H41-H45</f>
        <v>26100</v>
      </c>
      <c r="I44" s="1322">
        <f t="shared" si="11"/>
        <v>22500</v>
      </c>
      <c r="J44" s="1322">
        <f t="shared" si="11"/>
        <v>22500</v>
      </c>
      <c r="K44" s="1322">
        <f t="shared" si="11"/>
        <v>22500</v>
      </c>
      <c r="L44" s="1322">
        <f t="shared" si="11"/>
        <v>26100</v>
      </c>
      <c r="M44" s="1322">
        <f t="shared" si="11"/>
        <v>22500</v>
      </c>
      <c r="N44" s="1322">
        <f t="shared" si="11"/>
        <v>22500</v>
      </c>
      <c r="O44" s="1322">
        <f t="shared" si="11"/>
        <v>22500</v>
      </c>
      <c r="P44" s="1322">
        <f t="shared" si="11"/>
        <v>26100</v>
      </c>
      <c r="Q44" s="1322">
        <f t="shared" si="11"/>
        <v>22500</v>
      </c>
      <c r="R44" s="1322">
        <f t="shared" si="11"/>
        <v>22500</v>
      </c>
      <c r="S44" s="1322">
        <f t="shared" si="11"/>
        <v>22500</v>
      </c>
      <c r="T44" s="1322">
        <f t="shared" si="11"/>
        <v>26100</v>
      </c>
      <c r="U44" s="1322">
        <f t="shared" si="11"/>
        <v>22500</v>
      </c>
      <c r="V44" s="1322">
        <f t="shared" si="11"/>
        <v>22500</v>
      </c>
      <c r="W44" s="1322">
        <f t="shared" si="11"/>
        <v>22500</v>
      </c>
      <c r="X44" s="1322">
        <f t="shared" si="11"/>
        <v>26100</v>
      </c>
      <c r="Y44" s="1322">
        <f t="shared" si="11"/>
        <v>22500</v>
      </c>
      <c r="Z44" s="1322">
        <f t="shared" si="11"/>
        <v>22500</v>
      </c>
      <c r="AA44" s="1322">
        <f t="shared" si="11"/>
        <v>22500</v>
      </c>
      <c r="AB44" s="1322">
        <f t="shared" si="11"/>
        <v>26100</v>
      </c>
      <c r="AC44" s="1322">
        <f t="shared" si="11"/>
        <v>22500</v>
      </c>
      <c r="AD44" s="1322">
        <f t="shared" si="11"/>
        <v>22500</v>
      </c>
      <c r="AE44" s="1322">
        <f t="shared" si="11"/>
        <v>22500</v>
      </c>
      <c r="AF44" s="1322">
        <f t="shared" si="11"/>
        <v>26100</v>
      </c>
      <c r="AG44" s="1322">
        <f t="shared" si="11"/>
        <v>22500</v>
      </c>
      <c r="AH44" s="1322">
        <f t="shared" si="11"/>
        <v>22500</v>
      </c>
      <c r="AI44" s="1322">
        <f t="shared" si="11"/>
        <v>22500</v>
      </c>
      <c r="AJ44" s="1322">
        <f t="shared" si="11"/>
        <v>26100</v>
      </c>
      <c r="AK44" s="1322">
        <f t="shared" si="11"/>
        <v>22500</v>
      </c>
      <c r="AL44" s="1322">
        <f t="shared" si="11"/>
        <v>22500</v>
      </c>
      <c r="AM44" s="1322">
        <f t="shared" si="11"/>
        <v>22500</v>
      </c>
      <c r="AN44" s="1322">
        <f t="shared" si="11"/>
        <v>26100</v>
      </c>
      <c r="AO44" s="1322">
        <f t="shared" si="11"/>
        <v>22500</v>
      </c>
      <c r="AP44" s="1322">
        <f t="shared" si="11"/>
        <v>22500</v>
      </c>
      <c r="AQ44" s="1322">
        <f t="shared" si="11"/>
        <v>22500</v>
      </c>
      <c r="AR44" s="1322">
        <f t="shared" si="11"/>
        <v>26100</v>
      </c>
      <c r="AS44" s="1322">
        <f t="shared" si="11"/>
        <v>22500</v>
      </c>
      <c r="AT44" s="1322">
        <f t="shared" si="11"/>
        <v>22500</v>
      </c>
      <c r="AU44" s="1323">
        <f t="shared" si="11"/>
        <v>22500</v>
      </c>
      <c r="AV44" s="1323">
        <f t="shared" si="11"/>
        <v>26100</v>
      </c>
      <c r="AW44" s="1323">
        <f t="shared" si="11"/>
        <v>22500</v>
      </c>
      <c r="AX44" s="1323">
        <f t="shared" si="11"/>
        <v>22500</v>
      </c>
      <c r="AY44" s="1323">
        <f t="shared" si="11"/>
        <v>22500</v>
      </c>
      <c r="AZ44" s="1323">
        <f t="shared" si="11"/>
        <v>26100</v>
      </c>
      <c r="BA44" s="1323">
        <f t="shared" si="11"/>
        <v>22500</v>
      </c>
      <c r="BB44" s="1323">
        <f t="shared" si="11"/>
        <v>22500</v>
      </c>
      <c r="BC44" s="1323">
        <f t="shared" si="11"/>
        <v>22500</v>
      </c>
      <c r="BD44" s="1323">
        <f t="shared" si="11"/>
        <v>26100</v>
      </c>
      <c r="BE44" s="1323">
        <f t="shared" si="11"/>
        <v>22500</v>
      </c>
      <c r="BF44" s="1323">
        <f t="shared" si="11"/>
        <v>22500</v>
      </c>
      <c r="BG44" s="1323">
        <f t="shared" si="11"/>
        <v>22500</v>
      </c>
      <c r="BH44" s="1323">
        <f t="shared" si="11"/>
        <v>26100</v>
      </c>
      <c r="BI44" s="1323">
        <f t="shared" si="11"/>
        <v>22500</v>
      </c>
      <c r="BJ44" s="1323">
        <f t="shared" si="11"/>
        <v>22500</v>
      </c>
      <c r="BK44" s="1323">
        <f t="shared" si="11"/>
        <v>22500</v>
      </c>
      <c r="BL44" s="1323">
        <f t="shared" si="11"/>
        <v>26100</v>
      </c>
      <c r="BM44" s="1323">
        <f t="shared" si="11"/>
        <v>22500</v>
      </c>
      <c r="BN44" s="1323">
        <f t="shared" si="11"/>
        <v>22500</v>
      </c>
      <c r="BO44" s="1323">
        <f t="shared" si="11"/>
        <v>22500</v>
      </c>
    </row>
    <row r="45" spans="2:67" ht="10.8" thickBot="1">
      <c r="B45" s="741" t="s">
        <v>308</v>
      </c>
      <c r="C45" s="739"/>
      <c r="D45" s="739"/>
      <c r="E45" s="740"/>
      <c r="F45" s="746"/>
      <c r="G45" s="1324">
        <f>SUM(H45:BO45)</f>
        <v>576000</v>
      </c>
      <c r="H45" s="1309">
        <f t="shared" ref="H45:AM45" si="12">SUMPRODUCT($F29:$F32,H29:H32)+SUMPRODUCT($F28,H28)</f>
        <v>22200</v>
      </c>
      <c r="I45" s="1310">
        <f t="shared" si="12"/>
        <v>2400</v>
      </c>
      <c r="J45" s="1310">
        <f t="shared" si="12"/>
        <v>2400</v>
      </c>
      <c r="K45" s="1310">
        <f t="shared" si="12"/>
        <v>11400</v>
      </c>
      <c r="L45" s="1310">
        <f t="shared" si="12"/>
        <v>22200</v>
      </c>
      <c r="M45" s="1310">
        <f t="shared" si="12"/>
        <v>2400</v>
      </c>
      <c r="N45" s="1310">
        <f t="shared" si="12"/>
        <v>2400</v>
      </c>
      <c r="O45" s="1310">
        <f t="shared" si="12"/>
        <v>11400</v>
      </c>
      <c r="P45" s="1310">
        <f t="shared" si="12"/>
        <v>22200</v>
      </c>
      <c r="Q45" s="1310">
        <f t="shared" si="12"/>
        <v>2400</v>
      </c>
      <c r="R45" s="1310">
        <f t="shared" si="12"/>
        <v>2400</v>
      </c>
      <c r="S45" s="1310">
        <f t="shared" si="12"/>
        <v>11400</v>
      </c>
      <c r="T45" s="1310">
        <f t="shared" si="12"/>
        <v>22200</v>
      </c>
      <c r="U45" s="1310">
        <f t="shared" si="12"/>
        <v>2400</v>
      </c>
      <c r="V45" s="1310">
        <f t="shared" si="12"/>
        <v>2400</v>
      </c>
      <c r="W45" s="1310">
        <f t="shared" si="12"/>
        <v>11400</v>
      </c>
      <c r="X45" s="1310">
        <f t="shared" si="12"/>
        <v>22200</v>
      </c>
      <c r="Y45" s="1310">
        <f t="shared" si="12"/>
        <v>2400</v>
      </c>
      <c r="Z45" s="1310">
        <f t="shared" si="12"/>
        <v>2400</v>
      </c>
      <c r="AA45" s="1310">
        <f t="shared" si="12"/>
        <v>11400</v>
      </c>
      <c r="AB45" s="1310">
        <f t="shared" si="12"/>
        <v>22200</v>
      </c>
      <c r="AC45" s="1310">
        <f t="shared" si="12"/>
        <v>2400</v>
      </c>
      <c r="AD45" s="1310">
        <f t="shared" si="12"/>
        <v>2400</v>
      </c>
      <c r="AE45" s="1310">
        <f t="shared" si="12"/>
        <v>11400</v>
      </c>
      <c r="AF45" s="1310">
        <f t="shared" si="12"/>
        <v>22200</v>
      </c>
      <c r="AG45" s="1310">
        <f t="shared" si="12"/>
        <v>2400</v>
      </c>
      <c r="AH45" s="1310">
        <f t="shared" si="12"/>
        <v>2400</v>
      </c>
      <c r="AI45" s="1310">
        <f t="shared" si="12"/>
        <v>11400</v>
      </c>
      <c r="AJ45" s="1310">
        <f t="shared" si="12"/>
        <v>22200</v>
      </c>
      <c r="AK45" s="1310">
        <f t="shared" si="12"/>
        <v>2400</v>
      </c>
      <c r="AL45" s="1310">
        <f t="shared" si="12"/>
        <v>2400</v>
      </c>
      <c r="AM45" s="1310">
        <f t="shared" si="12"/>
        <v>11400</v>
      </c>
      <c r="AN45" s="1310">
        <f t="shared" ref="AN45:BO45" si="13">SUMPRODUCT($F29:$F32,AN29:AN32)+SUMPRODUCT($F28,AN28)</f>
        <v>22200</v>
      </c>
      <c r="AO45" s="1310">
        <f t="shared" si="13"/>
        <v>2400</v>
      </c>
      <c r="AP45" s="1310">
        <f t="shared" si="13"/>
        <v>2400</v>
      </c>
      <c r="AQ45" s="1310">
        <f t="shared" si="13"/>
        <v>11400</v>
      </c>
      <c r="AR45" s="1310">
        <f t="shared" si="13"/>
        <v>22200</v>
      </c>
      <c r="AS45" s="1310">
        <f t="shared" si="13"/>
        <v>2400</v>
      </c>
      <c r="AT45" s="1310">
        <f t="shared" si="13"/>
        <v>2400</v>
      </c>
      <c r="AU45" s="1311">
        <f t="shared" si="13"/>
        <v>11400</v>
      </c>
      <c r="AV45" s="1311">
        <f t="shared" si="13"/>
        <v>22200</v>
      </c>
      <c r="AW45" s="1311">
        <f t="shared" si="13"/>
        <v>2400</v>
      </c>
      <c r="AX45" s="1311">
        <f t="shared" si="13"/>
        <v>2400</v>
      </c>
      <c r="AY45" s="1311">
        <f t="shared" si="13"/>
        <v>11400</v>
      </c>
      <c r="AZ45" s="1311">
        <f t="shared" si="13"/>
        <v>22200</v>
      </c>
      <c r="BA45" s="1311">
        <f t="shared" si="13"/>
        <v>2400</v>
      </c>
      <c r="BB45" s="1311">
        <f t="shared" si="13"/>
        <v>2400</v>
      </c>
      <c r="BC45" s="1311">
        <f t="shared" si="13"/>
        <v>11400</v>
      </c>
      <c r="BD45" s="1311">
        <f t="shared" si="13"/>
        <v>22200</v>
      </c>
      <c r="BE45" s="1311">
        <f t="shared" si="13"/>
        <v>2400</v>
      </c>
      <c r="BF45" s="1311">
        <f t="shared" si="13"/>
        <v>2400</v>
      </c>
      <c r="BG45" s="1311">
        <f t="shared" si="13"/>
        <v>11400</v>
      </c>
      <c r="BH45" s="1311">
        <f t="shared" si="13"/>
        <v>22200</v>
      </c>
      <c r="BI45" s="1311">
        <f t="shared" si="13"/>
        <v>2400</v>
      </c>
      <c r="BJ45" s="1311">
        <f t="shared" si="13"/>
        <v>2400</v>
      </c>
      <c r="BK45" s="1311">
        <f t="shared" si="13"/>
        <v>11400</v>
      </c>
      <c r="BL45" s="1311">
        <f t="shared" si="13"/>
        <v>22200</v>
      </c>
      <c r="BM45" s="1311">
        <f t="shared" si="13"/>
        <v>2400</v>
      </c>
      <c r="BN45" s="1311">
        <f t="shared" si="13"/>
        <v>2400</v>
      </c>
      <c r="BO45" s="1311">
        <f t="shared" si="13"/>
        <v>11400</v>
      </c>
    </row>
    <row r="62" spans="12:13" ht="10.5">
      <c r="L62" s="327"/>
      <c r="M62" s="328"/>
    </row>
    <row r="63" spans="12:13" ht="10.5">
      <c r="L63" s="327"/>
      <c r="M63" s="328"/>
    </row>
    <row r="64" spans="12:13" ht="10.5">
      <c r="L64" s="327"/>
      <c r="M64" s="32"/>
    </row>
  </sheetData>
  <phoneticPr fontId="26" type="noConversion"/>
  <pageMargins left="0.75" right="0.75" top="1" bottom="1" header="0.5" footer="0.5"/>
  <pageSetup orientation="portrait" r:id="rId1"/>
  <headerFooter alignWithMargins="0"/>
  <ignoredErrors>
    <ignoredError sqref="E32 E12:E13" formulaRange="1"/>
    <ignoredError xmlns:x16r3="http://schemas.microsoft.com/office/spreadsheetml/2018/08/main" sqref="T6 X6 AF6 AJ6 AN6 AR6 AV6 BD6 BH6 BL6 H6 L6 P6 AB6" x16r3:misleadingForma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8">
    <tabColor rgb="FF002060"/>
  </sheetPr>
  <dimension ref="B2:BN26"/>
  <sheetViews>
    <sheetView topLeftCell="B1" zoomScaleNormal="100" workbookViewId="0">
      <pane xSplit="5" ySplit="1" topLeftCell="I2" activePane="bottomRight" state="frozen"/>
      <selection activeCell="B1" sqref="B1"/>
      <selection pane="topRight" activeCell="G1" sqref="G1"/>
      <selection pane="bottomLeft" activeCell="B2" sqref="B2"/>
      <selection pane="bottomRight" activeCell="D31" sqref="D31"/>
    </sheetView>
  </sheetViews>
  <sheetFormatPr defaultColWidth="9.21875" defaultRowHeight="10.199999999999999"/>
  <cols>
    <col min="1" max="1" width="8.77734375" style="2" customWidth="1"/>
    <col min="2" max="2" width="11.77734375" style="2" customWidth="1"/>
    <col min="3" max="3" width="26" style="2" customWidth="1"/>
    <col min="4" max="4" width="11.21875" style="2" customWidth="1"/>
    <col min="5" max="5" width="10.77734375" style="61" customWidth="1"/>
    <col min="6" max="6" width="15.21875" style="61" bestFit="1" customWidth="1"/>
    <col min="7" max="66" width="12.5546875" style="2" customWidth="1"/>
    <col min="67" max="90" width="7.6640625" style="2" customWidth="1"/>
    <col min="91" max="16384" width="9.21875" style="2"/>
  </cols>
  <sheetData>
    <row r="2" spans="2:66" ht="12.6" thickBot="1">
      <c r="B2" s="570" t="s">
        <v>573</v>
      </c>
      <c r="C2" s="77"/>
      <c r="D2" s="77"/>
      <c r="E2" s="260"/>
      <c r="F2" s="260"/>
      <c r="G2" s="5" t="s">
        <v>49</v>
      </c>
      <c r="H2" s="5"/>
      <c r="I2" s="5"/>
      <c r="J2" s="5"/>
      <c r="K2" s="5" t="s">
        <v>77</v>
      </c>
      <c r="L2" s="5"/>
      <c r="M2" s="5"/>
      <c r="N2" s="5"/>
      <c r="O2" s="5" t="s">
        <v>78</v>
      </c>
      <c r="P2" s="165"/>
      <c r="Q2" s="165"/>
      <c r="R2" s="165"/>
      <c r="S2" s="5" t="s">
        <v>79</v>
      </c>
      <c r="T2" s="165"/>
      <c r="U2" s="165"/>
      <c r="V2" s="165"/>
      <c r="W2" s="5" t="s">
        <v>80</v>
      </c>
      <c r="X2" s="165"/>
      <c r="Y2" s="165"/>
      <c r="Z2" s="165"/>
      <c r="AA2" s="5" t="s">
        <v>318</v>
      </c>
      <c r="AB2" s="165"/>
      <c r="AC2" s="165"/>
      <c r="AD2" s="165"/>
      <c r="AE2" s="5" t="s">
        <v>317</v>
      </c>
      <c r="AF2" s="165"/>
      <c r="AG2" s="165"/>
      <c r="AH2" s="165"/>
      <c r="AI2" s="5" t="s">
        <v>319</v>
      </c>
      <c r="AJ2" s="165"/>
      <c r="AK2" s="165"/>
      <c r="AL2" s="165"/>
      <c r="AM2" s="5" t="s">
        <v>412</v>
      </c>
      <c r="AN2" s="165"/>
      <c r="AO2" s="165"/>
      <c r="AP2" s="165"/>
      <c r="AQ2" s="5" t="s">
        <v>413</v>
      </c>
      <c r="AR2" s="165"/>
      <c r="AS2" s="165"/>
      <c r="AT2" s="165"/>
      <c r="AU2" s="5" t="s">
        <v>626</v>
      </c>
      <c r="AV2" s="165"/>
      <c r="AW2" s="165"/>
      <c r="AX2" s="165"/>
      <c r="AY2" s="5" t="s">
        <v>627</v>
      </c>
      <c r="AZ2" s="165"/>
      <c r="BA2" s="165"/>
      <c r="BB2" s="165"/>
      <c r="BC2" s="5" t="s">
        <v>628</v>
      </c>
      <c r="BD2" s="165"/>
      <c r="BE2" s="165"/>
      <c r="BF2" s="165"/>
      <c r="BG2" s="5" t="s">
        <v>629</v>
      </c>
      <c r="BH2" s="165"/>
      <c r="BI2" s="165"/>
      <c r="BJ2" s="165"/>
      <c r="BK2" s="5" t="s">
        <v>630</v>
      </c>
      <c r="BL2" s="165"/>
      <c r="BM2" s="165"/>
      <c r="BN2" s="165"/>
    </row>
    <row r="3" spans="2:66" s="32" customFormat="1" ht="28.95" customHeight="1">
      <c r="B3" s="252" t="s">
        <v>309</v>
      </c>
      <c r="C3" s="253" t="s">
        <v>239</v>
      </c>
      <c r="D3" s="261" t="s">
        <v>241</v>
      </c>
      <c r="E3" s="262" t="s">
        <v>730</v>
      </c>
      <c r="F3" s="263" t="s">
        <v>242</v>
      </c>
      <c r="G3" s="252" t="s">
        <v>66</v>
      </c>
      <c r="H3" s="253" t="s">
        <v>67</v>
      </c>
      <c r="I3" s="253" t="s">
        <v>68</v>
      </c>
      <c r="J3" s="254" t="s">
        <v>69</v>
      </c>
      <c r="K3" s="264" t="s">
        <v>66</v>
      </c>
      <c r="L3" s="253" t="s">
        <v>67</v>
      </c>
      <c r="M3" s="253" t="s">
        <v>68</v>
      </c>
      <c r="N3" s="265" t="s">
        <v>69</v>
      </c>
      <c r="O3" s="252" t="s">
        <v>66</v>
      </c>
      <c r="P3" s="253" t="s">
        <v>67</v>
      </c>
      <c r="Q3" s="253" t="s">
        <v>68</v>
      </c>
      <c r="R3" s="254" t="s">
        <v>69</v>
      </c>
      <c r="S3" s="252" t="s">
        <v>66</v>
      </c>
      <c r="T3" s="253" t="s">
        <v>67</v>
      </c>
      <c r="U3" s="253" t="s">
        <v>68</v>
      </c>
      <c r="V3" s="254" t="s">
        <v>69</v>
      </c>
      <c r="W3" s="252" t="s">
        <v>66</v>
      </c>
      <c r="X3" s="253" t="s">
        <v>67</v>
      </c>
      <c r="Y3" s="253" t="s">
        <v>68</v>
      </c>
      <c r="Z3" s="254" t="s">
        <v>69</v>
      </c>
      <c r="AA3" s="252" t="s">
        <v>66</v>
      </c>
      <c r="AB3" s="253" t="s">
        <v>67</v>
      </c>
      <c r="AC3" s="253" t="s">
        <v>68</v>
      </c>
      <c r="AD3" s="254" t="s">
        <v>69</v>
      </c>
      <c r="AE3" s="252" t="s">
        <v>66</v>
      </c>
      <c r="AF3" s="253" t="s">
        <v>67</v>
      </c>
      <c r="AG3" s="253" t="s">
        <v>68</v>
      </c>
      <c r="AH3" s="254" t="s">
        <v>69</v>
      </c>
      <c r="AI3" s="252" t="s">
        <v>66</v>
      </c>
      <c r="AJ3" s="253" t="s">
        <v>67</v>
      </c>
      <c r="AK3" s="253" t="s">
        <v>68</v>
      </c>
      <c r="AL3" s="254" t="s">
        <v>69</v>
      </c>
      <c r="AM3" s="252" t="s">
        <v>66</v>
      </c>
      <c r="AN3" s="253" t="s">
        <v>67</v>
      </c>
      <c r="AO3" s="253" t="s">
        <v>68</v>
      </c>
      <c r="AP3" s="254" t="s">
        <v>69</v>
      </c>
      <c r="AQ3" s="252" t="s">
        <v>66</v>
      </c>
      <c r="AR3" s="253" t="s">
        <v>67</v>
      </c>
      <c r="AS3" s="253" t="s">
        <v>68</v>
      </c>
      <c r="AT3" s="254" t="s">
        <v>69</v>
      </c>
      <c r="AU3" s="252" t="s">
        <v>66</v>
      </c>
      <c r="AV3" s="253" t="s">
        <v>67</v>
      </c>
      <c r="AW3" s="253" t="s">
        <v>68</v>
      </c>
      <c r="AX3" s="254" t="s">
        <v>69</v>
      </c>
      <c r="AY3" s="252" t="s">
        <v>66</v>
      </c>
      <c r="AZ3" s="253" t="s">
        <v>67</v>
      </c>
      <c r="BA3" s="253" t="s">
        <v>68</v>
      </c>
      <c r="BB3" s="254" t="s">
        <v>69</v>
      </c>
      <c r="BC3" s="252" t="s">
        <v>66</v>
      </c>
      <c r="BD3" s="253" t="s">
        <v>67</v>
      </c>
      <c r="BE3" s="253" t="s">
        <v>68</v>
      </c>
      <c r="BF3" s="254" t="s">
        <v>69</v>
      </c>
      <c r="BG3" s="252" t="s">
        <v>66</v>
      </c>
      <c r="BH3" s="253" t="s">
        <v>67</v>
      </c>
      <c r="BI3" s="253" t="s">
        <v>68</v>
      </c>
      <c r="BJ3" s="254" t="s">
        <v>69</v>
      </c>
      <c r="BK3" s="252" t="s">
        <v>66</v>
      </c>
      <c r="BL3" s="253" t="s">
        <v>67</v>
      </c>
      <c r="BM3" s="253" t="s">
        <v>68</v>
      </c>
      <c r="BN3" s="254" t="s">
        <v>69</v>
      </c>
    </row>
    <row r="4" spans="2:66">
      <c r="B4" s="703" t="s">
        <v>310</v>
      </c>
      <c r="C4" s="704" t="str">
        <f>'Farm Overhaul'!B2</f>
        <v>Farm Platform</v>
      </c>
      <c r="D4" s="705">
        <f>SUM(G4:BN4)</f>
        <v>1</v>
      </c>
      <c r="E4" s="1277">
        <f>'Farm Overhaul'!I24</f>
        <v>86021.743830839434</v>
      </c>
      <c r="F4" s="1269">
        <f>D4*E4</f>
        <v>86021.743830839434</v>
      </c>
      <c r="G4" s="266">
        <v>1</v>
      </c>
      <c r="H4" s="267"/>
      <c r="I4" s="267"/>
      <c r="J4" s="268"/>
      <c r="K4" s="269"/>
      <c r="L4" s="267"/>
      <c r="M4" s="267"/>
      <c r="N4" s="270"/>
      <c r="O4" s="266"/>
      <c r="P4" s="267"/>
      <c r="Q4" s="267"/>
      <c r="R4" s="268"/>
      <c r="S4" s="266"/>
      <c r="T4" s="267"/>
      <c r="U4" s="267"/>
      <c r="V4" s="268"/>
      <c r="W4" s="266"/>
      <c r="X4" s="267"/>
      <c r="Y4" s="267"/>
      <c r="Z4" s="268"/>
      <c r="AA4" s="266"/>
      <c r="AB4" s="267"/>
      <c r="AC4" s="267"/>
      <c r="AD4" s="268"/>
      <c r="AE4" s="266"/>
      <c r="AF4" s="267"/>
      <c r="AG4" s="267"/>
      <c r="AH4" s="268"/>
      <c r="AI4" s="266"/>
      <c r="AJ4" s="267"/>
      <c r="AK4" s="267"/>
      <c r="AL4" s="268"/>
      <c r="AM4" s="266"/>
      <c r="AN4" s="267"/>
      <c r="AO4" s="267"/>
      <c r="AP4" s="268"/>
      <c r="AQ4" s="266"/>
      <c r="AR4" s="267"/>
      <c r="AS4" s="267"/>
      <c r="AT4" s="268"/>
      <c r="AU4" s="266"/>
      <c r="AV4" s="267"/>
      <c r="AW4" s="267"/>
      <c r="AX4" s="268"/>
      <c r="AY4" s="266"/>
      <c r="AZ4" s="267"/>
      <c r="BA4" s="267"/>
      <c r="BB4" s="268"/>
      <c r="BC4" s="266"/>
      <c r="BD4" s="267"/>
      <c r="BE4" s="267"/>
      <c r="BF4" s="268"/>
      <c r="BG4" s="266"/>
      <c r="BH4" s="267"/>
      <c r="BI4" s="267"/>
      <c r="BJ4" s="268"/>
      <c r="BK4" s="266"/>
      <c r="BL4" s="267"/>
      <c r="BM4" s="267"/>
      <c r="BN4" s="268"/>
    </row>
    <row r="5" spans="2:66">
      <c r="B5" s="710" t="s">
        <v>310</v>
      </c>
      <c r="C5" s="711" t="str">
        <f>'Farm Overhaul'!B27</f>
        <v>Reproduction &amp; Aquaponics Unit</v>
      </c>
      <c r="D5" s="712">
        <v>1</v>
      </c>
      <c r="E5" s="1278">
        <f>'Farm Overhaul'!I47</f>
        <v>281079.47502202739</v>
      </c>
      <c r="F5" s="1270">
        <f>D5*E5</f>
        <v>281079.47502202739</v>
      </c>
      <c r="G5" s="266">
        <v>0.2</v>
      </c>
      <c r="H5" s="267">
        <v>0.2</v>
      </c>
      <c r="I5" s="267">
        <v>0.2</v>
      </c>
      <c r="J5" s="268">
        <v>0.2</v>
      </c>
      <c r="K5" s="269">
        <v>0.1</v>
      </c>
      <c r="L5" s="267">
        <v>0.1</v>
      </c>
      <c r="M5" s="267"/>
      <c r="N5" s="270"/>
      <c r="O5" s="266"/>
      <c r="P5" s="267"/>
      <c r="Q5" s="267"/>
      <c r="R5" s="268"/>
      <c r="S5" s="266"/>
      <c r="T5" s="267"/>
      <c r="U5" s="267"/>
      <c r="V5" s="268"/>
      <c r="W5" s="266"/>
      <c r="X5" s="267"/>
      <c r="Y5" s="267"/>
      <c r="Z5" s="268"/>
      <c r="AA5" s="266"/>
      <c r="AB5" s="267"/>
      <c r="AC5" s="267"/>
      <c r="AD5" s="268"/>
      <c r="AE5" s="266"/>
      <c r="AF5" s="267"/>
      <c r="AG5" s="267"/>
      <c r="AH5" s="268"/>
      <c r="AI5" s="266"/>
      <c r="AJ5" s="267"/>
      <c r="AK5" s="267"/>
      <c r="AL5" s="268"/>
      <c r="AM5" s="266"/>
      <c r="AN5" s="267"/>
      <c r="AO5" s="267"/>
      <c r="AP5" s="268"/>
      <c r="AQ5" s="266"/>
      <c r="AR5" s="267"/>
      <c r="AS5" s="267"/>
      <c r="AT5" s="268"/>
      <c r="AU5" s="266"/>
      <c r="AV5" s="267"/>
      <c r="AW5" s="267"/>
      <c r="AX5" s="268"/>
      <c r="AY5" s="266"/>
      <c r="AZ5" s="267"/>
      <c r="BA5" s="267"/>
      <c r="BB5" s="268"/>
      <c r="BC5" s="266"/>
      <c r="BD5" s="267"/>
      <c r="BE5" s="267"/>
      <c r="BF5" s="268"/>
      <c r="BG5" s="266"/>
      <c r="BH5" s="267"/>
      <c r="BI5" s="267"/>
      <c r="BJ5" s="268"/>
      <c r="BK5" s="266"/>
      <c r="BL5" s="267"/>
      <c r="BM5" s="267"/>
      <c r="BN5" s="268"/>
    </row>
    <row r="6" spans="2:66">
      <c r="B6" s="703" t="s">
        <v>311</v>
      </c>
      <c r="C6" s="704" t="str">
        <f>'Farm Overhaul'!B50</f>
        <v>Lab equipment</v>
      </c>
      <c r="D6" s="705">
        <f>SUM(G6:BN6)</f>
        <v>1</v>
      </c>
      <c r="E6" s="1277">
        <f>'Farm Overhaul'!I66</f>
        <v>20764.995007259648</v>
      </c>
      <c r="F6" s="1269">
        <f>D6*E6</f>
        <v>20764.995007259648</v>
      </c>
      <c r="G6" s="266"/>
      <c r="H6" s="267">
        <v>1</v>
      </c>
      <c r="I6" s="267"/>
      <c r="J6" s="268"/>
      <c r="K6" s="269"/>
      <c r="L6" s="267"/>
      <c r="M6" s="267"/>
      <c r="N6" s="270"/>
      <c r="O6" s="266"/>
      <c r="P6" s="267"/>
      <c r="Q6" s="267"/>
      <c r="R6" s="268"/>
      <c r="S6" s="266"/>
      <c r="T6" s="267"/>
      <c r="U6" s="267"/>
      <c r="V6" s="268"/>
      <c r="W6" s="266"/>
      <c r="X6" s="267"/>
      <c r="Y6" s="267"/>
      <c r="Z6" s="268"/>
      <c r="AA6" s="266"/>
      <c r="AB6" s="267"/>
      <c r="AC6" s="267"/>
      <c r="AD6" s="268"/>
      <c r="AE6" s="266"/>
      <c r="AF6" s="267"/>
      <c r="AG6" s="267"/>
      <c r="AH6" s="268"/>
      <c r="AI6" s="266"/>
      <c r="AJ6" s="267"/>
      <c r="AK6" s="267"/>
      <c r="AL6" s="268"/>
      <c r="AM6" s="266"/>
      <c r="AN6" s="267"/>
      <c r="AO6" s="267"/>
      <c r="AP6" s="268"/>
      <c r="AQ6" s="266"/>
      <c r="AR6" s="267"/>
      <c r="AS6" s="267"/>
      <c r="AT6" s="268"/>
      <c r="AU6" s="266"/>
      <c r="AV6" s="267"/>
      <c r="AW6" s="267"/>
      <c r="AX6" s="268"/>
      <c r="AY6" s="266"/>
      <c r="AZ6" s="267"/>
      <c r="BA6" s="267"/>
      <c r="BB6" s="268"/>
      <c r="BC6" s="266"/>
      <c r="BD6" s="267"/>
      <c r="BE6" s="267"/>
      <c r="BF6" s="268"/>
      <c r="BG6" s="266"/>
      <c r="BH6" s="267"/>
      <c r="BI6" s="267"/>
      <c r="BJ6" s="268"/>
      <c r="BK6" s="266"/>
      <c r="BL6" s="267"/>
      <c r="BM6" s="267"/>
      <c r="BN6" s="268"/>
    </row>
    <row r="7" spans="2:66">
      <c r="B7" s="710" t="s">
        <v>310</v>
      </c>
      <c r="C7" s="711" t="str">
        <f>'Farm Overhaul'!B69</f>
        <v>Control Room</v>
      </c>
      <c r="D7" s="712">
        <f>SUM(G7:BN7)</f>
        <v>1</v>
      </c>
      <c r="E7" s="1278">
        <f>'Farm Overhaul'!I79</f>
        <v>3808.5687046451681</v>
      </c>
      <c r="F7" s="1270">
        <f t="shared" ref="F7:F13" si="0">D7*E7</f>
        <v>3808.5687046451681</v>
      </c>
      <c r="G7" s="266"/>
      <c r="H7" s="267">
        <v>1</v>
      </c>
      <c r="I7" s="267"/>
      <c r="J7" s="268"/>
      <c r="K7" s="269"/>
      <c r="L7" s="267"/>
      <c r="M7" s="267"/>
      <c r="N7" s="270"/>
      <c r="O7" s="266"/>
      <c r="P7" s="267"/>
      <c r="Q7" s="267"/>
      <c r="R7" s="268"/>
      <c r="S7" s="266"/>
      <c r="T7" s="267"/>
      <c r="U7" s="267"/>
      <c r="V7" s="268"/>
      <c r="W7" s="266"/>
      <c r="X7" s="267"/>
      <c r="Y7" s="267"/>
      <c r="Z7" s="268"/>
      <c r="AA7" s="266"/>
      <c r="AB7" s="267"/>
      <c r="AC7" s="267"/>
      <c r="AD7" s="268"/>
      <c r="AE7" s="266"/>
      <c r="AF7" s="267"/>
      <c r="AG7" s="267"/>
      <c r="AH7" s="268"/>
      <c r="AI7" s="266"/>
      <c r="AJ7" s="267"/>
      <c r="AK7" s="267"/>
      <c r="AL7" s="268"/>
      <c r="AM7" s="266"/>
      <c r="AN7" s="267"/>
      <c r="AO7" s="267"/>
      <c r="AP7" s="268"/>
      <c r="AQ7" s="266"/>
      <c r="AR7" s="267"/>
      <c r="AS7" s="267"/>
      <c r="AT7" s="268"/>
      <c r="AU7" s="266"/>
      <c r="AV7" s="267"/>
      <c r="AW7" s="267"/>
      <c r="AX7" s="268"/>
      <c r="AY7" s="266"/>
      <c r="AZ7" s="267"/>
      <c r="BA7" s="267"/>
      <c r="BB7" s="268"/>
      <c r="BC7" s="266"/>
      <c r="BD7" s="267"/>
      <c r="BE7" s="267"/>
      <c r="BF7" s="268"/>
      <c r="BG7" s="266"/>
      <c r="BH7" s="267"/>
      <c r="BI7" s="267"/>
      <c r="BJ7" s="268"/>
      <c r="BK7" s="266"/>
      <c r="BL7" s="267"/>
      <c r="BM7" s="267"/>
      <c r="BN7" s="268"/>
    </row>
    <row r="8" spans="2:66" ht="10.5" thickBot="1">
      <c r="B8" s="703" t="s">
        <v>310</v>
      </c>
      <c r="C8" s="704" t="str">
        <f>'Farm Overhaul'!B82</f>
        <v>IT Infrastructure</v>
      </c>
      <c r="D8" s="705">
        <f>SUM(G8:BN8)</f>
        <v>1</v>
      </c>
      <c r="E8" s="1277">
        <f>'Farm Overhaul'!I88</f>
        <v>2324.4014306978274</v>
      </c>
      <c r="F8" s="1269">
        <f t="shared" si="0"/>
        <v>2324.4014306978274</v>
      </c>
      <c r="G8" s="266"/>
      <c r="H8" s="267">
        <v>1</v>
      </c>
      <c r="I8" s="267"/>
      <c r="J8" s="268"/>
      <c r="K8" s="269"/>
      <c r="L8" s="267"/>
      <c r="M8" s="267"/>
      <c r="N8" s="270"/>
      <c r="O8" s="266"/>
      <c r="P8" s="267"/>
      <c r="Q8" s="267"/>
      <c r="R8" s="268"/>
      <c r="S8" s="266"/>
      <c r="T8" s="267"/>
      <c r="U8" s="267"/>
      <c r="V8" s="268"/>
      <c r="W8" s="266"/>
      <c r="X8" s="267"/>
      <c r="Y8" s="267"/>
      <c r="Z8" s="268"/>
      <c r="AA8" s="266"/>
      <c r="AB8" s="267"/>
      <c r="AC8" s="267"/>
      <c r="AD8" s="268"/>
      <c r="AE8" s="266"/>
      <c r="AF8" s="267"/>
      <c r="AG8" s="267"/>
      <c r="AH8" s="268"/>
      <c r="AI8" s="266"/>
      <c r="AJ8" s="267"/>
      <c r="AK8" s="267"/>
      <c r="AL8" s="268"/>
      <c r="AM8" s="266"/>
      <c r="AN8" s="267"/>
      <c r="AO8" s="267"/>
      <c r="AP8" s="268"/>
      <c r="AQ8" s="266"/>
      <c r="AR8" s="267"/>
      <c r="AS8" s="267"/>
      <c r="AT8" s="268"/>
      <c r="AU8" s="266"/>
      <c r="AV8" s="267"/>
      <c r="AW8" s="267"/>
      <c r="AX8" s="268"/>
      <c r="AY8" s="266"/>
      <c r="AZ8" s="267"/>
      <c r="BA8" s="267"/>
      <c r="BB8" s="268"/>
      <c r="BC8" s="266"/>
      <c r="BD8" s="267"/>
      <c r="BE8" s="267"/>
      <c r="BF8" s="268"/>
      <c r="BG8" s="266"/>
      <c r="BH8" s="267"/>
      <c r="BI8" s="267"/>
      <c r="BJ8" s="268"/>
      <c r="BK8" s="266"/>
      <c r="BL8" s="267"/>
      <c r="BM8" s="267"/>
      <c r="BN8" s="268"/>
    </row>
    <row r="9" spans="2:66" ht="10.8" thickBot="1">
      <c r="B9" s="271"/>
      <c r="C9" s="272" t="s">
        <v>243</v>
      </c>
      <c r="D9" s="274"/>
      <c r="E9" s="1279"/>
      <c r="F9" s="1283"/>
      <c r="G9" s="273"/>
      <c r="H9" s="274"/>
      <c r="I9" s="274"/>
      <c r="J9" s="275"/>
      <c r="K9" s="276"/>
      <c r="L9" s="274"/>
      <c r="M9" s="274"/>
      <c r="N9" s="277"/>
      <c r="O9" s="273"/>
      <c r="P9" s="274"/>
      <c r="Q9" s="274"/>
      <c r="R9" s="275"/>
      <c r="S9" s="273"/>
      <c r="T9" s="274"/>
      <c r="U9" s="274"/>
      <c r="V9" s="275"/>
      <c r="W9" s="273"/>
      <c r="X9" s="274"/>
      <c r="Y9" s="274"/>
      <c r="Z9" s="275"/>
      <c r="AA9" s="273"/>
      <c r="AB9" s="274"/>
      <c r="AC9" s="274"/>
      <c r="AD9" s="275"/>
      <c r="AE9" s="273"/>
      <c r="AF9" s="274"/>
      <c r="AG9" s="274"/>
      <c r="AH9" s="275"/>
      <c r="AI9" s="273"/>
      <c r="AJ9" s="274"/>
      <c r="AK9" s="274"/>
      <c r="AL9" s="275"/>
      <c r="AM9" s="273"/>
      <c r="AN9" s="274"/>
      <c r="AO9" s="274"/>
      <c r="AP9" s="275"/>
      <c r="AQ9" s="273"/>
      <c r="AR9" s="274"/>
      <c r="AS9" s="274"/>
      <c r="AT9" s="275"/>
      <c r="AU9" s="273"/>
      <c r="AV9" s="274"/>
      <c r="AW9" s="274"/>
      <c r="AX9" s="275"/>
      <c r="AY9" s="273"/>
      <c r="AZ9" s="274"/>
      <c r="BA9" s="274"/>
      <c r="BB9" s="275"/>
      <c r="BC9" s="273"/>
      <c r="BD9" s="274"/>
      <c r="BE9" s="274"/>
      <c r="BF9" s="275"/>
      <c r="BG9" s="273"/>
      <c r="BH9" s="274"/>
      <c r="BI9" s="274"/>
      <c r="BJ9" s="275"/>
      <c r="BK9" s="273"/>
      <c r="BL9" s="274"/>
      <c r="BM9" s="274"/>
      <c r="BN9" s="275"/>
    </row>
    <row r="10" spans="2:66">
      <c r="B10" s="707" t="s">
        <v>403</v>
      </c>
      <c r="C10" s="708" t="s">
        <v>858</v>
      </c>
      <c r="D10" s="709">
        <f>SUM(G10:BN10)</f>
        <v>1</v>
      </c>
      <c r="E10" s="1280">
        <v>18500</v>
      </c>
      <c r="F10" s="1284">
        <f t="shared" si="0"/>
        <v>18500</v>
      </c>
      <c r="G10" s="278"/>
      <c r="H10" s="279">
        <v>1</v>
      </c>
      <c r="I10" s="279"/>
      <c r="J10" s="280"/>
      <c r="K10" s="281"/>
      <c r="L10" s="279"/>
      <c r="M10" s="279"/>
      <c r="N10" s="282"/>
      <c r="O10" s="278"/>
      <c r="P10" s="279"/>
      <c r="Q10" s="279"/>
      <c r="R10" s="280"/>
      <c r="S10" s="278"/>
      <c r="T10" s="279"/>
      <c r="U10" s="279"/>
      <c r="V10" s="280"/>
      <c r="W10" s="278"/>
      <c r="X10" s="279"/>
      <c r="Y10" s="279"/>
      <c r="Z10" s="280"/>
      <c r="AA10" s="278"/>
      <c r="AB10" s="279"/>
      <c r="AC10" s="279"/>
      <c r="AD10" s="280"/>
      <c r="AE10" s="278"/>
      <c r="AF10" s="279"/>
      <c r="AG10" s="279"/>
      <c r="AH10" s="280"/>
      <c r="AI10" s="278"/>
      <c r="AJ10" s="279"/>
      <c r="AK10" s="279"/>
      <c r="AL10" s="280"/>
      <c r="AM10" s="278"/>
      <c r="AN10" s="279"/>
      <c r="AO10" s="279"/>
      <c r="AP10" s="280"/>
      <c r="AQ10" s="278"/>
      <c r="AR10" s="279"/>
      <c r="AS10" s="279"/>
      <c r="AT10" s="280"/>
      <c r="AU10" s="278"/>
      <c r="AV10" s="279"/>
      <c r="AW10" s="279"/>
      <c r="AX10" s="280"/>
      <c r="AY10" s="278"/>
      <c r="AZ10" s="279"/>
      <c r="BA10" s="279"/>
      <c r="BB10" s="280"/>
      <c r="BC10" s="278"/>
      <c r="BD10" s="279"/>
      <c r="BE10" s="279"/>
      <c r="BF10" s="280"/>
      <c r="BG10" s="278"/>
      <c r="BH10" s="279"/>
      <c r="BI10" s="279"/>
      <c r="BJ10" s="280"/>
      <c r="BK10" s="278"/>
      <c r="BL10" s="279"/>
      <c r="BM10" s="279"/>
      <c r="BN10" s="280"/>
    </row>
    <row r="11" spans="2:66">
      <c r="B11" s="713" t="s">
        <v>403</v>
      </c>
      <c r="C11" s="711" t="s">
        <v>839</v>
      </c>
      <c r="D11" s="712">
        <f>SUM(G11:BN11)</f>
        <v>2</v>
      </c>
      <c r="E11" s="1281">
        <v>16500</v>
      </c>
      <c r="F11" s="1270">
        <f t="shared" si="0"/>
        <v>33000</v>
      </c>
      <c r="G11" s="266">
        <v>2</v>
      </c>
      <c r="H11" s="267"/>
      <c r="I11" s="267"/>
      <c r="J11" s="268"/>
      <c r="K11" s="269"/>
      <c r="L11" s="267"/>
      <c r="M11" s="267"/>
      <c r="N11" s="270"/>
      <c r="O11" s="266"/>
      <c r="P11" s="267"/>
      <c r="Q11" s="267"/>
      <c r="R11" s="268"/>
      <c r="S11" s="266"/>
      <c r="T11" s="267"/>
      <c r="U11" s="267"/>
      <c r="V11" s="268"/>
      <c r="W11" s="266"/>
      <c r="X11" s="267"/>
      <c r="Y11" s="267"/>
      <c r="Z11" s="268"/>
      <c r="AA11" s="266"/>
      <c r="AB11" s="267"/>
      <c r="AC11" s="267"/>
      <c r="AD11" s="268"/>
      <c r="AE11" s="266"/>
      <c r="AF11" s="267"/>
      <c r="AG11" s="267"/>
      <c r="AH11" s="268"/>
      <c r="AI11" s="266"/>
      <c r="AJ11" s="267"/>
      <c r="AK11" s="267"/>
      <c r="AL11" s="268"/>
      <c r="AM11" s="266"/>
      <c r="AN11" s="267"/>
      <c r="AO11" s="267"/>
      <c r="AP11" s="268"/>
      <c r="AQ11" s="266"/>
      <c r="AR11" s="267"/>
      <c r="AS11" s="267"/>
      <c r="AT11" s="268"/>
      <c r="AU11" s="266"/>
      <c r="AV11" s="267"/>
      <c r="AW11" s="267"/>
      <c r="AX11" s="268"/>
      <c r="AY11" s="266"/>
      <c r="AZ11" s="267"/>
      <c r="BA11" s="267"/>
      <c r="BB11" s="268"/>
      <c r="BC11" s="266"/>
      <c r="BD11" s="267"/>
      <c r="BE11" s="267"/>
      <c r="BF11" s="268"/>
      <c r="BG11" s="266"/>
      <c r="BH11" s="267"/>
      <c r="BI11" s="267"/>
      <c r="BJ11" s="268"/>
      <c r="BK11" s="266"/>
      <c r="BL11" s="267"/>
      <c r="BM11" s="267"/>
      <c r="BN11" s="268"/>
    </row>
    <row r="12" spans="2:66">
      <c r="B12" s="704" t="s">
        <v>458</v>
      </c>
      <c r="C12" s="704" t="s">
        <v>859</v>
      </c>
      <c r="D12" s="705">
        <v>1</v>
      </c>
      <c r="E12" s="1282">
        <v>30000</v>
      </c>
      <c r="F12" s="1269">
        <f t="shared" si="0"/>
        <v>30000</v>
      </c>
      <c r="G12" s="267">
        <v>2</v>
      </c>
      <c r="H12" s="267"/>
      <c r="I12" s="267"/>
      <c r="J12" s="267"/>
      <c r="K12" s="267"/>
      <c r="L12" s="267"/>
      <c r="M12" s="267"/>
      <c r="N12" s="267"/>
      <c r="O12" s="267"/>
      <c r="P12" s="267"/>
      <c r="Q12" s="267"/>
      <c r="R12" s="267"/>
      <c r="S12" s="267"/>
      <c r="T12" s="267"/>
      <c r="U12" s="267"/>
      <c r="V12" s="267"/>
      <c r="W12" s="267"/>
      <c r="X12" s="267"/>
      <c r="Y12" s="267"/>
      <c r="Z12" s="267"/>
      <c r="AA12" s="267"/>
      <c r="AB12" s="267"/>
      <c r="AC12" s="267"/>
      <c r="AD12" s="267"/>
      <c r="AE12" s="267"/>
      <c r="AF12" s="267"/>
      <c r="AG12" s="267"/>
      <c r="AH12" s="267"/>
      <c r="AI12" s="267"/>
      <c r="AJ12" s="267"/>
      <c r="AK12" s="267"/>
      <c r="AL12" s="267"/>
      <c r="AM12" s="267"/>
      <c r="AN12" s="267"/>
      <c r="AO12" s="267"/>
      <c r="AP12" s="267"/>
      <c r="AQ12" s="267"/>
      <c r="AR12" s="267"/>
      <c r="AS12" s="267"/>
      <c r="AT12" s="267"/>
      <c r="AU12" s="267"/>
      <c r="AV12" s="267"/>
      <c r="AW12" s="267"/>
      <c r="AX12" s="267"/>
      <c r="AY12" s="267"/>
      <c r="AZ12" s="267"/>
      <c r="BA12" s="267"/>
      <c r="BB12" s="267"/>
      <c r="BC12" s="267"/>
      <c r="BD12" s="267"/>
      <c r="BE12" s="267"/>
      <c r="BF12" s="267"/>
      <c r="BG12" s="267"/>
      <c r="BH12" s="267"/>
      <c r="BI12" s="267"/>
      <c r="BJ12" s="267"/>
      <c r="BK12" s="267"/>
      <c r="BL12" s="267"/>
      <c r="BM12" s="267"/>
      <c r="BN12" s="267"/>
    </row>
    <row r="13" spans="2:66">
      <c r="B13" s="711" t="s">
        <v>458</v>
      </c>
      <c r="C13" s="711" t="s">
        <v>457</v>
      </c>
      <c r="D13" s="712">
        <v>1</v>
      </c>
      <c r="E13" s="1282">
        <v>17000</v>
      </c>
      <c r="F13" s="1270">
        <f t="shared" si="0"/>
        <v>17000</v>
      </c>
      <c r="G13" s="267">
        <v>2</v>
      </c>
      <c r="H13" s="267"/>
      <c r="I13" s="267"/>
      <c r="J13" s="267"/>
      <c r="K13" s="267"/>
      <c r="L13" s="267"/>
      <c r="M13" s="267"/>
      <c r="N13" s="267"/>
      <c r="O13" s="267"/>
      <c r="P13" s="267"/>
      <c r="Q13" s="267"/>
      <c r="R13" s="267"/>
      <c r="S13" s="267"/>
      <c r="T13" s="267"/>
      <c r="U13" s="267"/>
      <c r="V13" s="267"/>
      <c r="W13" s="267"/>
      <c r="X13" s="267"/>
      <c r="Y13" s="267"/>
      <c r="Z13" s="267"/>
      <c r="AA13" s="267"/>
      <c r="AB13" s="267"/>
      <c r="AC13" s="267"/>
      <c r="AD13" s="267"/>
      <c r="AE13" s="267"/>
      <c r="AF13" s="267"/>
      <c r="AG13" s="267"/>
      <c r="AH13" s="267"/>
      <c r="AI13" s="267"/>
      <c r="AJ13" s="267"/>
      <c r="AK13" s="267"/>
      <c r="AL13" s="267"/>
      <c r="AM13" s="267"/>
      <c r="AN13" s="267"/>
      <c r="AO13" s="267"/>
      <c r="AP13" s="267"/>
      <c r="AQ13" s="267"/>
      <c r="AR13" s="267"/>
      <c r="AS13" s="267"/>
      <c r="AT13" s="267"/>
      <c r="AU13" s="267"/>
      <c r="AV13" s="267"/>
      <c r="AW13" s="267"/>
      <c r="AX13" s="267"/>
      <c r="AY13" s="267"/>
      <c r="AZ13" s="267"/>
      <c r="BA13" s="267"/>
      <c r="BB13" s="267"/>
      <c r="BC13" s="267"/>
      <c r="BD13" s="267"/>
      <c r="BE13" s="267"/>
      <c r="BF13" s="267"/>
      <c r="BG13" s="267"/>
      <c r="BH13" s="267"/>
      <c r="BI13" s="267"/>
      <c r="BJ13" s="267"/>
      <c r="BK13" s="267"/>
      <c r="BL13" s="267"/>
      <c r="BM13" s="267"/>
      <c r="BN13" s="267"/>
    </row>
    <row r="14" spans="2:66" s="283" customFormat="1" ht="10.8" thickBot="1">
      <c r="B14" s="1117"/>
      <c r="C14" s="1118" t="s">
        <v>244</v>
      </c>
      <c r="D14" s="1119"/>
      <c r="E14" s="1120"/>
      <c r="F14" s="1285">
        <f>SUM(G14:BN14)</f>
        <v>539499.18399546947</v>
      </c>
      <c r="G14" s="1285">
        <f t="shared" ref="G14:AT14" si="1">SUMPRODUCT($E4:$E13,G4:G13)</f>
        <v>269237.63883524493</v>
      </c>
      <c r="H14" s="1285">
        <f t="shared" si="1"/>
        <v>101613.8601470081</v>
      </c>
      <c r="I14" s="1285">
        <f t="shared" si="1"/>
        <v>56215.89500440548</v>
      </c>
      <c r="J14" s="1285">
        <f t="shared" si="1"/>
        <v>56215.89500440548</v>
      </c>
      <c r="K14" s="1285">
        <f t="shared" si="1"/>
        <v>28107.94750220274</v>
      </c>
      <c r="L14" s="1285">
        <f t="shared" si="1"/>
        <v>28107.94750220274</v>
      </c>
      <c r="M14" s="1285">
        <f t="shared" si="1"/>
        <v>0</v>
      </c>
      <c r="N14" s="1285">
        <f t="shared" si="1"/>
        <v>0</v>
      </c>
      <c r="O14" s="1285">
        <f t="shared" si="1"/>
        <v>0</v>
      </c>
      <c r="P14" s="1285">
        <f t="shared" si="1"/>
        <v>0</v>
      </c>
      <c r="Q14" s="1285">
        <f t="shared" si="1"/>
        <v>0</v>
      </c>
      <c r="R14" s="1285">
        <f t="shared" si="1"/>
        <v>0</v>
      </c>
      <c r="S14" s="1285">
        <f t="shared" si="1"/>
        <v>0</v>
      </c>
      <c r="T14" s="1285">
        <f t="shared" si="1"/>
        <v>0</v>
      </c>
      <c r="U14" s="1285">
        <f t="shared" si="1"/>
        <v>0</v>
      </c>
      <c r="V14" s="1285">
        <f t="shared" si="1"/>
        <v>0</v>
      </c>
      <c r="W14" s="1285">
        <f t="shared" si="1"/>
        <v>0</v>
      </c>
      <c r="X14" s="1285">
        <f t="shared" si="1"/>
        <v>0</v>
      </c>
      <c r="Y14" s="1285">
        <f t="shared" si="1"/>
        <v>0</v>
      </c>
      <c r="Z14" s="1285">
        <f t="shared" si="1"/>
        <v>0</v>
      </c>
      <c r="AA14" s="1285">
        <f t="shared" si="1"/>
        <v>0</v>
      </c>
      <c r="AB14" s="1285">
        <f t="shared" si="1"/>
        <v>0</v>
      </c>
      <c r="AC14" s="1285">
        <f t="shared" si="1"/>
        <v>0</v>
      </c>
      <c r="AD14" s="1285">
        <f t="shared" si="1"/>
        <v>0</v>
      </c>
      <c r="AE14" s="1285">
        <f t="shared" si="1"/>
        <v>0</v>
      </c>
      <c r="AF14" s="1285">
        <f t="shared" si="1"/>
        <v>0</v>
      </c>
      <c r="AG14" s="1285">
        <f t="shared" si="1"/>
        <v>0</v>
      </c>
      <c r="AH14" s="1285">
        <f t="shared" si="1"/>
        <v>0</v>
      </c>
      <c r="AI14" s="1285">
        <f t="shared" si="1"/>
        <v>0</v>
      </c>
      <c r="AJ14" s="1285">
        <f t="shared" si="1"/>
        <v>0</v>
      </c>
      <c r="AK14" s="1285">
        <f t="shared" si="1"/>
        <v>0</v>
      </c>
      <c r="AL14" s="1285">
        <f t="shared" si="1"/>
        <v>0</v>
      </c>
      <c r="AM14" s="1285">
        <f t="shared" si="1"/>
        <v>0</v>
      </c>
      <c r="AN14" s="1285">
        <f t="shared" si="1"/>
        <v>0</v>
      </c>
      <c r="AO14" s="1285">
        <f t="shared" si="1"/>
        <v>0</v>
      </c>
      <c r="AP14" s="1285">
        <f t="shared" si="1"/>
        <v>0</v>
      </c>
      <c r="AQ14" s="1285">
        <f t="shared" si="1"/>
        <v>0</v>
      </c>
      <c r="AR14" s="1285">
        <f t="shared" si="1"/>
        <v>0</v>
      </c>
      <c r="AS14" s="1285">
        <f t="shared" si="1"/>
        <v>0</v>
      </c>
      <c r="AT14" s="1285">
        <f t="shared" si="1"/>
        <v>0</v>
      </c>
      <c r="AU14" s="1285">
        <f t="shared" ref="AU14:BN14" si="2">SUMPRODUCT($E4:$E13,AU4:AU13)</f>
        <v>0</v>
      </c>
      <c r="AV14" s="1285">
        <f t="shared" si="2"/>
        <v>0</v>
      </c>
      <c r="AW14" s="1285">
        <f t="shared" si="2"/>
        <v>0</v>
      </c>
      <c r="AX14" s="1285">
        <f t="shared" si="2"/>
        <v>0</v>
      </c>
      <c r="AY14" s="1285">
        <f t="shared" si="2"/>
        <v>0</v>
      </c>
      <c r="AZ14" s="1285">
        <f t="shared" si="2"/>
        <v>0</v>
      </c>
      <c r="BA14" s="1285">
        <f t="shared" si="2"/>
        <v>0</v>
      </c>
      <c r="BB14" s="1285">
        <f t="shared" si="2"/>
        <v>0</v>
      </c>
      <c r="BC14" s="1285">
        <f t="shared" si="2"/>
        <v>0</v>
      </c>
      <c r="BD14" s="1285">
        <f t="shared" si="2"/>
        <v>0</v>
      </c>
      <c r="BE14" s="1285">
        <f t="shared" si="2"/>
        <v>0</v>
      </c>
      <c r="BF14" s="1285">
        <f t="shared" si="2"/>
        <v>0</v>
      </c>
      <c r="BG14" s="1285">
        <f t="shared" si="2"/>
        <v>0</v>
      </c>
      <c r="BH14" s="1285">
        <f t="shared" si="2"/>
        <v>0</v>
      </c>
      <c r="BI14" s="1285">
        <f t="shared" si="2"/>
        <v>0</v>
      </c>
      <c r="BJ14" s="1285">
        <f t="shared" si="2"/>
        <v>0</v>
      </c>
      <c r="BK14" s="1285">
        <f t="shared" si="2"/>
        <v>0</v>
      </c>
      <c r="BL14" s="1285">
        <f t="shared" si="2"/>
        <v>0</v>
      </c>
      <c r="BM14" s="1285">
        <f t="shared" si="2"/>
        <v>0</v>
      </c>
      <c r="BN14" s="1285">
        <f t="shared" si="2"/>
        <v>0</v>
      </c>
    </row>
    <row r="15" spans="2:66" ht="10.8" thickBot="1">
      <c r="E15" s="284"/>
      <c r="F15" s="284"/>
    </row>
    <row r="16" spans="2:66" ht="10.8" thickBot="1">
      <c r="C16" s="714" t="s">
        <v>305</v>
      </c>
      <c r="D16" s="715"/>
      <c r="E16" s="1344">
        <f>SUM(F4:F5)</f>
        <v>367101.21885286679</v>
      </c>
    </row>
    <row r="18" spans="5:6" ht="10.5">
      <c r="E18" s="421"/>
      <c r="F18" s="421"/>
    </row>
    <row r="26" spans="5:6">
      <c r="E26" s="285"/>
    </row>
  </sheetData>
  <phoneticPr fontId="26" type="noConversion"/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0">
    <tabColor rgb="FF002060"/>
  </sheetPr>
  <dimension ref="B1:BM47"/>
  <sheetViews>
    <sheetView zoomScaleNormal="100" workbookViewId="0">
      <pane xSplit="5" ySplit="2" topLeftCell="F13" activePane="bottomRight" state="frozen"/>
      <selection pane="topRight" activeCell="G1" sqref="G1"/>
      <selection pane="bottomLeft" activeCell="A3" sqref="A3"/>
      <selection pane="bottomRight" activeCell="D37" sqref="D37"/>
    </sheetView>
  </sheetViews>
  <sheetFormatPr defaultColWidth="8.77734375" defaultRowHeight="10.199999999999999"/>
  <cols>
    <col min="1" max="1" width="4.5546875" style="2" customWidth="1"/>
    <col min="2" max="2" width="39" style="2" customWidth="1"/>
    <col min="3" max="3" width="5.6640625" style="2" customWidth="1"/>
    <col min="4" max="4" width="12.5" style="2" customWidth="1"/>
    <col min="5" max="5" width="17.38671875" style="2" customWidth="1"/>
    <col min="6" max="65" width="15.21875" style="2" customWidth="1"/>
    <col min="66" max="16384" width="8.77734375" style="2"/>
  </cols>
  <sheetData>
    <row r="1" spans="2:65" ht="10.5">
      <c r="B1" s="468" t="s">
        <v>534</v>
      </c>
      <c r="C1" s="468"/>
      <c r="D1" s="472"/>
      <c r="E1" s="469"/>
      <c r="F1" s="467" t="s">
        <v>49</v>
      </c>
      <c r="G1" s="467"/>
      <c r="H1" s="467"/>
      <c r="I1" s="467"/>
      <c r="J1" s="467" t="s">
        <v>77</v>
      </c>
      <c r="K1" s="467"/>
      <c r="L1" s="467"/>
      <c r="M1" s="467"/>
      <c r="N1" s="467" t="s">
        <v>78</v>
      </c>
      <c r="O1" s="469"/>
      <c r="P1" s="469"/>
      <c r="Q1" s="469"/>
      <c r="R1" s="467" t="s">
        <v>79</v>
      </c>
      <c r="S1" s="469"/>
      <c r="T1" s="469"/>
      <c r="U1" s="469"/>
      <c r="V1" s="467" t="s">
        <v>80</v>
      </c>
      <c r="W1" s="469"/>
      <c r="X1" s="469"/>
      <c r="Y1" s="469"/>
      <c r="Z1" s="467" t="s">
        <v>318</v>
      </c>
      <c r="AA1" s="469"/>
      <c r="AB1" s="469"/>
      <c r="AC1" s="469"/>
      <c r="AD1" s="467" t="s">
        <v>317</v>
      </c>
      <c r="AE1" s="469"/>
      <c r="AF1" s="469"/>
      <c r="AG1" s="469"/>
      <c r="AH1" s="467" t="s">
        <v>319</v>
      </c>
      <c r="AI1" s="469"/>
      <c r="AJ1" s="469"/>
      <c r="AK1" s="469"/>
      <c r="AL1" s="467" t="s">
        <v>412</v>
      </c>
      <c r="AM1" s="469"/>
      <c r="AN1" s="469"/>
      <c r="AO1" s="469"/>
      <c r="AP1" s="467" t="s">
        <v>413</v>
      </c>
      <c r="AQ1" s="469"/>
      <c r="AR1" s="469"/>
      <c r="AS1" s="469"/>
      <c r="AT1" s="467" t="s">
        <v>626</v>
      </c>
      <c r="AU1" s="469"/>
      <c r="AV1" s="469"/>
      <c r="AW1" s="469"/>
      <c r="AX1" s="467" t="s">
        <v>627</v>
      </c>
      <c r="AY1" s="469"/>
      <c r="AZ1" s="469"/>
      <c r="BA1" s="469"/>
      <c r="BB1" s="467" t="s">
        <v>628</v>
      </c>
      <c r="BC1" s="469"/>
      <c r="BD1" s="469"/>
      <c r="BE1" s="469"/>
      <c r="BF1" s="467" t="s">
        <v>629</v>
      </c>
      <c r="BG1" s="469"/>
      <c r="BH1" s="469"/>
      <c r="BI1" s="469"/>
      <c r="BJ1" s="467" t="s">
        <v>630</v>
      </c>
      <c r="BK1" s="469"/>
      <c r="BL1" s="469"/>
      <c r="BM1" s="469"/>
    </row>
    <row r="2" spans="2:65" ht="10.5">
      <c r="B2" s="470"/>
      <c r="C2" s="470"/>
      <c r="D2" s="470"/>
      <c r="E2" s="470"/>
      <c r="F2" s="471" t="s">
        <v>66</v>
      </c>
      <c r="G2" s="471" t="s">
        <v>67</v>
      </c>
      <c r="H2" s="471" t="s">
        <v>68</v>
      </c>
      <c r="I2" s="471" t="s">
        <v>69</v>
      </c>
      <c r="J2" s="471" t="s">
        <v>66</v>
      </c>
      <c r="K2" s="471" t="s">
        <v>67</v>
      </c>
      <c r="L2" s="471" t="s">
        <v>68</v>
      </c>
      <c r="M2" s="471" t="s">
        <v>69</v>
      </c>
      <c r="N2" s="471" t="s">
        <v>66</v>
      </c>
      <c r="O2" s="471" t="s">
        <v>67</v>
      </c>
      <c r="P2" s="471" t="s">
        <v>68</v>
      </c>
      <c r="Q2" s="471" t="s">
        <v>69</v>
      </c>
      <c r="R2" s="471" t="s">
        <v>66</v>
      </c>
      <c r="S2" s="471" t="s">
        <v>67</v>
      </c>
      <c r="T2" s="471" t="s">
        <v>68</v>
      </c>
      <c r="U2" s="471" t="s">
        <v>69</v>
      </c>
      <c r="V2" s="471" t="s">
        <v>66</v>
      </c>
      <c r="W2" s="471" t="s">
        <v>67</v>
      </c>
      <c r="X2" s="471" t="s">
        <v>68</v>
      </c>
      <c r="Y2" s="471" t="s">
        <v>69</v>
      </c>
      <c r="Z2" s="471" t="s">
        <v>66</v>
      </c>
      <c r="AA2" s="471" t="s">
        <v>67</v>
      </c>
      <c r="AB2" s="471" t="s">
        <v>68</v>
      </c>
      <c r="AC2" s="471" t="s">
        <v>69</v>
      </c>
      <c r="AD2" s="471" t="s">
        <v>66</v>
      </c>
      <c r="AE2" s="471" t="s">
        <v>67</v>
      </c>
      <c r="AF2" s="471" t="s">
        <v>68</v>
      </c>
      <c r="AG2" s="471" t="s">
        <v>69</v>
      </c>
      <c r="AH2" s="471" t="s">
        <v>66</v>
      </c>
      <c r="AI2" s="471" t="s">
        <v>67</v>
      </c>
      <c r="AJ2" s="471" t="s">
        <v>68</v>
      </c>
      <c r="AK2" s="471" t="s">
        <v>69</v>
      </c>
      <c r="AL2" s="471" t="s">
        <v>66</v>
      </c>
      <c r="AM2" s="471" t="s">
        <v>67</v>
      </c>
      <c r="AN2" s="471" t="s">
        <v>68</v>
      </c>
      <c r="AO2" s="471" t="s">
        <v>69</v>
      </c>
      <c r="AP2" s="471" t="s">
        <v>66</v>
      </c>
      <c r="AQ2" s="471" t="s">
        <v>67</v>
      </c>
      <c r="AR2" s="471" t="s">
        <v>68</v>
      </c>
      <c r="AS2" s="471" t="s">
        <v>69</v>
      </c>
      <c r="AT2" s="471" t="s">
        <v>66</v>
      </c>
      <c r="AU2" s="471" t="s">
        <v>67</v>
      </c>
      <c r="AV2" s="471" t="s">
        <v>68</v>
      </c>
      <c r="AW2" s="471" t="s">
        <v>69</v>
      </c>
      <c r="AX2" s="471" t="s">
        <v>66</v>
      </c>
      <c r="AY2" s="471" t="s">
        <v>67</v>
      </c>
      <c r="AZ2" s="471" t="s">
        <v>68</v>
      </c>
      <c r="BA2" s="471" t="s">
        <v>69</v>
      </c>
      <c r="BB2" s="471" t="s">
        <v>66</v>
      </c>
      <c r="BC2" s="471" t="s">
        <v>67</v>
      </c>
      <c r="BD2" s="471" t="s">
        <v>68</v>
      </c>
      <c r="BE2" s="471" t="s">
        <v>69</v>
      </c>
      <c r="BF2" s="471" t="s">
        <v>66</v>
      </c>
      <c r="BG2" s="471" t="s">
        <v>67</v>
      </c>
      <c r="BH2" s="471" t="s">
        <v>68</v>
      </c>
      <c r="BI2" s="471" t="s">
        <v>69</v>
      </c>
      <c r="BJ2" s="471" t="s">
        <v>66</v>
      </c>
      <c r="BK2" s="471" t="s">
        <v>67</v>
      </c>
      <c r="BL2" s="471" t="s">
        <v>68</v>
      </c>
      <c r="BM2" s="471" t="s">
        <v>69</v>
      </c>
    </row>
    <row r="3" spans="2:65" ht="10.8" thickBot="1">
      <c r="C3" s="32"/>
      <c r="D3" s="32"/>
      <c r="E3" s="32"/>
      <c r="F3" s="485"/>
      <c r="G3" s="485"/>
      <c r="H3" s="485"/>
      <c r="I3" s="485"/>
      <c r="J3" s="485"/>
      <c r="K3" s="485"/>
      <c r="L3" s="485"/>
      <c r="M3" s="485"/>
      <c r="N3" s="485"/>
      <c r="O3" s="485"/>
      <c r="P3" s="485"/>
      <c r="Q3" s="485"/>
      <c r="R3" s="485"/>
      <c r="S3" s="485"/>
      <c r="T3" s="485"/>
      <c r="U3" s="485"/>
      <c r="V3" s="485"/>
      <c r="W3" s="485"/>
      <c r="X3" s="485"/>
      <c r="Y3" s="485"/>
      <c r="Z3" s="485"/>
      <c r="AA3" s="485"/>
      <c r="AB3" s="485"/>
      <c r="AC3" s="485"/>
      <c r="AD3" s="485"/>
      <c r="AE3" s="485"/>
      <c r="AF3" s="485"/>
      <c r="AG3" s="485"/>
      <c r="AH3" s="485"/>
      <c r="AI3" s="485"/>
      <c r="AJ3" s="485"/>
      <c r="AK3" s="485"/>
      <c r="AL3" s="485"/>
      <c r="AM3" s="485"/>
      <c r="AN3" s="485"/>
      <c r="AO3" s="485"/>
      <c r="AP3" s="485"/>
      <c r="AQ3" s="485"/>
      <c r="AR3" s="485"/>
      <c r="AS3" s="485"/>
      <c r="AT3" s="485"/>
      <c r="AU3" s="485"/>
      <c r="AV3" s="485"/>
      <c r="AW3" s="485"/>
      <c r="AX3" s="485"/>
      <c r="AY3" s="485"/>
      <c r="AZ3" s="485"/>
      <c r="BA3" s="485"/>
      <c r="BB3" s="485"/>
      <c r="BC3" s="485"/>
      <c r="BD3" s="485"/>
      <c r="BE3" s="485"/>
      <c r="BF3" s="485"/>
      <c r="BG3" s="485"/>
      <c r="BH3" s="485"/>
      <c r="BI3" s="485"/>
      <c r="BJ3" s="485"/>
      <c r="BK3" s="485"/>
      <c r="BL3" s="485"/>
      <c r="BM3" s="485"/>
    </row>
    <row r="4" spans="2:65" ht="10.8" thickBot="1">
      <c r="B4" s="552" t="s">
        <v>548</v>
      </c>
      <c r="C4" s="553"/>
      <c r="D4" s="553"/>
      <c r="E4" s="554"/>
      <c r="F4" s="1346">
        <f>SUM(F10,F17,F24,F31,F38,F45)</f>
        <v>1258308.5174677414</v>
      </c>
      <c r="G4" s="1346">
        <f>SUM(G10,G17,G24,G31,G38,G45)</f>
        <v>8000</v>
      </c>
      <c r="H4" s="1346">
        <f t="shared" ref="H4:BM4" si="0">SUM(H10,H17,H24,H31,H38,H45)</f>
        <v>8000</v>
      </c>
      <c r="I4" s="1346">
        <f t="shared" si="0"/>
        <v>8000</v>
      </c>
      <c r="J4" s="1346">
        <f t="shared" si="0"/>
        <v>1283314.6878170962</v>
      </c>
      <c r="K4" s="1346">
        <f t="shared" si="0"/>
        <v>8000</v>
      </c>
      <c r="L4" s="1346">
        <f t="shared" si="0"/>
        <v>8000</v>
      </c>
      <c r="M4" s="1346">
        <f t="shared" si="0"/>
        <v>8000</v>
      </c>
      <c r="N4" s="1346">
        <f t="shared" si="0"/>
        <v>1308820.9815734383</v>
      </c>
      <c r="O4" s="1346">
        <f t="shared" si="0"/>
        <v>8000</v>
      </c>
      <c r="P4" s="1346">
        <f t="shared" si="0"/>
        <v>8000</v>
      </c>
      <c r="Q4" s="1346">
        <f t="shared" si="0"/>
        <v>8000</v>
      </c>
      <c r="R4" s="1346">
        <f t="shared" si="0"/>
        <v>1334837.4012049069</v>
      </c>
      <c r="S4" s="1346">
        <f t="shared" si="0"/>
        <v>8000</v>
      </c>
      <c r="T4" s="1346">
        <f t="shared" si="0"/>
        <v>8000</v>
      </c>
      <c r="U4" s="1346">
        <f t="shared" si="0"/>
        <v>8000</v>
      </c>
      <c r="V4" s="1346">
        <f t="shared" si="0"/>
        <v>1361374.149229005</v>
      </c>
      <c r="W4" s="1346">
        <f t="shared" si="0"/>
        <v>8000</v>
      </c>
      <c r="X4" s="1346">
        <f t="shared" si="0"/>
        <v>8000</v>
      </c>
      <c r="Y4" s="1346">
        <f t="shared" si="0"/>
        <v>8000</v>
      </c>
      <c r="Z4" s="1346">
        <f t="shared" si="0"/>
        <v>1388441.6322135853</v>
      </c>
      <c r="AA4" s="1346">
        <f t="shared" si="0"/>
        <v>8000</v>
      </c>
      <c r="AB4" s="1346">
        <f t="shared" si="0"/>
        <v>8000</v>
      </c>
      <c r="AC4" s="1346">
        <f t="shared" si="0"/>
        <v>8000</v>
      </c>
      <c r="AD4" s="1346">
        <f t="shared" si="0"/>
        <v>1416050.464857857</v>
      </c>
      <c r="AE4" s="1346">
        <f t="shared" si="0"/>
        <v>8000</v>
      </c>
      <c r="AF4" s="1346">
        <f t="shared" si="0"/>
        <v>8000</v>
      </c>
      <c r="AG4" s="1346">
        <f t="shared" si="0"/>
        <v>8000</v>
      </c>
      <c r="AH4" s="1346">
        <f t="shared" si="0"/>
        <v>1444211.4741550141</v>
      </c>
      <c r="AI4" s="1346">
        <f t="shared" si="0"/>
        <v>8000</v>
      </c>
      <c r="AJ4" s="1346">
        <f t="shared" si="0"/>
        <v>8000</v>
      </c>
      <c r="AK4" s="1346">
        <f t="shared" si="0"/>
        <v>8000</v>
      </c>
      <c r="AL4" s="1346">
        <f t="shared" si="0"/>
        <v>1472935.7036381145</v>
      </c>
      <c r="AM4" s="1346">
        <f t="shared" si="0"/>
        <v>8000</v>
      </c>
      <c r="AN4" s="1346">
        <f t="shared" si="0"/>
        <v>8000</v>
      </c>
      <c r="AO4" s="1346">
        <f t="shared" si="0"/>
        <v>8000</v>
      </c>
      <c r="AP4" s="1346">
        <f t="shared" si="0"/>
        <v>1502234.4177108768</v>
      </c>
      <c r="AQ4" s="1346">
        <f t="shared" si="0"/>
        <v>8000</v>
      </c>
      <c r="AR4" s="1346">
        <f t="shared" si="0"/>
        <v>8000</v>
      </c>
      <c r="AS4" s="1346">
        <f t="shared" si="0"/>
        <v>8000</v>
      </c>
      <c r="AT4" s="1346">
        <f t="shared" si="0"/>
        <v>1532119.1060650945</v>
      </c>
      <c r="AU4" s="1346">
        <f t="shared" si="0"/>
        <v>8000</v>
      </c>
      <c r="AV4" s="1346">
        <f t="shared" si="0"/>
        <v>8000</v>
      </c>
      <c r="AW4" s="1346">
        <f t="shared" si="0"/>
        <v>8000</v>
      </c>
      <c r="AX4" s="1346">
        <f t="shared" si="0"/>
        <v>1562601.4881863962</v>
      </c>
      <c r="AY4" s="1346">
        <f t="shared" si="0"/>
        <v>8000</v>
      </c>
      <c r="AZ4" s="1346">
        <f t="shared" si="0"/>
        <v>8000</v>
      </c>
      <c r="BA4" s="1346">
        <f t="shared" si="0"/>
        <v>8000</v>
      </c>
      <c r="BB4" s="1346">
        <f t="shared" si="0"/>
        <v>1593693.5179501241</v>
      </c>
      <c r="BC4" s="1346">
        <f t="shared" si="0"/>
        <v>8000</v>
      </c>
      <c r="BD4" s="1346">
        <f t="shared" si="0"/>
        <v>8000</v>
      </c>
      <c r="BE4" s="1346">
        <f t="shared" si="0"/>
        <v>8000</v>
      </c>
      <c r="BF4" s="1346">
        <f t="shared" si="0"/>
        <v>1625407.3883091267</v>
      </c>
      <c r="BG4" s="1346">
        <f t="shared" si="0"/>
        <v>8000</v>
      </c>
      <c r="BH4" s="1346">
        <f t="shared" si="0"/>
        <v>8000</v>
      </c>
      <c r="BI4" s="1346">
        <f t="shared" si="0"/>
        <v>8000</v>
      </c>
      <c r="BJ4" s="1346">
        <f t="shared" si="0"/>
        <v>1657755.5360753094</v>
      </c>
      <c r="BK4" s="1346">
        <f t="shared" si="0"/>
        <v>8000</v>
      </c>
      <c r="BL4" s="1346">
        <f t="shared" si="0"/>
        <v>8000</v>
      </c>
      <c r="BM4" s="1346">
        <f t="shared" si="0"/>
        <v>8000</v>
      </c>
    </row>
    <row r="5" spans="2:65" ht="10.8" thickBot="1">
      <c r="B5" s="555" t="s">
        <v>549</v>
      </c>
      <c r="C5" s="556"/>
      <c r="D5" s="556"/>
      <c r="E5" s="557"/>
      <c r="F5" s="1347"/>
      <c r="G5" s="1347"/>
      <c r="H5" s="1347" t="s">
        <v>547</v>
      </c>
      <c r="I5" s="1347">
        <f>SUM(I11,I18,I25,I32,I39)</f>
        <v>1250308.5174677414</v>
      </c>
      <c r="J5" s="1347"/>
      <c r="K5" s="1347"/>
      <c r="L5" s="1347" t="s">
        <v>546</v>
      </c>
      <c r="M5" s="1347">
        <f>SUM(M11,M18,M25,M32,M39)</f>
        <v>1275314.6878170962</v>
      </c>
      <c r="N5" s="1347"/>
      <c r="O5" s="1347"/>
      <c r="P5" s="1347" t="s">
        <v>469</v>
      </c>
      <c r="Q5" s="1347">
        <f>SUM(Q11,Q18,Q25,Q32,Q39)</f>
        <v>1300820.9815734383</v>
      </c>
      <c r="R5" s="1347"/>
      <c r="S5" s="1347"/>
      <c r="T5" s="1347" t="s">
        <v>468</v>
      </c>
      <c r="U5" s="1347">
        <f>SUM(U11,U18,U25,U32,U39)</f>
        <v>1326837.4012049069</v>
      </c>
      <c r="V5" s="1347"/>
      <c r="W5" s="1347"/>
      <c r="X5" s="1347" t="s">
        <v>467</v>
      </c>
      <c r="Y5" s="1347">
        <f>SUM(Y11,Y18,Y25,Y32,Y39)</f>
        <v>1353374.149229005</v>
      </c>
      <c r="Z5" s="1347"/>
      <c r="AA5" s="1347"/>
      <c r="AB5" s="1347" t="s">
        <v>466</v>
      </c>
      <c r="AC5" s="1347">
        <f>SUM(AC11,AC18,AC25,AC32,AC39)</f>
        <v>1380441.6322135853</v>
      </c>
      <c r="AD5" s="1347"/>
      <c r="AE5" s="1347"/>
      <c r="AF5" s="1347" t="s">
        <v>465</v>
      </c>
      <c r="AG5" s="1347">
        <f>SUM(AG11,AG18,AG25,AG32,AG39)</f>
        <v>1408050.464857857</v>
      </c>
      <c r="AH5" s="1347"/>
      <c r="AI5" s="1347"/>
      <c r="AJ5" s="1347" t="s">
        <v>462</v>
      </c>
      <c r="AK5" s="1347">
        <f>SUM(AK11,AK18,AK25,AK32,AK39)</f>
        <v>1436211.4741550141</v>
      </c>
      <c r="AL5" s="1347"/>
      <c r="AM5" s="1347"/>
      <c r="AN5" s="1347" t="s">
        <v>464</v>
      </c>
      <c r="AO5" s="1347">
        <f>SUM(AO11,AO18,AO25,AO32,AO39)</f>
        <v>1464935.7036381145</v>
      </c>
      <c r="AP5" s="1347"/>
      <c r="AQ5" s="1347"/>
      <c r="AR5" s="1347" t="s">
        <v>463</v>
      </c>
      <c r="AS5" s="1347">
        <f>SUM(AS11,AS18,AS25,AS32,AS39)</f>
        <v>1494234.4177108768</v>
      </c>
      <c r="AT5" s="1347"/>
      <c r="AU5" s="1347"/>
      <c r="AV5" s="1347" t="s">
        <v>669</v>
      </c>
      <c r="AW5" s="1347">
        <f>SUM(AW11,AW18,AW25,AW32,AW39)</f>
        <v>1524119.1060650945</v>
      </c>
      <c r="AX5" s="1347"/>
      <c r="AY5" s="1347"/>
      <c r="AZ5" s="1347" t="s">
        <v>670</v>
      </c>
      <c r="BA5" s="1347">
        <f>SUM(BA11,BA18,BA25,BA32,BA39)</f>
        <v>1554601.4881863962</v>
      </c>
      <c r="BB5" s="1347"/>
      <c r="BC5" s="1347"/>
      <c r="BD5" s="1347" t="s">
        <v>671</v>
      </c>
      <c r="BE5" s="1347">
        <f>SUM(BE11,BE18,BE25,BE32,BE39)</f>
        <v>1585693.5179501241</v>
      </c>
      <c r="BF5" s="1347"/>
      <c r="BG5" s="1347"/>
      <c r="BH5" s="1347" t="s">
        <v>672</v>
      </c>
      <c r="BI5" s="1347">
        <f>SUM(BI11,BI18,BI25,BI32,BI39)</f>
        <v>1617407.3883091267</v>
      </c>
      <c r="BJ5" s="1347"/>
      <c r="BK5" s="1347"/>
      <c r="BL5" s="1347" t="s">
        <v>673</v>
      </c>
      <c r="BM5" s="1347">
        <f>SUM(BM11,BM18,BM25,BM32,BM39)</f>
        <v>1649755.5360753094</v>
      </c>
    </row>
    <row r="6" spans="2:65" ht="10.8" thickBot="1">
      <c r="B6" s="32"/>
      <c r="C6" s="32"/>
      <c r="D6" s="32"/>
      <c r="E6" s="32"/>
      <c r="F6" s="485"/>
      <c r="G6" s="485"/>
      <c r="H6" s="485"/>
      <c r="I6" s="485"/>
      <c r="J6" s="485"/>
      <c r="K6" s="485"/>
      <c r="L6" s="485"/>
      <c r="M6" s="485"/>
      <c r="N6" s="485"/>
      <c r="O6" s="485"/>
      <c r="P6" s="485"/>
      <c r="Q6" s="485"/>
      <c r="R6" s="485"/>
      <c r="S6" s="485"/>
      <c r="T6" s="485"/>
      <c r="U6" s="485"/>
      <c r="V6" s="485"/>
      <c r="W6" s="485"/>
      <c r="X6" s="485"/>
      <c r="Y6" s="485"/>
      <c r="Z6" s="485"/>
      <c r="AA6" s="485"/>
      <c r="AB6" s="485"/>
      <c r="AC6" s="485"/>
      <c r="AD6" s="485"/>
      <c r="AE6" s="485"/>
      <c r="AF6" s="485"/>
      <c r="AG6" s="485"/>
      <c r="AH6" s="485"/>
      <c r="AI6" s="485"/>
      <c r="AJ6" s="485"/>
      <c r="AK6" s="485"/>
      <c r="AL6" s="485"/>
      <c r="AM6" s="485"/>
      <c r="AN6" s="485"/>
      <c r="AO6" s="485"/>
      <c r="AP6" s="485"/>
      <c r="AQ6" s="485"/>
      <c r="AR6" s="485"/>
      <c r="AS6" s="485"/>
      <c r="AT6" s="485"/>
      <c r="AU6" s="485"/>
      <c r="AV6" s="485"/>
      <c r="AW6" s="485"/>
      <c r="AX6" s="485"/>
      <c r="AY6" s="485"/>
      <c r="AZ6" s="485"/>
      <c r="BA6" s="485"/>
      <c r="BB6" s="485"/>
      <c r="BC6" s="485"/>
      <c r="BD6" s="485"/>
      <c r="BE6" s="485"/>
      <c r="BF6" s="485"/>
      <c r="BG6" s="485"/>
      <c r="BH6" s="485"/>
      <c r="BI6" s="485"/>
      <c r="BJ6" s="485"/>
      <c r="BK6" s="485"/>
      <c r="BL6" s="485"/>
      <c r="BM6" s="485"/>
    </row>
    <row r="7" spans="2:65" ht="10.8" thickBot="1">
      <c r="B7" s="558" t="s">
        <v>535</v>
      </c>
      <c r="C7" s="559" t="s">
        <v>461</v>
      </c>
      <c r="D7" s="559" t="s">
        <v>529</v>
      </c>
      <c r="E7" s="560" t="s">
        <v>789</v>
      </c>
      <c r="R7" s="283"/>
      <c r="S7" s="283"/>
      <c r="T7" s="283"/>
      <c r="U7" s="283"/>
    </row>
    <row r="8" spans="2:65" ht="10.8" thickBot="1">
      <c r="B8" s="750" t="s">
        <v>786</v>
      </c>
      <c r="C8" s="674">
        <v>100</v>
      </c>
      <c r="D8" s="1575">
        <v>1</v>
      </c>
      <c r="E8" s="1091">
        <f>SUM(F8:BM8)</f>
        <v>3990346.3323438545</v>
      </c>
      <c r="F8" s="1090">
        <f>'UNIFIED Product'!E14</f>
        <v>266023.08882292372</v>
      </c>
      <c r="G8" s="762">
        <v>0</v>
      </c>
      <c r="H8" s="762">
        <v>0</v>
      </c>
      <c r="I8" s="762">
        <v>0</v>
      </c>
      <c r="J8" s="1090">
        <f>'UNIFIED Product'!F14</f>
        <v>266023.08882292372</v>
      </c>
      <c r="K8" s="762">
        <v>0</v>
      </c>
      <c r="L8" s="762">
        <v>0</v>
      </c>
      <c r="M8" s="762">
        <v>0</v>
      </c>
      <c r="N8" s="1090">
        <f>'UNIFIED Product'!G14</f>
        <v>266023.08882292372</v>
      </c>
      <c r="O8" s="762">
        <v>0</v>
      </c>
      <c r="P8" s="762">
        <v>0</v>
      </c>
      <c r="Q8" s="762">
        <v>0</v>
      </c>
      <c r="R8" s="1090">
        <f>'UNIFIED Product'!H14</f>
        <v>266023.08882292372</v>
      </c>
      <c r="S8" s="762">
        <v>0</v>
      </c>
      <c r="T8" s="762">
        <v>0</v>
      </c>
      <c r="U8" s="762">
        <v>0</v>
      </c>
      <c r="V8" s="1090">
        <f>'UNIFIED Product'!I14</f>
        <v>266023.08882292372</v>
      </c>
      <c r="W8" s="762">
        <v>0</v>
      </c>
      <c r="X8" s="762">
        <v>0</v>
      </c>
      <c r="Y8" s="762">
        <v>0</v>
      </c>
      <c r="Z8" s="1090">
        <f>'UNIFIED Product'!J14</f>
        <v>266023.08882292372</v>
      </c>
      <c r="AA8" s="762">
        <v>0</v>
      </c>
      <c r="AB8" s="762">
        <v>0</v>
      </c>
      <c r="AC8" s="762">
        <v>0</v>
      </c>
      <c r="AD8" s="1090">
        <f>'UNIFIED Product'!K14</f>
        <v>266023.08882292372</v>
      </c>
      <c r="AE8" s="762">
        <v>0</v>
      </c>
      <c r="AF8" s="762">
        <v>0</v>
      </c>
      <c r="AG8" s="762">
        <v>0</v>
      </c>
      <c r="AH8" s="1090">
        <f>'UNIFIED Product'!L14</f>
        <v>266023.08882292372</v>
      </c>
      <c r="AI8" s="762">
        <v>0</v>
      </c>
      <c r="AJ8" s="762">
        <v>0</v>
      </c>
      <c r="AK8" s="762">
        <v>0</v>
      </c>
      <c r="AL8" s="1090">
        <f>'UNIFIED Product'!M14</f>
        <v>266023.08882292372</v>
      </c>
      <c r="AM8" s="762">
        <v>0</v>
      </c>
      <c r="AN8" s="762">
        <v>0</v>
      </c>
      <c r="AO8" s="762">
        <v>0</v>
      </c>
      <c r="AP8" s="1090">
        <f>'UNIFIED Product'!N14</f>
        <v>266023.08882292372</v>
      </c>
      <c r="AQ8" s="762">
        <v>0</v>
      </c>
      <c r="AR8" s="762">
        <v>0</v>
      </c>
      <c r="AS8" s="762">
        <v>0</v>
      </c>
      <c r="AT8" s="1090">
        <f>'UNIFIED Product'!O14</f>
        <v>266023.08882292372</v>
      </c>
      <c r="AU8" s="762">
        <v>0</v>
      </c>
      <c r="AV8" s="762">
        <v>0</v>
      </c>
      <c r="AW8" s="762">
        <v>0</v>
      </c>
      <c r="AX8" s="1090">
        <f>'UNIFIED Product'!P14</f>
        <v>266023.08882292372</v>
      </c>
      <c r="AY8" s="762">
        <v>0</v>
      </c>
      <c r="AZ8" s="762">
        <v>0</v>
      </c>
      <c r="BA8" s="762">
        <v>0</v>
      </c>
      <c r="BB8" s="1090">
        <f>'UNIFIED Product'!Q14</f>
        <v>266023.08882292372</v>
      </c>
      <c r="BC8" s="762">
        <v>0</v>
      </c>
      <c r="BD8" s="762">
        <v>0</v>
      </c>
      <c r="BE8" s="762">
        <v>0</v>
      </c>
      <c r="BF8" s="1090">
        <f>'UNIFIED Product'!R14</f>
        <v>266023.08882292372</v>
      </c>
      <c r="BG8" s="762">
        <v>0</v>
      </c>
      <c r="BH8" s="762">
        <v>0</v>
      </c>
      <c r="BI8" s="762">
        <v>0</v>
      </c>
      <c r="BJ8" s="1090">
        <f>'UNIFIED Product'!S14</f>
        <v>266023.08882292372</v>
      </c>
      <c r="BK8" s="762">
        <v>0</v>
      </c>
      <c r="BL8" s="762">
        <v>0</v>
      </c>
      <c r="BM8" s="762">
        <v>0</v>
      </c>
    </row>
    <row r="9" spans="2:65" ht="10.5" thickBot="1">
      <c r="B9" s="757" t="s">
        <v>787</v>
      </c>
      <c r="C9" s="559" t="s">
        <v>461</v>
      </c>
      <c r="D9" s="759" t="s">
        <v>540</v>
      </c>
      <c r="E9" s="1092">
        <f>SUM(F9:BM9)</f>
        <v>3990346.3323438545</v>
      </c>
      <c r="F9" s="763">
        <f>F8/100*C8</f>
        <v>266023.08882292372</v>
      </c>
      <c r="G9" s="748">
        <f>G8/100*C8</f>
        <v>0</v>
      </c>
      <c r="H9" s="748">
        <f>H8/100*C8</f>
        <v>0</v>
      </c>
      <c r="I9" s="748">
        <f>I8/100*C8</f>
        <v>0</v>
      </c>
      <c r="J9" s="763">
        <f>J8/100*C8</f>
        <v>266023.08882292372</v>
      </c>
      <c r="K9" s="748">
        <f>K8/100*G8</f>
        <v>0</v>
      </c>
      <c r="L9" s="748">
        <f>L8/100*G8</f>
        <v>0</v>
      </c>
      <c r="M9" s="748">
        <f>M8/100*G8</f>
        <v>0</v>
      </c>
      <c r="N9" s="763">
        <f>N8/100*C8</f>
        <v>266023.08882292372</v>
      </c>
      <c r="O9" s="748">
        <f>O8/100*K8</f>
        <v>0</v>
      </c>
      <c r="P9" s="748">
        <f>P8/100*K8</f>
        <v>0</v>
      </c>
      <c r="Q9" s="748">
        <f>Q8/100*K8</f>
        <v>0</v>
      </c>
      <c r="R9" s="763">
        <f>R8/100*C8</f>
        <v>266023.08882292372</v>
      </c>
      <c r="S9" s="748">
        <f>S8/100*O8</f>
        <v>0</v>
      </c>
      <c r="T9" s="748">
        <f>T8/100*O8</f>
        <v>0</v>
      </c>
      <c r="U9" s="748">
        <f>U8/100*O8</f>
        <v>0</v>
      </c>
      <c r="V9" s="763">
        <f>V8/100*C8</f>
        <v>266023.08882292372</v>
      </c>
      <c r="W9" s="748">
        <f>W8/100*S8</f>
        <v>0</v>
      </c>
      <c r="X9" s="748">
        <f>X8/100*S8</f>
        <v>0</v>
      </c>
      <c r="Y9" s="748">
        <f>Y8/100*S8</f>
        <v>0</v>
      </c>
      <c r="Z9" s="763">
        <f>Z8/100*C8</f>
        <v>266023.08882292372</v>
      </c>
      <c r="AA9" s="748">
        <f>AA8/100*W8</f>
        <v>0</v>
      </c>
      <c r="AB9" s="748">
        <f>AB8/100*W8</f>
        <v>0</v>
      </c>
      <c r="AC9" s="748">
        <f>AC8/100*W8</f>
        <v>0</v>
      </c>
      <c r="AD9" s="763">
        <f>AD8/100*C8</f>
        <v>266023.08882292372</v>
      </c>
      <c r="AE9" s="748">
        <f>AE8/100*AA8</f>
        <v>0</v>
      </c>
      <c r="AF9" s="748">
        <f>AF8/100*AA8</f>
        <v>0</v>
      </c>
      <c r="AG9" s="748">
        <f>AG8/100*AA8</f>
        <v>0</v>
      </c>
      <c r="AH9" s="763">
        <f>AH8/100*C8</f>
        <v>266023.08882292372</v>
      </c>
      <c r="AI9" s="748">
        <f>AI8/100*AE8</f>
        <v>0</v>
      </c>
      <c r="AJ9" s="748">
        <f>AJ8/100*AE8</f>
        <v>0</v>
      </c>
      <c r="AK9" s="748">
        <f>AK8/100*AE8</f>
        <v>0</v>
      </c>
      <c r="AL9" s="763">
        <f>AL8/100*C8</f>
        <v>266023.08882292372</v>
      </c>
      <c r="AM9" s="748">
        <f>AM8/100*AI8</f>
        <v>0</v>
      </c>
      <c r="AN9" s="748">
        <f>AN8/100*AI8</f>
        <v>0</v>
      </c>
      <c r="AO9" s="748">
        <f>AO8/100*AI8</f>
        <v>0</v>
      </c>
      <c r="AP9" s="763">
        <f>AP8/100*C8</f>
        <v>266023.08882292372</v>
      </c>
      <c r="AQ9" s="748">
        <f>AQ8/100*AM8</f>
        <v>0</v>
      </c>
      <c r="AR9" s="748">
        <f>AR8/100*AM8</f>
        <v>0</v>
      </c>
      <c r="AS9" s="748">
        <f>AS8/100*AM8</f>
        <v>0</v>
      </c>
      <c r="AT9" s="763">
        <f>AT8/100*C8</f>
        <v>266023.08882292372</v>
      </c>
      <c r="AU9" s="748">
        <f>AU8/100*AQ8</f>
        <v>0</v>
      </c>
      <c r="AV9" s="748">
        <f>AV8/100*AQ8</f>
        <v>0</v>
      </c>
      <c r="AW9" s="748">
        <f>AW8/100*AQ8</f>
        <v>0</v>
      </c>
      <c r="AX9" s="763">
        <f>AX8/100*C8</f>
        <v>266023.08882292372</v>
      </c>
      <c r="AY9" s="748">
        <f>AY8/100*AU8</f>
        <v>0</v>
      </c>
      <c r="AZ9" s="748">
        <f>AZ8/100*AU8</f>
        <v>0</v>
      </c>
      <c r="BA9" s="748">
        <f>BA8/100*AU8</f>
        <v>0</v>
      </c>
      <c r="BB9" s="763">
        <f>BB8/100*C8</f>
        <v>266023.08882292372</v>
      </c>
      <c r="BC9" s="748">
        <f>BC8/100*AY8</f>
        <v>0</v>
      </c>
      <c r="BD9" s="748">
        <f>BD8/100*AY8</f>
        <v>0</v>
      </c>
      <c r="BE9" s="748">
        <f>BE8/100*AY8</f>
        <v>0</v>
      </c>
      <c r="BF9" s="763">
        <f>BF8/100*C8</f>
        <v>266023.08882292372</v>
      </c>
      <c r="BG9" s="748">
        <f>BG8/100*BC8</f>
        <v>0</v>
      </c>
      <c r="BH9" s="748">
        <f>BH8/100*BC8</f>
        <v>0</v>
      </c>
      <c r="BI9" s="748">
        <f>BI8/100*BC8</f>
        <v>0</v>
      </c>
      <c r="BJ9" s="763">
        <f>BJ8/100*C8</f>
        <v>266023.08882292372</v>
      </c>
      <c r="BK9" s="748">
        <f>BK8/100*BG8</f>
        <v>0</v>
      </c>
      <c r="BL9" s="748">
        <f>BL8/100*BG8</f>
        <v>0</v>
      </c>
      <c r="BM9" s="748">
        <f>BM8/100*BG8</f>
        <v>0</v>
      </c>
    </row>
    <row r="10" spans="2:65" ht="10.5" thickBot="1">
      <c r="B10" s="751" t="s">
        <v>794</v>
      </c>
      <c r="C10" s="1581">
        <v>2</v>
      </c>
      <c r="D10" s="1582" t="s">
        <v>821</v>
      </c>
      <c r="E10" s="752"/>
      <c r="F10" s="1345">
        <f>F9*D8</f>
        <v>266023.08882292372</v>
      </c>
      <c r="G10" s="1345">
        <f>G9*D8</f>
        <v>0</v>
      </c>
      <c r="H10" s="1345">
        <f>H9*D8</f>
        <v>0</v>
      </c>
      <c r="I10" s="1345">
        <f>I9*D8</f>
        <v>0</v>
      </c>
      <c r="J10" s="1345">
        <f>F10+F10/100*C10</f>
        <v>271343.5505993822</v>
      </c>
      <c r="K10" s="1345">
        <f>K9*H8</f>
        <v>0</v>
      </c>
      <c r="L10" s="1345">
        <f>L9*H8</f>
        <v>0</v>
      </c>
      <c r="M10" s="1345">
        <f>M9*H8</f>
        <v>0</v>
      </c>
      <c r="N10" s="1345">
        <f>J10+J10/100*C10</f>
        <v>276770.42161136982</v>
      </c>
      <c r="O10" s="1345">
        <f>O9*L8</f>
        <v>0</v>
      </c>
      <c r="P10" s="1345">
        <f>P9*L8</f>
        <v>0</v>
      </c>
      <c r="Q10" s="1345">
        <f>Q9*L8</f>
        <v>0</v>
      </c>
      <c r="R10" s="1345">
        <f>N10+N10/100*C10</f>
        <v>282305.83004359721</v>
      </c>
      <c r="S10" s="1345">
        <f>S9*P8</f>
        <v>0</v>
      </c>
      <c r="T10" s="1345">
        <f>T9*P8</f>
        <v>0</v>
      </c>
      <c r="U10" s="1345">
        <f>U9*P8</f>
        <v>0</v>
      </c>
      <c r="V10" s="1345">
        <f>R10+R10/100*C10</f>
        <v>287951.94664446916</v>
      </c>
      <c r="W10" s="1345">
        <f>W9*T8</f>
        <v>0</v>
      </c>
      <c r="X10" s="1345">
        <f>X9*T8</f>
        <v>0</v>
      </c>
      <c r="Y10" s="1345">
        <f>Y9*T8</f>
        <v>0</v>
      </c>
      <c r="Z10" s="1345">
        <f>V10+V10/100*C10</f>
        <v>293710.98557735857</v>
      </c>
      <c r="AA10" s="1345">
        <f>AA9*X8</f>
        <v>0</v>
      </c>
      <c r="AB10" s="1345">
        <f>AB9*X8</f>
        <v>0</v>
      </c>
      <c r="AC10" s="1345">
        <f>AC9*X8</f>
        <v>0</v>
      </c>
      <c r="AD10" s="1345">
        <f>Z10+Z10/100*C10</f>
        <v>299585.20528890577</v>
      </c>
      <c r="AE10" s="1345">
        <f>AE9*AB8</f>
        <v>0</v>
      </c>
      <c r="AF10" s="1345">
        <f>AF9*AB8</f>
        <v>0</v>
      </c>
      <c r="AG10" s="1345">
        <f>AG9*AB8</f>
        <v>0</v>
      </c>
      <c r="AH10" s="1345">
        <f>AD10+AD10/100*C10</f>
        <v>305576.9093946839</v>
      </c>
      <c r="AI10" s="1345">
        <f>AI9*AF8</f>
        <v>0</v>
      </c>
      <c r="AJ10" s="1345">
        <f>AJ9*AF8</f>
        <v>0</v>
      </c>
      <c r="AK10" s="1345">
        <f>AK9*AF8</f>
        <v>0</v>
      </c>
      <c r="AL10" s="1345">
        <f>AH10+AH10/100*C10</f>
        <v>311688.44758257759</v>
      </c>
      <c r="AM10" s="1345">
        <f>AM9*AJ8</f>
        <v>0</v>
      </c>
      <c r="AN10" s="1345">
        <f>AN9*AJ8</f>
        <v>0</v>
      </c>
      <c r="AO10" s="1345">
        <f>AO9*AJ8</f>
        <v>0</v>
      </c>
      <c r="AP10" s="1345">
        <f>AL10+AL10/100*C10</f>
        <v>317922.21653422911</v>
      </c>
      <c r="AQ10" s="1345">
        <f>AQ9*AN8</f>
        <v>0</v>
      </c>
      <c r="AR10" s="1345">
        <f>AR9*AN8</f>
        <v>0</v>
      </c>
      <c r="AS10" s="1345">
        <f>AS9*AN8</f>
        <v>0</v>
      </c>
      <c r="AT10" s="1345">
        <f>AP10+AP10/100*C10</f>
        <v>324280.66086491372</v>
      </c>
      <c r="AU10" s="1345">
        <f>AU9*AR8</f>
        <v>0</v>
      </c>
      <c r="AV10" s="1345">
        <f>AV9*AR8</f>
        <v>0</v>
      </c>
      <c r="AW10" s="1345">
        <f>AW9*AR8</f>
        <v>0</v>
      </c>
      <c r="AX10" s="1345">
        <f>AT10+AT10/100*C10</f>
        <v>330766.27408221201</v>
      </c>
      <c r="AY10" s="1345">
        <f>AY9*AV8</f>
        <v>0</v>
      </c>
      <c r="AZ10" s="1345">
        <f>AZ9*AV8</f>
        <v>0</v>
      </c>
      <c r="BA10" s="1345">
        <f>BA9*AV8</f>
        <v>0</v>
      </c>
      <c r="BB10" s="1345">
        <f>AX10+AX10/100*C10</f>
        <v>337381.59956385626</v>
      </c>
      <c r="BC10" s="1345">
        <f>BC9*AZ8</f>
        <v>0</v>
      </c>
      <c r="BD10" s="1345">
        <f>BD9*AZ8</f>
        <v>0</v>
      </c>
      <c r="BE10" s="1345">
        <f>BE9*AZ8</f>
        <v>0</v>
      </c>
      <c r="BF10" s="1345">
        <f>BB10+BB10/100*C10</f>
        <v>344129.23155513336</v>
      </c>
      <c r="BG10" s="1345">
        <f>BG9*BD8</f>
        <v>0</v>
      </c>
      <c r="BH10" s="1345">
        <f>BH9*BD8</f>
        <v>0</v>
      </c>
      <c r="BI10" s="1345">
        <f>BI9*BD8</f>
        <v>0</v>
      </c>
      <c r="BJ10" s="1345">
        <f>BF10+BF10/100*C10</f>
        <v>351011.81618623604</v>
      </c>
      <c r="BK10" s="1345">
        <f>BK9*BH8</f>
        <v>0</v>
      </c>
      <c r="BL10" s="1345">
        <f>BL9*BH8</f>
        <v>0</v>
      </c>
      <c r="BM10" s="1345">
        <f>BM9*BH8</f>
        <v>0</v>
      </c>
    </row>
    <row r="11" spans="2:65" ht="10.8" thickBot="1">
      <c r="B11" s="760" t="s">
        <v>791</v>
      </c>
      <c r="C11" s="761"/>
      <c r="D11" s="761"/>
      <c r="E11" s="761"/>
      <c r="F11" s="1346"/>
      <c r="G11" s="1346"/>
      <c r="H11" s="1346" t="s">
        <v>668</v>
      </c>
      <c r="I11" s="1346">
        <f>SUM(F10:I10)</f>
        <v>266023.08882292372</v>
      </c>
      <c r="J11" s="1346"/>
      <c r="K11" s="1346"/>
      <c r="L11" s="1346" t="s">
        <v>546</v>
      </c>
      <c r="M11" s="1346">
        <f>SUM(J10:M10)</f>
        <v>271343.5505993822</v>
      </c>
      <c r="N11" s="1346"/>
      <c r="O11" s="1346"/>
      <c r="P11" s="1346" t="s">
        <v>469</v>
      </c>
      <c r="Q11" s="1346">
        <f>SUM(N10:Q10)</f>
        <v>276770.42161136982</v>
      </c>
      <c r="R11" s="1346"/>
      <c r="S11" s="1346"/>
      <c r="T11" s="1346" t="s">
        <v>468</v>
      </c>
      <c r="U11" s="1346">
        <f>SUM(R10:U10)</f>
        <v>282305.83004359721</v>
      </c>
      <c r="V11" s="1346"/>
      <c r="W11" s="1346"/>
      <c r="X11" s="1346" t="s">
        <v>467</v>
      </c>
      <c r="Y11" s="1346">
        <f>SUM(V10:Y10)</f>
        <v>287951.94664446916</v>
      </c>
      <c r="Z11" s="1346"/>
      <c r="AA11" s="1346"/>
      <c r="AB11" s="1346" t="s">
        <v>466</v>
      </c>
      <c r="AC11" s="1346">
        <f>SUM(Z10:AC10)</f>
        <v>293710.98557735857</v>
      </c>
      <c r="AD11" s="1346"/>
      <c r="AE11" s="1346"/>
      <c r="AF11" s="1346" t="s">
        <v>465</v>
      </c>
      <c r="AG11" s="1346">
        <f>SUM(AD10:AG10)</f>
        <v>299585.20528890577</v>
      </c>
      <c r="AH11" s="1346"/>
      <c r="AI11" s="1346"/>
      <c r="AJ11" s="1346" t="s">
        <v>462</v>
      </c>
      <c r="AK11" s="1346">
        <f>SUM(AH10:AK10)</f>
        <v>305576.9093946839</v>
      </c>
      <c r="AL11" s="1346"/>
      <c r="AM11" s="1346"/>
      <c r="AN11" s="1346" t="s">
        <v>464</v>
      </c>
      <c r="AO11" s="1346">
        <f>SUM(AL10:AO10)</f>
        <v>311688.44758257759</v>
      </c>
      <c r="AP11" s="1346"/>
      <c r="AQ11" s="1346"/>
      <c r="AR11" s="1346" t="s">
        <v>463</v>
      </c>
      <c r="AS11" s="1346">
        <f>SUM(AP10:AS10)</f>
        <v>317922.21653422911</v>
      </c>
      <c r="AT11" s="1346"/>
      <c r="AU11" s="1346"/>
      <c r="AV11" s="1346" t="s">
        <v>669</v>
      </c>
      <c r="AW11" s="1346">
        <f>SUM(AT10:AW10)</f>
        <v>324280.66086491372</v>
      </c>
      <c r="AX11" s="1346"/>
      <c r="AY11" s="1346"/>
      <c r="AZ11" s="1346" t="s">
        <v>670</v>
      </c>
      <c r="BA11" s="1346">
        <f>SUM(AX10:BA10)</f>
        <v>330766.27408221201</v>
      </c>
      <c r="BB11" s="1346"/>
      <c r="BC11" s="1346"/>
      <c r="BD11" s="1346" t="s">
        <v>671</v>
      </c>
      <c r="BE11" s="1346">
        <f>SUM(BB10:BE10)</f>
        <v>337381.59956385626</v>
      </c>
      <c r="BF11" s="1346"/>
      <c r="BG11" s="1346"/>
      <c r="BH11" s="1346" t="s">
        <v>672</v>
      </c>
      <c r="BI11" s="1346">
        <f>SUM(BF10:BI10)</f>
        <v>344129.23155513336</v>
      </c>
      <c r="BJ11" s="1346"/>
      <c r="BK11" s="1346"/>
      <c r="BL11" s="1346" t="s">
        <v>673</v>
      </c>
      <c r="BM11" s="1346">
        <f>SUM(BJ10:BM10)</f>
        <v>351011.81618623604</v>
      </c>
    </row>
    <row r="12" spans="2:65" ht="10.8" thickBot="1">
      <c r="B12" s="753" t="s">
        <v>788</v>
      </c>
      <c r="C12" s="754"/>
      <c r="D12" s="755"/>
      <c r="E12" s="1344">
        <f>SUM(F11:BM11)</f>
        <v>4600448.1843518484</v>
      </c>
      <c r="F12" s="474"/>
      <c r="G12" s="473"/>
      <c r="H12" s="475"/>
      <c r="I12" s="476"/>
      <c r="J12" s="474"/>
      <c r="K12" s="473"/>
      <c r="L12" s="475"/>
      <c r="M12" s="476"/>
      <c r="N12" s="474"/>
      <c r="O12" s="473"/>
      <c r="P12" s="475"/>
      <c r="Q12" s="476"/>
      <c r="R12" s="474"/>
      <c r="S12" s="473"/>
      <c r="T12" s="475"/>
      <c r="U12" s="476"/>
      <c r="V12" s="474"/>
      <c r="W12" s="473"/>
      <c r="X12" s="475"/>
      <c r="Y12" s="474"/>
      <c r="Z12" s="474"/>
      <c r="AA12" s="473"/>
      <c r="AB12" s="475"/>
      <c r="AC12" s="474"/>
      <c r="AD12" s="474"/>
      <c r="AE12" s="473"/>
      <c r="AF12" s="475"/>
      <c r="AG12" s="474"/>
      <c r="AH12" s="474"/>
      <c r="AI12" s="473"/>
      <c r="AJ12" s="475"/>
      <c r="AK12" s="474"/>
      <c r="AL12" s="474"/>
      <c r="AM12" s="473"/>
      <c r="AN12" s="475"/>
      <c r="AO12" s="474"/>
      <c r="AP12" s="474"/>
      <c r="AQ12" s="473"/>
      <c r="AR12" s="475"/>
      <c r="AS12" s="474"/>
      <c r="AT12" s="474"/>
      <c r="AU12" s="473"/>
      <c r="AV12" s="475"/>
      <c r="AW12" s="474"/>
      <c r="AX12" s="474"/>
      <c r="AY12" s="473"/>
      <c r="AZ12" s="475"/>
      <c r="BA12" s="474"/>
      <c r="BB12" s="474"/>
      <c r="BC12" s="473"/>
      <c r="BD12" s="475"/>
      <c r="BE12" s="474"/>
      <c r="BF12" s="474"/>
      <c r="BG12" s="473"/>
      <c r="BH12" s="475"/>
      <c r="BI12" s="474"/>
      <c r="BJ12" s="474"/>
      <c r="BK12" s="473"/>
      <c r="BL12" s="475"/>
      <c r="BM12" s="474"/>
    </row>
    <row r="13" spans="2:65" ht="10.8" thickBot="1">
      <c r="B13" s="32"/>
      <c r="C13" s="32"/>
      <c r="D13" s="32"/>
      <c r="E13" s="473"/>
      <c r="F13" s="474"/>
      <c r="G13" s="473"/>
      <c r="H13" s="475"/>
      <c r="I13" s="476"/>
      <c r="J13" s="474"/>
      <c r="K13" s="473"/>
      <c r="L13" s="475"/>
      <c r="M13" s="476"/>
      <c r="N13" s="474"/>
      <c r="O13" s="473"/>
      <c r="P13" s="475"/>
      <c r="Q13" s="476"/>
      <c r="R13" s="474"/>
      <c r="S13" s="473"/>
      <c r="T13" s="475"/>
      <c r="U13" s="476"/>
      <c r="V13" s="474"/>
      <c r="W13" s="473"/>
      <c r="X13" s="475"/>
      <c r="Y13" s="474"/>
      <c r="Z13" s="474"/>
      <c r="AA13" s="473"/>
      <c r="AB13" s="475"/>
      <c r="AC13" s="474"/>
      <c r="AD13" s="474"/>
      <c r="AE13" s="473"/>
      <c r="AF13" s="475"/>
      <c r="AG13" s="474"/>
      <c r="AH13" s="474"/>
      <c r="AI13" s="473"/>
      <c r="AJ13" s="475"/>
      <c r="AK13" s="474"/>
      <c r="AL13" s="474"/>
      <c r="AM13" s="473"/>
      <c r="AN13" s="475"/>
      <c r="AO13" s="474"/>
      <c r="AP13" s="474"/>
      <c r="AQ13" s="473"/>
      <c r="AR13" s="475"/>
      <c r="AS13" s="474"/>
      <c r="AT13" s="474"/>
      <c r="AU13" s="473"/>
      <c r="AV13" s="475"/>
      <c r="AW13" s="474"/>
      <c r="AX13" s="474"/>
      <c r="AY13" s="473"/>
      <c r="AZ13" s="475"/>
      <c r="BA13" s="474"/>
      <c r="BB13" s="474"/>
      <c r="BC13" s="473"/>
      <c r="BD13" s="475"/>
      <c r="BE13" s="474"/>
      <c r="BF13" s="474"/>
      <c r="BG13" s="473"/>
      <c r="BH13" s="475"/>
      <c r="BI13" s="474"/>
      <c r="BJ13" s="474"/>
      <c r="BK13" s="473"/>
      <c r="BL13" s="475"/>
      <c r="BM13" s="474"/>
    </row>
    <row r="14" spans="2:65" ht="10.8" thickBot="1">
      <c r="B14" s="558" t="s">
        <v>536</v>
      </c>
      <c r="C14" s="559" t="s">
        <v>461</v>
      </c>
      <c r="D14" s="559" t="s">
        <v>529</v>
      </c>
      <c r="E14" s="560" t="s">
        <v>789</v>
      </c>
      <c r="R14" s="283"/>
      <c r="S14" s="283"/>
      <c r="T14" s="283"/>
      <c r="U14" s="283"/>
    </row>
    <row r="15" spans="2:65" ht="10.8" thickBot="1">
      <c r="B15" s="750" t="s">
        <v>790</v>
      </c>
      <c r="C15" s="705">
        <v>100</v>
      </c>
      <c r="D15" s="1575">
        <v>0.5</v>
      </c>
      <c r="E15" s="1091">
        <f>SUM(F15:BM15)</f>
        <v>3990346.3323438545</v>
      </c>
      <c r="F15" s="1090">
        <f>'UNIFIED Product'!E21</f>
        <v>266023.08882292372</v>
      </c>
      <c r="G15" s="762">
        <v>0</v>
      </c>
      <c r="H15" s="762">
        <v>0</v>
      </c>
      <c r="I15" s="762">
        <v>0</v>
      </c>
      <c r="J15" s="1090">
        <f>'UNIFIED Product'!F21</f>
        <v>266023.08882292372</v>
      </c>
      <c r="K15" s="762">
        <v>0</v>
      </c>
      <c r="L15" s="762">
        <v>0</v>
      </c>
      <c r="M15" s="762">
        <v>0</v>
      </c>
      <c r="N15" s="1090">
        <f>'UNIFIED Product'!G21</f>
        <v>266023.08882292372</v>
      </c>
      <c r="O15" s="762">
        <v>0</v>
      </c>
      <c r="P15" s="762">
        <v>0</v>
      </c>
      <c r="Q15" s="762">
        <v>0</v>
      </c>
      <c r="R15" s="1090">
        <f>'UNIFIED Product'!H21</f>
        <v>266023.08882292372</v>
      </c>
      <c r="S15" s="762">
        <v>0</v>
      </c>
      <c r="T15" s="762">
        <v>0</v>
      </c>
      <c r="U15" s="762">
        <v>0</v>
      </c>
      <c r="V15" s="1090">
        <f>'UNIFIED Product'!I21</f>
        <v>266023.08882292372</v>
      </c>
      <c r="W15" s="762">
        <v>0</v>
      </c>
      <c r="X15" s="762">
        <v>0</v>
      </c>
      <c r="Y15" s="762">
        <v>0</v>
      </c>
      <c r="Z15" s="1090">
        <f>'UNIFIED Product'!J21</f>
        <v>266023.08882292372</v>
      </c>
      <c r="AA15" s="762">
        <v>0</v>
      </c>
      <c r="AB15" s="762">
        <v>0</v>
      </c>
      <c r="AC15" s="762">
        <v>0</v>
      </c>
      <c r="AD15" s="1090">
        <f>'UNIFIED Product'!K21</f>
        <v>266023.08882292372</v>
      </c>
      <c r="AE15" s="762">
        <v>0</v>
      </c>
      <c r="AF15" s="762">
        <v>0</v>
      </c>
      <c r="AG15" s="762">
        <v>0</v>
      </c>
      <c r="AH15" s="1090">
        <f>'UNIFIED Product'!L21</f>
        <v>266023.08882292372</v>
      </c>
      <c r="AI15" s="762">
        <v>0</v>
      </c>
      <c r="AJ15" s="762">
        <v>0</v>
      </c>
      <c r="AK15" s="762">
        <v>0</v>
      </c>
      <c r="AL15" s="1090">
        <f>'UNIFIED Product'!M21</f>
        <v>266023.08882292372</v>
      </c>
      <c r="AM15" s="762">
        <v>0</v>
      </c>
      <c r="AN15" s="762">
        <v>0</v>
      </c>
      <c r="AO15" s="762">
        <v>0</v>
      </c>
      <c r="AP15" s="1090">
        <f>'UNIFIED Product'!N21</f>
        <v>266023.08882292372</v>
      </c>
      <c r="AQ15" s="762">
        <v>0</v>
      </c>
      <c r="AR15" s="762">
        <v>0</v>
      </c>
      <c r="AS15" s="762">
        <v>0</v>
      </c>
      <c r="AT15" s="1090">
        <f>'UNIFIED Product'!O21</f>
        <v>266023.08882292372</v>
      </c>
      <c r="AU15" s="762">
        <v>0</v>
      </c>
      <c r="AV15" s="762">
        <v>0</v>
      </c>
      <c r="AW15" s="762">
        <v>0</v>
      </c>
      <c r="AX15" s="1090">
        <f>'UNIFIED Product'!P21</f>
        <v>266023.08882292372</v>
      </c>
      <c r="AY15" s="762">
        <v>0</v>
      </c>
      <c r="AZ15" s="762">
        <v>0</v>
      </c>
      <c r="BA15" s="762">
        <v>0</v>
      </c>
      <c r="BB15" s="1090">
        <f>'UNIFIED Product'!Q21</f>
        <v>266023.08882292372</v>
      </c>
      <c r="BC15" s="762">
        <v>0</v>
      </c>
      <c r="BD15" s="762">
        <v>0</v>
      </c>
      <c r="BE15" s="762">
        <v>0</v>
      </c>
      <c r="BF15" s="1090">
        <f>'UNIFIED Product'!R21</f>
        <v>266023.08882292372</v>
      </c>
      <c r="BG15" s="762">
        <v>0</v>
      </c>
      <c r="BH15" s="762">
        <v>0</v>
      </c>
      <c r="BI15" s="762">
        <v>0</v>
      </c>
      <c r="BJ15" s="1090">
        <f>'UNIFIED Product'!S21</f>
        <v>266023.08882292372</v>
      </c>
      <c r="BK15" s="762">
        <v>0</v>
      </c>
      <c r="BL15" s="762">
        <v>0</v>
      </c>
      <c r="BM15" s="762">
        <v>0</v>
      </c>
    </row>
    <row r="16" spans="2:65" ht="10.5" thickBot="1">
      <c r="B16" s="757" t="s">
        <v>787</v>
      </c>
      <c r="C16" s="758"/>
      <c r="D16" s="759" t="s">
        <v>540</v>
      </c>
      <c r="E16" s="1092">
        <f>SUM(F16:BM16)</f>
        <v>3990346.3323438545</v>
      </c>
      <c r="F16" s="763">
        <f>F15/100*C15</f>
        <v>266023.08882292372</v>
      </c>
      <c r="G16" s="748">
        <f>G15/100*C15</f>
        <v>0</v>
      </c>
      <c r="H16" s="748">
        <f>H15/100*C15</f>
        <v>0</v>
      </c>
      <c r="I16" s="748">
        <f>I15/100*C15</f>
        <v>0</v>
      </c>
      <c r="J16" s="763">
        <f>J15/100*C15</f>
        <v>266023.08882292372</v>
      </c>
      <c r="K16" s="748">
        <f>K15/100*G15</f>
        <v>0</v>
      </c>
      <c r="L16" s="748">
        <f>L15/100*G15</f>
        <v>0</v>
      </c>
      <c r="M16" s="748">
        <f>M15/100*G15</f>
        <v>0</v>
      </c>
      <c r="N16" s="763">
        <f>N15/100*C15</f>
        <v>266023.08882292372</v>
      </c>
      <c r="O16" s="748">
        <f>O15/100*K15</f>
        <v>0</v>
      </c>
      <c r="P16" s="748">
        <f>P15/100*K15</f>
        <v>0</v>
      </c>
      <c r="Q16" s="748">
        <f>Q15/100*K15</f>
        <v>0</v>
      </c>
      <c r="R16" s="763">
        <f>R15/100*C15</f>
        <v>266023.08882292372</v>
      </c>
      <c r="S16" s="748">
        <f>S15/100*O15</f>
        <v>0</v>
      </c>
      <c r="T16" s="748">
        <f>T15/100*O15</f>
        <v>0</v>
      </c>
      <c r="U16" s="748">
        <f>U15/100*O15</f>
        <v>0</v>
      </c>
      <c r="V16" s="763">
        <f>V15/100*C15</f>
        <v>266023.08882292372</v>
      </c>
      <c r="W16" s="748">
        <f>W15/100*S15</f>
        <v>0</v>
      </c>
      <c r="X16" s="748">
        <f>X15/100*S15</f>
        <v>0</v>
      </c>
      <c r="Y16" s="748">
        <f>Y15/100*S15</f>
        <v>0</v>
      </c>
      <c r="Z16" s="763">
        <f>Z15/100*C15</f>
        <v>266023.08882292372</v>
      </c>
      <c r="AA16" s="748">
        <f>AA15/100*W15</f>
        <v>0</v>
      </c>
      <c r="AB16" s="748">
        <f>AB15/100*W15</f>
        <v>0</v>
      </c>
      <c r="AC16" s="748">
        <f>AC15/100*W15</f>
        <v>0</v>
      </c>
      <c r="AD16" s="763">
        <f>AD15/100*C15</f>
        <v>266023.08882292372</v>
      </c>
      <c r="AE16" s="748">
        <f>AE15/100*AA15</f>
        <v>0</v>
      </c>
      <c r="AF16" s="748">
        <f>AF15/100*AA15</f>
        <v>0</v>
      </c>
      <c r="AG16" s="748">
        <f>AG15/100*AA15</f>
        <v>0</v>
      </c>
      <c r="AH16" s="763">
        <f>AH15/100*C15</f>
        <v>266023.08882292372</v>
      </c>
      <c r="AI16" s="748">
        <f>AI15/100*AE15</f>
        <v>0</v>
      </c>
      <c r="AJ16" s="748">
        <f>AJ15/100*AE15</f>
        <v>0</v>
      </c>
      <c r="AK16" s="748">
        <f>AK15/100*AE15</f>
        <v>0</v>
      </c>
      <c r="AL16" s="763">
        <f>AL15/100*C15</f>
        <v>266023.08882292372</v>
      </c>
      <c r="AM16" s="748">
        <f>AM15/100*AI15</f>
        <v>0</v>
      </c>
      <c r="AN16" s="748">
        <f>AN15/100*AI15</f>
        <v>0</v>
      </c>
      <c r="AO16" s="748">
        <f>AO15/100*AI15</f>
        <v>0</v>
      </c>
      <c r="AP16" s="763">
        <f>AP15/100*C15</f>
        <v>266023.08882292372</v>
      </c>
      <c r="AQ16" s="748">
        <f>AQ15/100*AM15</f>
        <v>0</v>
      </c>
      <c r="AR16" s="748">
        <f>AR15/100*AM15</f>
        <v>0</v>
      </c>
      <c r="AS16" s="748">
        <f>AS15/100*AM15</f>
        <v>0</v>
      </c>
      <c r="AT16" s="763">
        <f>AT15/100*C15</f>
        <v>266023.08882292372</v>
      </c>
      <c r="AU16" s="748">
        <f>AU15/100*AQ15</f>
        <v>0</v>
      </c>
      <c r="AV16" s="748">
        <f>AV15/100*AQ15</f>
        <v>0</v>
      </c>
      <c r="AW16" s="748">
        <f>AW15/100*AQ15</f>
        <v>0</v>
      </c>
      <c r="AX16" s="763">
        <f>AX15/100*C15</f>
        <v>266023.08882292372</v>
      </c>
      <c r="AY16" s="748">
        <f>AY15/100*AU15</f>
        <v>0</v>
      </c>
      <c r="AZ16" s="748">
        <f>AZ15/100*AU15</f>
        <v>0</v>
      </c>
      <c r="BA16" s="748">
        <f>BA15/100*AU15</f>
        <v>0</v>
      </c>
      <c r="BB16" s="763">
        <f>BB15/100*C15</f>
        <v>266023.08882292372</v>
      </c>
      <c r="BC16" s="748">
        <f>BC15/100*AY15</f>
        <v>0</v>
      </c>
      <c r="BD16" s="748">
        <f>BD15/100*AY15</f>
        <v>0</v>
      </c>
      <c r="BE16" s="748">
        <f>BE15/100*AY15</f>
        <v>0</v>
      </c>
      <c r="BF16" s="763">
        <f>BF15/100*C15</f>
        <v>266023.08882292372</v>
      </c>
      <c r="BG16" s="748">
        <f>BG15/100*BC15</f>
        <v>0</v>
      </c>
      <c r="BH16" s="748">
        <f>BH15/100*BC15</f>
        <v>0</v>
      </c>
      <c r="BI16" s="748">
        <f>BI15/100*BC15</f>
        <v>0</v>
      </c>
      <c r="BJ16" s="763">
        <f>BJ15/100*C15</f>
        <v>266023.08882292372</v>
      </c>
      <c r="BK16" s="748">
        <f>BK15/100*BG15</f>
        <v>0</v>
      </c>
      <c r="BL16" s="748">
        <f>BL15/100*BG15</f>
        <v>0</v>
      </c>
      <c r="BM16" s="748">
        <f>BM15/100*BG15</f>
        <v>0</v>
      </c>
    </row>
    <row r="17" spans="2:65" ht="10.5" thickBot="1">
      <c r="B17" s="751" t="s">
        <v>794</v>
      </c>
      <c r="C17" s="1581">
        <v>2</v>
      </c>
      <c r="D17" s="1582" t="s">
        <v>821</v>
      </c>
      <c r="E17" s="752"/>
      <c r="F17" s="1345">
        <f>F16*D15</f>
        <v>133011.54441146186</v>
      </c>
      <c r="G17" s="1345">
        <f>G16*D15</f>
        <v>0</v>
      </c>
      <c r="H17" s="1345">
        <f>H16*D15</f>
        <v>0</v>
      </c>
      <c r="I17" s="1345">
        <f>I16*D15</f>
        <v>0</v>
      </c>
      <c r="J17" s="1345">
        <f>F17+F17/100*C17</f>
        <v>135671.7752996911</v>
      </c>
      <c r="K17" s="1345">
        <f>K16*H15</f>
        <v>0</v>
      </c>
      <c r="L17" s="1345">
        <f>L16*H15</f>
        <v>0</v>
      </c>
      <c r="M17" s="1345">
        <f>M16*H15</f>
        <v>0</v>
      </c>
      <c r="N17" s="1345">
        <f>J17+J17/100*C17</f>
        <v>138385.21080568491</v>
      </c>
      <c r="O17" s="1345">
        <f>O16*L15</f>
        <v>0</v>
      </c>
      <c r="P17" s="1345">
        <f>P16*L15</f>
        <v>0</v>
      </c>
      <c r="Q17" s="1345">
        <f>Q16*L15</f>
        <v>0</v>
      </c>
      <c r="R17" s="1345">
        <f>N17+N17/100*C17</f>
        <v>141152.9150217986</v>
      </c>
      <c r="S17" s="1345">
        <f>S16*P15</f>
        <v>0</v>
      </c>
      <c r="T17" s="1345">
        <f>T16*P15</f>
        <v>0</v>
      </c>
      <c r="U17" s="1345">
        <f>U16*P15</f>
        <v>0</v>
      </c>
      <c r="V17" s="1345">
        <f>R17+R17/100*C17</f>
        <v>143975.97332223458</v>
      </c>
      <c r="W17" s="1345">
        <f>W16*T15</f>
        <v>0</v>
      </c>
      <c r="X17" s="1345">
        <f>X16*T15</f>
        <v>0</v>
      </c>
      <c r="Y17" s="1345">
        <f>Y16*T15</f>
        <v>0</v>
      </c>
      <c r="Z17" s="1345">
        <f>V17+V17/100*C17</f>
        <v>146855.49278867929</v>
      </c>
      <c r="AA17" s="1345">
        <f>AA16*X15</f>
        <v>0</v>
      </c>
      <c r="AB17" s="1345">
        <f>AB16*X15</f>
        <v>0</v>
      </c>
      <c r="AC17" s="1345">
        <f>AC16*X15</f>
        <v>0</v>
      </c>
      <c r="AD17" s="1345">
        <f>Z17+Z17/100*C17</f>
        <v>149792.60264445288</v>
      </c>
      <c r="AE17" s="1345">
        <f>AE16*AB15</f>
        <v>0</v>
      </c>
      <c r="AF17" s="1345">
        <f>AF16*AB15</f>
        <v>0</v>
      </c>
      <c r="AG17" s="1345">
        <f>AG16*AB15</f>
        <v>0</v>
      </c>
      <c r="AH17" s="1345">
        <f>AD17+AD17/100*C17</f>
        <v>152788.45469734195</v>
      </c>
      <c r="AI17" s="1345">
        <f>AI16*AF15</f>
        <v>0</v>
      </c>
      <c r="AJ17" s="1345">
        <f>AJ16*AF15</f>
        <v>0</v>
      </c>
      <c r="AK17" s="1345">
        <f>AK16*AF15</f>
        <v>0</v>
      </c>
      <c r="AL17" s="1345">
        <f>AH17+AH17/100*C17</f>
        <v>155844.22379128879</v>
      </c>
      <c r="AM17" s="1345">
        <f>AM16*AJ15</f>
        <v>0</v>
      </c>
      <c r="AN17" s="1345">
        <f>AN16*AJ15</f>
        <v>0</v>
      </c>
      <c r="AO17" s="1345">
        <f>AO16*AJ15</f>
        <v>0</v>
      </c>
      <c r="AP17" s="1345">
        <f>AL17+AL17/100*C17</f>
        <v>158961.10826711456</v>
      </c>
      <c r="AQ17" s="1345">
        <f>AQ16*AN15</f>
        <v>0</v>
      </c>
      <c r="AR17" s="1345">
        <f>AR16*AN15</f>
        <v>0</v>
      </c>
      <c r="AS17" s="1345">
        <f>AS16*AN15</f>
        <v>0</v>
      </c>
      <c r="AT17" s="1345">
        <f>AP17+AP17/100*C17</f>
        <v>162140.33043245686</v>
      </c>
      <c r="AU17" s="1345">
        <f>AU16*AR15</f>
        <v>0</v>
      </c>
      <c r="AV17" s="1345">
        <f>AV16*AR15</f>
        <v>0</v>
      </c>
      <c r="AW17" s="1345">
        <f>AW16*AR15</f>
        <v>0</v>
      </c>
      <c r="AX17" s="1345">
        <f>AT17+AT17/100*C17</f>
        <v>165383.13704110601</v>
      </c>
      <c r="AY17" s="1345">
        <f>AY16*AV15</f>
        <v>0</v>
      </c>
      <c r="AZ17" s="1345">
        <f>AZ16*AV15</f>
        <v>0</v>
      </c>
      <c r="BA17" s="1345">
        <f>BA16*AV15</f>
        <v>0</v>
      </c>
      <c r="BB17" s="1345">
        <f>AX17+AX17/100*C17</f>
        <v>168690.79978192813</v>
      </c>
      <c r="BC17" s="1345">
        <f>BC16*AZ15</f>
        <v>0</v>
      </c>
      <c r="BD17" s="1345">
        <f>BD16*AZ15</f>
        <v>0</v>
      </c>
      <c r="BE17" s="1345">
        <f>BE16*AZ15</f>
        <v>0</v>
      </c>
      <c r="BF17" s="1345">
        <f>BB17+BB17/100*C17</f>
        <v>172064.61577756668</v>
      </c>
      <c r="BG17" s="1345">
        <f>BG16*BD15</f>
        <v>0</v>
      </c>
      <c r="BH17" s="1345">
        <f>BH16*BD15</f>
        <v>0</v>
      </c>
      <c r="BI17" s="1345">
        <f>BI16*BD15</f>
        <v>0</v>
      </c>
      <c r="BJ17" s="1345">
        <f>BF17+BF17/100*C17</f>
        <v>175505.90809311802</v>
      </c>
      <c r="BK17" s="1345">
        <f>BK16*BH15</f>
        <v>0</v>
      </c>
      <c r="BL17" s="1345">
        <f>BL16*BH15</f>
        <v>0</v>
      </c>
      <c r="BM17" s="1345">
        <f>BM16*BH15</f>
        <v>0</v>
      </c>
    </row>
    <row r="18" spans="2:65" ht="10.8" thickBot="1">
      <c r="B18" s="760" t="s">
        <v>791</v>
      </c>
      <c r="C18" s="761"/>
      <c r="D18" s="761"/>
      <c r="E18" s="761"/>
      <c r="F18" s="1346"/>
      <c r="G18" s="1346"/>
      <c r="H18" s="1346" t="s">
        <v>668</v>
      </c>
      <c r="I18" s="1346">
        <f>SUM(F17:I17)</f>
        <v>133011.54441146186</v>
      </c>
      <c r="J18" s="1346"/>
      <c r="K18" s="1346"/>
      <c r="L18" s="1346" t="s">
        <v>546</v>
      </c>
      <c r="M18" s="1346">
        <f>SUM(J17:M17)</f>
        <v>135671.7752996911</v>
      </c>
      <c r="N18" s="1346"/>
      <c r="O18" s="1346"/>
      <c r="P18" s="1346" t="s">
        <v>469</v>
      </c>
      <c r="Q18" s="1346">
        <f>SUM(N17:Q17)</f>
        <v>138385.21080568491</v>
      </c>
      <c r="R18" s="1346"/>
      <c r="S18" s="1346"/>
      <c r="T18" s="1346" t="s">
        <v>468</v>
      </c>
      <c r="U18" s="1346">
        <f>SUM(R17:U17)</f>
        <v>141152.9150217986</v>
      </c>
      <c r="V18" s="1346"/>
      <c r="W18" s="1346"/>
      <c r="X18" s="1346" t="s">
        <v>467</v>
      </c>
      <c r="Y18" s="1346">
        <f>SUM(V17:Y17)</f>
        <v>143975.97332223458</v>
      </c>
      <c r="Z18" s="1346"/>
      <c r="AA18" s="1346"/>
      <c r="AB18" s="1346" t="s">
        <v>466</v>
      </c>
      <c r="AC18" s="1346">
        <f>SUM(Z17:AC17)</f>
        <v>146855.49278867929</v>
      </c>
      <c r="AD18" s="1346"/>
      <c r="AE18" s="1346"/>
      <c r="AF18" s="1346" t="s">
        <v>465</v>
      </c>
      <c r="AG18" s="1346">
        <f>SUM(AD17:AG17)</f>
        <v>149792.60264445288</v>
      </c>
      <c r="AH18" s="1346"/>
      <c r="AI18" s="1346"/>
      <c r="AJ18" s="1346" t="s">
        <v>462</v>
      </c>
      <c r="AK18" s="1346">
        <f>SUM(AH17:AK17)</f>
        <v>152788.45469734195</v>
      </c>
      <c r="AL18" s="1346"/>
      <c r="AM18" s="1346"/>
      <c r="AN18" s="1346" t="s">
        <v>464</v>
      </c>
      <c r="AO18" s="1346">
        <f>SUM(AL17:AO17)</f>
        <v>155844.22379128879</v>
      </c>
      <c r="AP18" s="1346"/>
      <c r="AQ18" s="1346"/>
      <c r="AR18" s="1346" t="s">
        <v>463</v>
      </c>
      <c r="AS18" s="1346">
        <f>SUM(AP17:AS17)</f>
        <v>158961.10826711456</v>
      </c>
      <c r="AT18" s="1346"/>
      <c r="AU18" s="1346"/>
      <c r="AV18" s="1346" t="s">
        <v>669</v>
      </c>
      <c r="AW18" s="1346">
        <f>SUM(AT17:AW17)</f>
        <v>162140.33043245686</v>
      </c>
      <c r="AX18" s="1346"/>
      <c r="AY18" s="1346"/>
      <c r="AZ18" s="1346" t="s">
        <v>670</v>
      </c>
      <c r="BA18" s="1346">
        <f>SUM(AX17:BA17)</f>
        <v>165383.13704110601</v>
      </c>
      <c r="BB18" s="1346"/>
      <c r="BC18" s="1346"/>
      <c r="BD18" s="1346" t="s">
        <v>671</v>
      </c>
      <c r="BE18" s="1346">
        <f>SUM(BB17:BE17)</f>
        <v>168690.79978192813</v>
      </c>
      <c r="BF18" s="1346"/>
      <c r="BG18" s="1346"/>
      <c r="BH18" s="1346" t="s">
        <v>672</v>
      </c>
      <c r="BI18" s="1346">
        <f>SUM(BF17:BI17)</f>
        <v>172064.61577756668</v>
      </c>
      <c r="BJ18" s="1346"/>
      <c r="BK18" s="1346"/>
      <c r="BL18" s="1346" t="s">
        <v>673</v>
      </c>
      <c r="BM18" s="1346">
        <f>SUM(BJ17:BM17)</f>
        <v>175505.90809311802</v>
      </c>
    </row>
    <row r="19" spans="2:65" ht="10.8" thickBot="1">
      <c r="B19" s="753" t="s">
        <v>788</v>
      </c>
      <c r="C19" s="754"/>
      <c r="D19" s="755"/>
      <c r="E19" s="1344">
        <f>SUM(F18:BM18)</f>
        <v>2300224.0921759242</v>
      </c>
      <c r="F19" s="474"/>
      <c r="G19" s="473"/>
      <c r="H19" s="475"/>
      <c r="I19" s="476"/>
      <c r="J19" s="474"/>
      <c r="K19" s="473"/>
      <c r="L19" s="475"/>
      <c r="M19" s="476"/>
      <c r="N19" s="474"/>
      <c r="O19" s="473"/>
      <c r="P19" s="475"/>
      <c r="Q19" s="476"/>
      <c r="R19" s="474"/>
      <c r="S19" s="473"/>
      <c r="T19" s="475"/>
      <c r="U19" s="476"/>
      <c r="V19" s="474"/>
      <c r="W19" s="473"/>
      <c r="X19" s="475"/>
      <c r="Y19" s="474"/>
      <c r="Z19" s="474"/>
      <c r="AA19" s="473"/>
      <c r="AB19" s="475"/>
      <c r="AC19" s="474"/>
      <c r="AD19" s="474"/>
      <c r="AE19" s="473"/>
      <c r="AF19" s="475"/>
      <c r="AG19" s="474"/>
      <c r="AH19" s="474"/>
      <c r="AI19" s="473"/>
      <c r="AJ19" s="475"/>
      <c r="AK19" s="474"/>
      <c r="AL19" s="474"/>
      <c r="AM19" s="473"/>
      <c r="AN19" s="475"/>
      <c r="AO19" s="474"/>
      <c r="AP19" s="474"/>
      <c r="AQ19" s="473"/>
      <c r="AR19" s="475"/>
      <c r="AS19" s="474"/>
      <c r="AT19" s="474"/>
      <c r="AU19" s="473"/>
      <c r="AV19" s="475"/>
      <c r="AW19" s="474"/>
      <c r="AX19" s="474"/>
      <c r="AY19" s="473"/>
      <c r="AZ19" s="475"/>
      <c r="BA19" s="474"/>
      <c r="BB19" s="474"/>
      <c r="BC19" s="473"/>
      <c r="BD19" s="475"/>
      <c r="BE19" s="474"/>
      <c r="BF19" s="474"/>
      <c r="BG19" s="473"/>
      <c r="BH19" s="475"/>
      <c r="BI19" s="474"/>
      <c r="BJ19" s="474"/>
      <c r="BK19" s="473"/>
      <c r="BL19" s="475"/>
      <c r="BM19" s="474"/>
    </row>
    <row r="20" spans="2:65" ht="10.8" thickBot="1">
      <c r="B20" s="32"/>
      <c r="C20" s="32"/>
      <c r="D20" s="32"/>
      <c r="E20" s="473"/>
      <c r="F20" s="474"/>
      <c r="G20" s="473"/>
      <c r="H20" s="475"/>
      <c r="I20" s="476"/>
      <c r="J20" s="474"/>
      <c r="K20" s="473"/>
      <c r="L20" s="475"/>
      <c r="M20" s="476"/>
      <c r="N20" s="474"/>
      <c r="O20" s="473"/>
      <c r="P20" s="475"/>
      <c r="Q20" s="476"/>
      <c r="R20" s="474"/>
      <c r="S20" s="473"/>
      <c r="T20" s="475"/>
      <c r="U20" s="476"/>
      <c r="V20" s="474"/>
      <c r="W20" s="473"/>
      <c r="X20" s="475"/>
      <c r="Y20" s="474"/>
      <c r="Z20" s="474"/>
      <c r="AA20" s="473"/>
      <c r="AB20" s="475"/>
      <c r="AC20" s="474"/>
      <c r="AD20" s="474"/>
      <c r="AE20" s="473"/>
      <c r="AF20" s="475"/>
      <c r="AG20" s="474"/>
      <c r="AH20" s="474"/>
      <c r="AI20" s="473"/>
      <c r="AJ20" s="475"/>
      <c r="AK20" s="474"/>
      <c r="AL20" s="474"/>
      <c r="AM20" s="473"/>
      <c r="AN20" s="475"/>
      <c r="AO20" s="474"/>
      <c r="AP20" s="474"/>
      <c r="AQ20" s="473"/>
      <c r="AR20" s="475"/>
      <c r="AS20" s="474"/>
      <c r="AT20" s="474"/>
      <c r="AU20" s="473"/>
      <c r="AV20" s="475"/>
      <c r="AW20" s="474"/>
      <c r="AX20" s="474"/>
      <c r="AY20" s="473"/>
      <c r="AZ20" s="475"/>
      <c r="BA20" s="474"/>
      <c r="BB20" s="474"/>
      <c r="BC20" s="473"/>
      <c r="BD20" s="475"/>
      <c r="BE20" s="474"/>
      <c r="BF20" s="474"/>
      <c r="BG20" s="473"/>
      <c r="BH20" s="475"/>
      <c r="BI20" s="474"/>
      <c r="BJ20" s="474"/>
      <c r="BK20" s="473"/>
      <c r="BL20" s="475"/>
      <c r="BM20" s="474"/>
    </row>
    <row r="21" spans="2:65" ht="10.8" thickBot="1">
      <c r="B21" s="558" t="s">
        <v>537</v>
      </c>
      <c r="C21" s="559" t="s">
        <v>461</v>
      </c>
      <c r="D21" s="559" t="s">
        <v>529</v>
      </c>
      <c r="E21" s="560" t="s">
        <v>789</v>
      </c>
      <c r="R21" s="283"/>
      <c r="S21" s="283"/>
      <c r="T21" s="283"/>
      <c r="U21" s="283"/>
    </row>
    <row r="22" spans="2:65" ht="10.8" thickBot="1">
      <c r="B22" s="750" t="s">
        <v>792</v>
      </c>
      <c r="C22" s="705">
        <v>100</v>
      </c>
      <c r="D22" s="1575">
        <v>0.7</v>
      </c>
      <c r="E22" s="1091">
        <f>SUM(F22:BM22)</f>
        <v>3990346.3323438545</v>
      </c>
      <c r="F22" s="1090">
        <f>'UNIFIED Product'!E28</f>
        <v>266023.08882292372</v>
      </c>
      <c r="G22" s="762">
        <v>0</v>
      </c>
      <c r="H22" s="762">
        <v>0</v>
      </c>
      <c r="I22" s="762">
        <v>0</v>
      </c>
      <c r="J22" s="1090">
        <f>'UNIFIED Product'!F28</f>
        <v>266023.08882292372</v>
      </c>
      <c r="K22" s="762">
        <v>0</v>
      </c>
      <c r="L22" s="762">
        <v>0</v>
      </c>
      <c r="M22" s="762">
        <v>0</v>
      </c>
      <c r="N22" s="1090">
        <f>'UNIFIED Product'!G28</f>
        <v>266023.08882292372</v>
      </c>
      <c r="O22" s="762">
        <v>0</v>
      </c>
      <c r="P22" s="762">
        <v>0</v>
      </c>
      <c r="Q22" s="762">
        <v>0</v>
      </c>
      <c r="R22" s="1090">
        <f>'UNIFIED Product'!H28</f>
        <v>266023.08882292372</v>
      </c>
      <c r="S22" s="762">
        <v>0</v>
      </c>
      <c r="T22" s="762">
        <v>0</v>
      </c>
      <c r="U22" s="762">
        <v>0</v>
      </c>
      <c r="V22" s="1090">
        <f>'UNIFIED Product'!I28</f>
        <v>266023.08882292372</v>
      </c>
      <c r="W22" s="762">
        <v>0</v>
      </c>
      <c r="X22" s="762">
        <v>0</v>
      </c>
      <c r="Y22" s="762">
        <v>0</v>
      </c>
      <c r="Z22" s="1090">
        <f>'UNIFIED Product'!J28</f>
        <v>266023.08882292372</v>
      </c>
      <c r="AA22" s="762">
        <v>0</v>
      </c>
      <c r="AB22" s="762">
        <v>0</v>
      </c>
      <c r="AC22" s="762">
        <v>0</v>
      </c>
      <c r="AD22" s="1090">
        <f>'UNIFIED Product'!K28</f>
        <v>266023.08882292372</v>
      </c>
      <c r="AE22" s="762">
        <v>0</v>
      </c>
      <c r="AF22" s="762">
        <v>0</v>
      </c>
      <c r="AG22" s="762">
        <v>0</v>
      </c>
      <c r="AH22" s="1090">
        <f>'UNIFIED Product'!L28</f>
        <v>266023.08882292372</v>
      </c>
      <c r="AI22" s="762">
        <v>0</v>
      </c>
      <c r="AJ22" s="762">
        <v>0</v>
      </c>
      <c r="AK22" s="762">
        <v>0</v>
      </c>
      <c r="AL22" s="1090">
        <f>'UNIFIED Product'!M28</f>
        <v>266023.08882292372</v>
      </c>
      <c r="AM22" s="762">
        <v>0</v>
      </c>
      <c r="AN22" s="762">
        <v>0</v>
      </c>
      <c r="AO22" s="762">
        <v>0</v>
      </c>
      <c r="AP22" s="1090">
        <f>'UNIFIED Product'!N28</f>
        <v>266023.08882292372</v>
      </c>
      <c r="AQ22" s="762">
        <v>0</v>
      </c>
      <c r="AR22" s="762">
        <v>0</v>
      </c>
      <c r="AS22" s="762">
        <v>0</v>
      </c>
      <c r="AT22" s="1090">
        <f>'UNIFIED Product'!O28</f>
        <v>266023.08882292372</v>
      </c>
      <c r="AU22" s="762">
        <v>0</v>
      </c>
      <c r="AV22" s="762">
        <v>0</v>
      </c>
      <c r="AW22" s="762">
        <v>0</v>
      </c>
      <c r="AX22" s="1090">
        <f>'UNIFIED Product'!P28</f>
        <v>266023.08882292372</v>
      </c>
      <c r="AY22" s="762">
        <v>0</v>
      </c>
      <c r="AZ22" s="762">
        <v>0</v>
      </c>
      <c r="BA22" s="762">
        <v>0</v>
      </c>
      <c r="BB22" s="1090">
        <f>'UNIFIED Product'!Q28</f>
        <v>266023.08882292372</v>
      </c>
      <c r="BC22" s="762">
        <v>0</v>
      </c>
      <c r="BD22" s="762">
        <v>0</v>
      </c>
      <c r="BE22" s="762">
        <v>0</v>
      </c>
      <c r="BF22" s="1090">
        <f>'UNIFIED Product'!R28</f>
        <v>266023.08882292372</v>
      </c>
      <c r="BG22" s="762">
        <v>0</v>
      </c>
      <c r="BH22" s="762">
        <v>0</v>
      </c>
      <c r="BI22" s="762">
        <v>0</v>
      </c>
      <c r="BJ22" s="1090">
        <f>'UNIFIED Product'!S28</f>
        <v>266023.08882292372</v>
      </c>
      <c r="BK22" s="762">
        <v>0</v>
      </c>
      <c r="BL22" s="762">
        <v>0</v>
      </c>
      <c r="BM22" s="762">
        <v>0</v>
      </c>
    </row>
    <row r="23" spans="2:65" ht="10.5" thickBot="1">
      <c r="B23" s="757" t="s">
        <v>787</v>
      </c>
      <c r="C23" s="758"/>
      <c r="D23" s="759" t="s">
        <v>540</v>
      </c>
      <c r="E23" s="1092">
        <f>SUM(F23:BM23)</f>
        <v>3990346.3323438545</v>
      </c>
      <c r="F23" s="763">
        <f>F22/100*C22</f>
        <v>266023.08882292372</v>
      </c>
      <c r="G23" s="748">
        <f>G22/100*C22</f>
        <v>0</v>
      </c>
      <c r="H23" s="748">
        <f>H22/100*C22</f>
        <v>0</v>
      </c>
      <c r="I23" s="748">
        <f>I22/100*C22</f>
        <v>0</v>
      </c>
      <c r="J23" s="763">
        <f>J22/100*C22</f>
        <v>266023.08882292372</v>
      </c>
      <c r="K23" s="748">
        <f>K22/100*G22</f>
        <v>0</v>
      </c>
      <c r="L23" s="748">
        <f>L22/100*G22</f>
        <v>0</v>
      </c>
      <c r="M23" s="748">
        <f>M22/100*G22</f>
        <v>0</v>
      </c>
      <c r="N23" s="763">
        <f>N22/100*C22</f>
        <v>266023.08882292372</v>
      </c>
      <c r="O23" s="748">
        <f>O22/100*K22</f>
        <v>0</v>
      </c>
      <c r="P23" s="748">
        <f>P22/100*K22</f>
        <v>0</v>
      </c>
      <c r="Q23" s="748">
        <f>Q22/100*K22</f>
        <v>0</v>
      </c>
      <c r="R23" s="763">
        <f>R22/100*C22</f>
        <v>266023.08882292372</v>
      </c>
      <c r="S23" s="748">
        <f>S22/100*O22</f>
        <v>0</v>
      </c>
      <c r="T23" s="748">
        <f>T22/100*O22</f>
        <v>0</v>
      </c>
      <c r="U23" s="748">
        <f>U22/100*O22</f>
        <v>0</v>
      </c>
      <c r="V23" s="763">
        <f>V22/100*C22</f>
        <v>266023.08882292372</v>
      </c>
      <c r="W23" s="748">
        <f>W22/100*S22</f>
        <v>0</v>
      </c>
      <c r="X23" s="748">
        <f>X22/100*S22</f>
        <v>0</v>
      </c>
      <c r="Y23" s="748">
        <f>Y22/100*S22</f>
        <v>0</v>
      </c>
      <c r="Z23" s="763">
        <f>Z22/100*C22</f>
        <v>266023.08882292372</v>
      </c>
      <c r="AA23" s="748">
        <f>AA22/100*W22</f>
        <v>0</v>
      </c>
      <c r="AB23" s="748">
        <f>AB22/100*W22</f>
        <v>0</v>
      </c>
      <c r="AC23" s="748">
        <f>AC22/100*W22</f>
        <v>0</v>
      </c>
      <c r="AD23" s="763">
        <f>AD22/100*C22</f>
        <v>266023.08882292372</v>
      </c>
      <c r="AE23" s="748">
        <f>AE22/100*AA22</f>
        <v>0</v>
      </c>
      <c r="AF23" s="748">
        <f>AF22/100*AA22</f>
        <v>0</v>
      </c>
      <c r="AG23" s="748">
        <f>AG22/100*AA22</f>
        <v>0</v>
      </c>
      <c r="AH23" s="763">
        <f>AH22/100*C22</f>
        <v>266023.08882292372</v>
      </c>
      <c r="AI23" s="748">
        <f>AI22/100*AE22</f>
        <v>0</v>
      </c>
      <c r="AJ23" s="748">
        <f>AJ22/100*AE22</f>
        <v>0</v>
      </c>
      <c r="AK23" s="748">
        <f>AK22/100*AE22</f>
        <v>0</v>
      </c>
      <c r="AL23" s="763">
        <f>AL22/100*C22</f>
        <v>266023.08882292372</v>
      </c>
      <c r="AM23" s="748">
        <f>AM22/100*AI22</f>
        <v>0</v>
      </c>
      <c r="AN23" s="748">
        <f>AN22/100*AI22</f>
        <v>0</v>
      </c>
      <c r="AO23" s="748">
        <f>AO22/100*AI22</f>
        <v>0</v>
      </c>
      <c r="AP23" s="763">
        <f>AP22/100*C22</f>
        <v>266023.08882292372</v>
      </c>
      <c r="AQ23" s="748">
        <f>AQ22/100*AM22</f>
        <v>0</v>
      </c>
      <c r="AR23" s="748">
        <f>AR22/100*AM22</f>
        <v>0</v>
      </c>
      <c r="AS23" s="748">
        <f>AS22/100*AM22</f>
        <v>0</v>
      </c>
      <c r="AT23" s="763">
        <f>AT22/100*C22</f>
        <v>266023.08882292372</v>
      </c>
      <c r="AU23" s="748">
        <f>AU22/100*AQ22</f>
        <v>0</v>
      </c>
      <c r="AV23" s="748">
        <f>AV22/100*AQ22</f>
        <v>0</v>
      </c>
      <c r="AW23" s="748">
        <f>AW22/100*AQ22</f>
        <v>0</v>
      </c>
      <c r="AX23" s="763">
        <f>AX22/100*C22</f>
        <v>266023.08882292372</v>
      </c>
      <c r="AY23" s="748">
        <f>AY22/100*AU22</f>
        <v>0</v>
      </c>
      <c r="AZ23" s="748">
        <f>AZ22/100*AU22</f>
        <v>0</v>
      </c>
      <c r="BA23" s="748">
        <f>BA22/100*AU22</f>
        <v>0</v>
      </c>
      <c r="BB23" s="763">
        <f>BB22/100*C22</f>
        <v>266023.08882292372</v>
      </c>
      <c r="BC23" s="748">
        <f>BC22/100*AY22</f>
        <v>0</v>
      </c>
      <c r="BD23" s="748">
        <f>BD22/100*AY22</f>
        <v>0</v>
      </c>
      <c r="BE23" s="748">
        <f>BE22/100*AY22</f>
        <v>0</v>
      </c>
      <c r="BF23" s="763">
        <f>BF22/100*C22</f>
        <v>266023.08882292372</v>
      </c>
      <c r="BG23" s="748">
        <f>BG22/100*BC22</f>
        <v>0</v>
      </c>
      <c r="BH23" s="748">
        <f>BH22/100*BC22</f>
        <v>0</v>
      </c>
      <c r="BI23" s="748">
        <f>BI22/100*BC22</f>
        <v>0</v>
      </c>
      <c r="BJ23" s="763">
        <f>BJ22/100*C22</f>
        <v>266023.08882292372</v>
      </c>
      <c r="BK23" s="748">
        <f>BK22/100*BG22</f>
        <v>0</v>
      </c>
      <c r="BL23" s="748">
        <f>BL22/100*BG22</f>
        <v>0</v>
      </c>
      <c r="BM23" s="748">
        <f>BM22/100*BG22</f>
        <v>0</v>
      </c>
    </row>
    <row r="24" spans="2:65" ht="10.5" thickBot="1">
      <c r="B24" s="751" t="s">
        <v>794</v>
      </c>
      <c r="C24" s="1581">
        <v>2</v>
      </c>
      <c r="D24" s="1582" t="s">
        <v>821</v>
      </c>
      <c r="E24" s="752"/>
      <c r="F24" s="1345">
        <f>F23*D22</f>
        <v>186216.16217604658</v>
      </c>
      <c r="G24" s="1345">
        <f>G23*D22</f>
        <v>0</v>
      </c>
      <c r="H24" s="1345">
        <f>H23*D22</f>
        <v>0</v>
      </c>
      <c r="I24" s="1345">
        <f>I23*D22</f>
        <v>0</v>
      </c>
      <c r="J24" s="1345">
        <f>F24+F24/100*C24</f>
        <v>189940.4854195675</v>
      </c>
      <c r="K24" s="1345">
        <f>K23*H22</f>
        <v>0</v>
      </c>
      <c r="L24" s="1345">
        <f>L23*H22</f>
        <v>0</v>
      </c>
      <c r="M24" s="1345">
        <f>M23*H22</f>
        <v>0</v>
      </c>
      <c r="N24" s="1345">
        <f>J24+J24/100*C24</f>
        <v>193739.29512795885</v>
      </c>
      <c r="O24" s="1345">
        <f>O23*L22</f>
        <v>0</v>
      </c>
      <c r="P24" s="1345">
        <f>P23*L22</f>
        <v>0</v>
      </c>
      <c r="Q24" s="1345">
        <f>Q23*L22</f>
        <v>0</v>
      </c>
      <c r="R24" s="1345">
        <f>N24+N24/100*C24</f>
        <v>197614.08103051802</v>
      </c>
      <c r="S24" s="1345">
        <f>S23*P22</f>
        <v>0</v>
      </c>
      <c r="T24" s="1345">
        <f>T23*P22</f>
        <v>0</v>
      </c>
      <c r="U24" s="1345">
        <f>U23*P22</f>
        <v>0</v>
      </c>
      <c r="V24" s="1345">
        <f>R24+R24/100*C24</f>
        <v>201566.36265112838</v>
      </c>
      <c r="W24" s="1345">
        <f>W23*T22</f>
        <v>0</v>
      </c>
      <c r="X24" s="1345">
        <f>X23*T22</f>
        <v>0</v>
      </c>
      <c r="Y24" s="1345">
        <f>Y23*T22</f>
        <v>0</v>
      </c>
      <c r="Z24" s="1345">
        <f>V24+V24/100*C24</f>
        <v>205597.68990415096</v>
      </c>
      <c r="AA24" s="1345">
        <f>AA23*X22</f>
        <v>0</v>
      </c>
      <c r="AB24" s="1345">
        <f>AB23*X22</f>
        <v>0</v>
      </c>
      <c r="AC24" s="1345">
        <f>AC23*X22</f>
        <v>0</v>
      </c>
      <c r="AD24" s="1345">
        <f>Z24+Z24/100*C24</f>
        <v>209709.64370223397</v>
      </c>
      <c r="AE24" s="1345">
        <f>AE23*AB22</f>
        <v>0</v>
      </c>
      <c r="AF24" s="1345">
        <f>AF23*AB22</f>
        <v>0</v>
      </c>
      <c r="AG24" s="1345">
        <f>AG23*AB22</f>
        <v>0</v>
      </c>
      <c r="AH24" s="1345">
        <f>AD24+AD24/100*C24</f>
        <v>213903.83657627864</v>
      </c>
      <c r="AI24" s="1345">
        <f>AI23*AF22</f>
        <v>0</v>
      </c>
      <c r="AJ24" s="1345">
        <f>AJ23*AF22</f>
        <v>0</v>
      </c>
      <c r="AK24" s="1345">
        <f>AK23*AF22</f>
        <v>0</v>
      </c>
      <c r="AL24" s="1345">
        <f>AH24+AH24/100*C24</f>
        <v>218181.91330780421</v>
      </c>
      <c r="AM24" s="1345">
        <f>AM23*AJ22</f>
        <v>0</v>
      </c>
      <c r="AN24" s="1345">
        <f>AN23*AJ22</f>
        <v>0</v>
      </c>
      <c r="AO24" s="1345">
        <f>AO23*AJ22</f>
        <v>0</v>
      </c>
      <c r="AP24" s="1345">
        <f>AL24+AL24/100*C24</f>
        <v>222545.55157396029</v>
      </c>
      <c r="AQ24" s="1345">
        <f>AQ23*AN22</f>
        <v>0</v>
      </c>
      <c r="AR24" s="1345">
        <f>AR23*AN22</f>
        <v>0</v>
      </c>
      <c r="AS24" s="1345">
        <f>AS23*AN22</f>
        <v>0</v>
      </c>
      <c r="AT24" s="1345">
        <f>AP24+AP24/100*C24</f>
        <v>226996.4626054395</v>
      </c>
      <c r="AU24" s="1345">
        <f>AU23*AR22</f>
        <v>0</v>
      </c>
      <c r="AV24" s="1345">
        <f>AV23*AR22</f>
        <v>0</v>
      </c>
      <c r="AW24" s="1345">
        <f>AW23*AR22</f>
        <v>0</v>
      </c>
      <c r="AX24" s="1345">
        <f>AT24+AT24/100*C24</f>
        <v>231536.3918575483</v>
      </c>
      <c r="AY24" s="1345">
        <f>AY23*AV22</f>
        <v>0</v>
      </c>
      <c r="AZ24" s="1345">
        <f>AZ23*AV22</f>
        <v>0</v>
      </c>
      <c r="BA24" s="1345">
        <f>BA23*AV22</f>
        <v>0</v>
      </c>
      <c r="BB24" s="1345">
        <f>AX24+AX24/100*C24</f>
        <v>236167.11969469927</v>
      </c>
      <c r="BC24" s="1345">
        <f>BC23*AZ22</f>
        <v>0</v>
      </c>
      <c r="BD24" s="1345">
        <f>BD23*AZ22</f>
        <v>0</v>
      </c>
      <c r="BE24" s="1345">
        <f>BE23*AZ22</f>
        <v>0</v>
      </c>
      <c r="BF24" s="1345">
        <f>BB24+BB24/100*C24</f>
        <v>240890.46208859325</v>
      </c>
      <c r="BG24" s="1345">
        <f>BG23*BD22</f>
        <v>0</v>
      </c>
      <c r="BH24" s="1345">
        <f>BH23*BD22</f>
        <v>0</v>
      </c>
      <c r="BI24" s="1345">
        <f>BI23*BD22</f>
        <v>0</v>
      </c>
      <c r="BJ24" s="1345">
        <f>BF24+BF24/100*C24</f>
        <v>245708.27133036513</v>
      </c>
      <c r="BK24" s="1345">
        <f>BK23*BH22</f>
        <v>0</v>
      </c>
      <c r="BL24" s="1345">
        <f>BL23*BH22</f>
        <v>0</v>
      </c>
      <c r="BM24" s="1345">
        <f>BM23*BH22</f>
        <v>0</v>
      </c>
    </row>
    <row r="25" spans="2:65" ht="10.8" thickBot="1">
      <c r="B25" s="760" t="s">
        <v>791</v>
      </c>
      <c r="C25" s="761"/>
      <c r="D25" s="761"/>
      <c r="E25" s="761"/>
      <c r="F25" s="1346"/>
      <c r="G25" s="1346"/>
      <c r="H25" s="1346" t="s">
        <v>668</v>
      </c>
      <c r="I25" s="1346">
        <f>SUM(F24:I24)</f>
        <v>186216.16217604658</v>
      </c>
      <c r="J25" s="1346"/>
      <c r="K25" s="1346"/>
      <c r="L25" s="1346" t="s">
        <v>546</v>
      </c>
      <c r="M25" s="1346">
        <f>SUM(J24:M24)</f>
        <v>189940.4854195675</v>
      </c>
      <c r="N25" s="1346"/>
      <c r="O25" s="1346"/>
      <c r="P25" s="1346" t="s">
        <v>469</v>
      </c>
      <c r="Q25" s="1346">
        <f>SUM(N24:Q24)</f>
        <v>193739.29512795885</v>
      </c>
      <c r="R25" s="1346"/>
      <c r="S25" s="1346"/>
      <c r="T25" s="1346" t="s">
        <v>468</v>
      </c>
      <c r="U25" s="1346">
        <f>SUM(R24:U24)</f>
        <v>197614.08103051802</v>
      </c>
      <c r="V25" s="1346"/>
      <c r="W25" s="1346"/>
      <c r="X25" s="1346" t="s">
        <v>467</v>
      </c>
      <c r="Y25" s="1346">
        <f>SUM(V24:Y24)</f>
        <v>201566.36265112838</v>
      </c>
      <c r="Z25" s="1346"/>
      <c r="AA25" s="1346"/>
      <c r="AB25" s="1346" t="s">
        <v>466</v>
      </c>
      <c r="AC25" s="1346">
        <f>SUM(Z24:AC24)</f>
        <v>205597.68990415096</v>
      </c>
      <c r="AD25" s="1346"/>
      <c r="AE25" s="1346"/>
      <c r="AF25" s="1346" t="s">
        <v>465</v>
      </c>
      <c r="AG25" s="1346">
        <f>SUM(AD24:AG24)</f>
        <v>209709.64370223397</v>
      </c>
      <c r="AH25" s="1346"/>
      <c r="AI25" s="1346"/>
      <c r="AJ25" s="1346" t="s">
        <v>462</v>
      </c>
      <c r="AK25" s="1346">
        <f>SUM(AH24:AK24)</f>
        <v>213903.83657627864</v>
      </c>
      <c r="AL25" s="1346"/>
      <c r="AM25" s="1346"/>
      <c r="AN25" s="1346" t="s">
        <v>464</v>
      </c>
      <c r="AO25" s="1346">
        <f>SUM(AL24:AO24)</f>
        <v>218181.91330780421</v>
      </c>
      <c r="AP25" s="1346"/>
      <c r="AQ25" s="1346"/>
      <c r="AR25" s="1346" t="s">
        <v>463</v>
      </c>
      <c r="AS25" s="1346">
        <f>SUM(AP24:AS24)</f>
        <v>222545.55157396029</v>
      </c>
      <c r="AT25" s="1346"/>
      <c r="AU25" s="1346"/>
      <c r="AV25" s="1346" t="s">
        <v>669</v>
      </c>
      <c r="AW25" s="1346">
        <f>SUM(AT24:AW24)</f>
        <v>226996.4626054395</v>
      </c>
      <c r="AX25" s="1346"/>
      <c r="AY25" s="1346"/>
      <c r="AZ25" s="1346" t="s">
        <v>670</v>
      </c>
      <c r="BA25" s="1346">
        <f>SUM(AX24:BA24)</f>
        <v>231536.3918575483</v>
      </c>
      <c r="BB25" s="1346"/>
      <c r="BC25" s="1346"/>
      <c r="BD25" s="1346" t="s">
        <v>671</v>
      </c>
      <c r="BE25" s="1346">
        <f>SUM(BB24:BE24)</f>
        <v>236167.11969469927</v>
      </c>
      <c r="BF25" s="1346"/>
      <c r="BG25" s="1346"/>
      <c r="BH25" s="1346" t="s">
        <v>672</v>
      </c>
      <c r="BI25" s="1346">
        <f>SUM(BF24:BI24)</f>
        <v>240890.46208859325</v>
      </c>
      <c r="BJ25" s="1346"/>
      <c r="BK25" s="1346"/>
      <c r="BL25" s="1346" t="s">
        <v>673</v>
      </c>
      <c r="BM25" s="1346">
        <f>SUM(BJ24:BM24)</f>
        <v>245708.27133036513</v>
      </c>
    </row>
    <row r="26" spans="2:65" ht="10.8" thickBot="1">
      <c r="B26" s="753" t="s">
        <v>793</v>
      </c>
      <c r="C26" s="754"/>
      <c r="D26" s="755"/>
      <c r="E26" s="1344">
        <f>SUM(F25:BM25)</f>
        <v>3220313.7290462921</v>
      </c>
      <c r="F26" s="474"/>
      <c r="G26" s="473"/>
      <c r="H26" s="475"/>
      <c r="I26" s="476"/>
      <c r="J26" s="474"/>
      <c r="K26" s="473"/>
      <c r="L26" s="475"/>
      <c r="M26" s="476"/>
      <c r="N26" s="474"/>
      <c r="O26" s="473"/>
      <c r="P26" s="475"/>
      <c r="Q26" s="476"/>
      <c r="R26" s="474"/>
      <c r="S26" s="473"/>
      <c r="T26" s="475"/>
      <c r="U26" s="476"/>
      <c r="V26" s="474"/>
      <c r="W26" s="473"/>
      <c r="X26" s="475"/>
      <c r="Y26" s="474"/>
      <c r="Z26" s="474"/>
      <c r="AA26" s="473"/>
      <c r="AB26" s="475"/>
      <c r="AC26" s="474"/>
      <c r="AD26" s="474"/>
      <c r="AE26" s="473"/>
      <c r="AF26" s="475"/>
      <c r="AG26" s="474"/>
      <c r="AH26" s="474"/>
      <c r="AI26" s="473"/>
      <c r="AJ26" s="475"/>
      <c r="AK26" s="474"/>
      <c r="AL26" s="474"/>
      <c r="AM26" s="473"/>
      <c r="AN26" s="475"/>
      <c r="AO26" s="474"/>
      <c r="AP26" s="474"/>
      <c r="AQ26" s="473"/>
      <c r="AR26" s="475"/>
      <c r="AS26" s="474"/>
      <c r="AT26" s="474"/>
      <c r="AU26" s="473"/>
      <c r="AV26" s="475"/>
      <c r="AW26" s="474"/>
      <c r="AX26" s="474"/>
      <c r="AY26" s="473"/>
      <c r="AZ26" s="475"/>
      <c r="BA26" s="474"/>
      <c r="BB26" s="474"/>
      <c r="BC26" s="473"/>
      <c r="BD26" s="475"/>
      <c r="BE26" s="474"/>
      <c r="BF26" s="474"/>
      <c r="BG26" s="473"/>
      <c r="BH26" s="475"/>
      <c r="BI26" s="474"/>
      <c r="BJ26" s="474"/>
      <c r="BK26" s="473"/>
      <c r="BL26" s="475"/>
      <c r="BM26" s="474"/>
    </row>
    <row r="27" spans="2:65" ht="10.8" thickBot="1">
      <c r="B27" s="32"/>
      <c r="C27" s="32"/>
      <c r="D27" s="32"/>
      <c r="E27" s="473"/>
      <c r="F27" s="474"/>
      <c r="G27" s="473"/>
      <c r="H27" s="475"/>
      <c r="I27" s="476"/>
      <c r="J27" s="474"/>
      <c r="K27" s="473"/>
      <c r="L27" s="475"/>
      <c r="M27" s="476"/>
      <c r="N27" s="474"/>
      <c r="O27" s="473"/>
      <c r="P27" s="475"/>
      <c r="Q27" s="476"/>
      <c r="R27" s="474"/>
      <c r="S27" s="473"/>
      <c r="T27" s="475"/>
      <c r="U27" s="476"/>
      <c r="V27" s="474"/>
      <c r="W27" s="473"/>
      <c r="X27" s="475"/>
      <c r="Y27" s="474"/>
      <c r="Z27" s="474"/>
      <c r="AA27" s="473"/>
      <c r="AB27" s="475"/>
      <c r="AC27" s="474"/>
      <c r="AD27" s="474"/>
      <c r="AE27" s="473"/>
      <c r="AF27" s="475"/>
      <c r="AG27" s="474"/>
      <c r="AH27" s="474"/>
      <c r="AI27" s="473"/>
      <c r="AJ27" s="475"/>
      <c r="AK27" s="474"/>
      <c r="AL27" s="474"/>
      <c r="AM27" s="473"/>
      <c r="AN27" s="475"/>
      <c r="AO27" s="474"/>
      <c r="AP27" s="474"/>
      <c r="AQ27" s="473"/>
      <c r="AR27" s="475"/>
      <c r="AS27" s="474"/>
      <c r="AT27" s="474"/>
      <c r="AU27" s="473"/>
      <c r="AV27" s="475"/>
      <c r="AW27" s="474"/>
      <c r="AX27" s="474"/>
      <c r="AY27" s="473"/>
      <c r="AZ27" s="475"/>
      <c r="BA27" s="474"/>
      <c r="BB27" s="474"/>
      <c r="BC27" s="473"/>
      <c r="BD27" s="475"/>
      <c r="BE27" s="474"/>
      <c r="BF27" s="474"/>
      <c r="BG27" s="473"/>
      <c r="BH27" s="475"/>
      <c r="BI27" s="474"/>
      <c r="BJ27" s="474"/>
      <c r="BK27" s="473"/>
      <c r="BL27" s="475"/>
      <c r="BM27" s="474"/>
    </row>
    <row r="28" spans="2:65" ht="10.8" thickBot="1">
      <c r="B28" s="558" t="s">
        <v>539</v>
      </c>
      <c r="C28" s="559" t="s">
        <v>461</v>
      </c>
      <c r="D28" s="559" t="s">
        <v>529</v>
      </c>
      <c r="E28" s="560" t="s">
        <v>789</v>
      </c>
      <c r="R28" s="283"/>
      <c r="S28" s="283"/>
      <c r="T28" s="283"/>
      <c r="U28" s="283"/>
    </row>
    <row r="29" spans="2:65" ht="10.8" thickBot="1">
      <c r="B29" s="750" t="s">
        <v>795</v>
      </c>
      <c r="C29" s="705">
        <v>100</v>
      </c>
      <c r="D29" s="1575">
        <v>1</v>
      </c>
      <c r="E29" s="1091">
        <f>SUM(F29:BM29)</f>
        <v>3990346.3323438545</v>
      </c>
      <c r="F29" s="1090">
        <f>'UNIFIED Product'!E35</f>
        <v>266023.08882292372</v>
      </c>
      <c r="G29" s="762">
        <v>0</v>
      </c>
      <c r="H29" s="762">
        <v>0</v>
      </c>
      <c r="I29" s="762">
        <v>0</v>
      </c>
      <c r="J29" s="1090">
        <f>'UNIFIED Product'!F35</f>
        <v>266023.08882292372</v>
      </c>
      <c r="K29" s="762">
        <v>0</v>
      </c>
      <c r="L29" s="762">
        <v>0</v>
      </c>
      <c r="M29" s="762">
        <v>0</v>
      </c>
      <c r="N29" s="1090">
        <f>'UNIFIED Product'!G35</f>
        <v>266023.08882292372</v>
      </c>
      <c r="O29" s="762">
        <v>0</v>
      </c>
      <c r="P29" s="762">
        <v>0</v>
      </c>
      <c r="Q29" s="762">
        <v>0</v>
      </c>
      <c r="R29" s="1090">
        <f>'UNIFIED Product'!H35</f>
        <v>266023.08882292372</v>
      </c>
      <c r="S29" s="762">
        <v>0</v>
      </c>
      <c r="T29" s="762">
        <v>0</v>
      </c>
      <c r="U29" s="762">
        <v>0</v>
      </c>
      <c r="V29" s="1090">
        <f>'UNIFIED Product'!I35</f>
        <v>266023.08882292372</v>
      </c>
      <c r="W29" s="762">
        <v>0</v>
      </c>
      <c r="X29" s="762">
        <v>0</v>
      </c>
      <c r="Y29" s="762">
        <v>0</v>
      </c>
      <c r="Z29" s="1090">
        <f>'UNIFIED Product'!J35</f>
        <v>266023.08882292372</v>
      </c>
      <c r="AA29" s="762">
        <v>0</v>
      </c>
      <c r="AB29" s="762">
        <v>0</v>
      </c>
      <c r="AC29" s="762">
        <v>0</v>
      </c>
      <c r="AD29" s="1090">
        <f>'UNIFIED Product'!K35</f>
        <v>266023.08882292372</v>
      </c>
      <c r="AE29" s="762">
        <v>0</v>
      </c>
      <c r="AF29" s="762">
        <v>0</v>
      </c>
      <c r="AG29" s="762">
        <v>0</v>
      </c>
      <c r="AH29" s="1090">
        <f>'UNIFIED Product'!L35</f>
        <v>266023.08882292372</v>
      </c>
      <c r="AI29" s="762">
        <v>0</v>
      </c>
      <c r="AJ29" s="762">
        <v>0</v>
      </c>
      <c r="AK29" s="762">
        <v>0</v>
      </c>
      <c r="AL29" s="1090">
        <f>'UNIFIED Product'!M35</f>
        <v>266023.08882292372</v>
      </c>
      <c r="AM29" s="762">
        <v>0</v>
      </c>
      <c r="AN29" s="762">
        <v>0</v>
      </c>
      <c r="AO29" s="762">
        <v>0</v>
      </c>
      <c r="AP29" s="1090">
        <f>'UNIFIED Product'!N35</f>
        <v>266023.08882292372</v>
      </c>
      <c r="AQ29" s="762">
        <v>0</v>
      </c>
      <c r="AR29" s="762">
        <v>0</v>
      </c>
      <c r="AS29" s="762">
        <v>0</v>
      </c>
      <c r="AT29" s="1090">
        <f>'UNIFIED Product'!O35</f>
        <v>266023.08882292372</v>
      </c>
      <c r="AU29" s="762">
        <v>0</v>
      </c>
      <c r="AV29" s="762">
        <v>0</v>
      </c>
      <c r="AW29" s="762">
        <v>0</v>
      </c>
      <c r="AX29" s="1090">
        <f>'UNIFIED Product'!P35</f>
        <v>266023.08882292372</v>
      </c>
      <c r="AY29" s="762">
        <v>0</v>
      </c>
      <c r="AZ29" s="762">
        <v>0</v>
      </c>
      <c r="BA29" s="762">
        <v>0</v>
      </c>
      <c r="BB29" s="1090">
        <f>'UNIFIED Product'!Q35</f>
        <v>266023.08882292372</v>
      </c>
      <c r="BC29" s="762">
        <v>0</v>
      </c>
      <c r="BD29" s="762">
        <v>0</v>
      </c>
      <c r="BE29" s="762">
        <v>0</v>
      </c>
      <c r="BF29" s="1090">
        <f>'UNIFIED Product'!R35</f>
        <v>266023.08882292372</v>
      </c>
      <c r="BG29" s="762">
        <v>0</v>
      </c>
      <c r="BH29" s="762">
        <v>0</v>
      </c>
      <c r="BI29" s="762">
        <v>0</v>
      </c>
      <c r="BJ29" s="1090">
        <f>'UNIFIED Product'!S35</f>
        <v>266023.08882292372</v>
      </c>
      <c r="BK29" s="762">
        <v>0</v>
      </c>
      <c r="BL29" s="762">
        <v>0</v>
      </c>
      <c r="BM29" s="762">
        <v>0</v>
      </c>
    </row>
    <row r="30" spans="2:65" ht="10.5" thickBot="1">
      <c r="B30" s="757" t="s">
        <v>787</v>
      </c>
      <c r="C30" s="758"/>
      <c r="D30" s="759" t="s">
        <v>540</v>
      </c>
      <c r="E30" s="1092">
        <f>SUM(F30:BM30)</f>
        <v>3990346.3323438545</v>
      </c>
      <c r="F30" s="763">
        <f>F29/100*C29</f>
        <v>266023.08882292372</v>
      </c>
      <c r="G30" s="748">
        <f>G29/100*C29</f>
        <v>0</v>
      </c>
      <c r="H30" s="748">
        <f>H29/100*C29</f>
        <v>0</v>
      </c>
      <c r="I30" s="748">
        <f>I29/100*C29</f>
        <v>0</v>
      </c>
      <c r="J30" s="763">
        <f>J29/100*C29</f>
        <v>266023.08882292372</v>
      </c>
      <c r="K30" s="748">
        <f>K29/100*G29</f>
        <v>0</v>
      </c>
      <c r="L30" s="748">
        <f>L29/100*G29</f>
        <v>0</v>
      </c>
      <c r="M30" s="748">
        <f>M29/100*G29</f>
        <v>0</v>
      </c>
      <c r="N30" s="763">
        <f>N29/100*C29</f>
        <v>266023.08882292372</v>
      </c>
      <c r="O30" s="748">
        <f>O29/100*K29</f>
        <v>0</v>
      </c>
      <c r="P30" s="748">
        <f>P29/100*K29</f>
        <v>0</v>
      </c>
      <c r="Q30" s="748">
        <f>Q29/100*K29</f>
        <v>0</v>
      </c>
      <c r="R30" s="763">
        <f>R29/100*C29</f>
        <v>266023.08882292372</v>
      </c>
      <c r="S30" s="748">
        <f>S29/100*O29</f>
        <v>0</v>
      </c>
      <c r="T30" s="748">
        <f>T29/100*O29</f>
        <v>0</v>
      </c>
      <c r="U30" s="748">
        <f>U29/100*O29</f>
        <v>0</v>
      </c>
      <c r="V30" s="763">
        <f>V29/100*C29</f>
        <v>266023.08882292372</v>
      </c>
      <c r="W30" s="748">
        <f>W29/100*S29</f>
        <v>0</v>
      </c>
      <c r="X30" s="748">
        <f>X29/100*S29</f>
        <v>0</v>
      </c>
      <c r="Y30" s="748">
        <f>Y29/100*S29</f>
        <v>0</v>
      </c>
      <c r="Z30" s="763">
        <f>Z29/100*C29</f>
        <v>266023.08882292372</v>
      </c>
      <c r="AA30" s="748">
        <f>AA29/100*W29</f>
        <v>0</v>
      </c>
      <c r="AB30" s="748">
        <f>AB29/100*W29</f>
        <v>0</v>
      </c>
      <c r="AC30" s="748">
        <f>AC29/100*W29</f>
        <v>0</v>
      </c>
      <c r="AD30" s="763">
        <f>AD29/100*C29</f>
        <v>266023.08882292372</v>
      </c>
      <c r="AE30" s="748">
        <f>AE29/100*AA29</f>
        <v>0</v>
      </c>
      <c r="AF30" s="748">
        <f>AF29/100*AA29</f>
        <v>0</v>
      </c>
      <c r="AG30" s="748">
        <f>AG29/100*AA29</f>
        <v>0</v>
      </c>
      <c r="AH30" s="763">
        <f>AH29/100*C29</f>
        <v>266023.08882292372</v>
      </c>
      <c r="AI30" s="748">
        <f>AI29/100*AE29</f>
        <v>0</v>
      </c>
      <c r="AJ30" s="748">
        <f>AJ29/100*AE29</f>
        <v>0</v>
      </c>
      <c r="AK30" s="748">
        <f>AK29/100*AE29</f>
        <v>0</v>
      </c>
      <c r="AL30" s="763">
        <f>AL29/100*C29</f>
        <v>266023.08882292372</v>
      </c>
      <c r="AM30" s="748">
        <f>AM29/100*AI29</f>
        <v>0</v>
      </c>
      <c r="AN30" s="748">
        <f>AN29/100*AI29</f>
        <v>0</v>
      </c>
      <c r="AO30" s="748">
        <f>AO29/100*AI29</f>
        <v>0</v>
      </c>
      <c r="AP30" s="763">
        <f>AP29/100*C29</f>
        <v>266023.08882292372</v>
      </c>
      <c r="AQ30" s="748">
        <f>AQ29/100*AM29</f>
        <v>0</v>
      </c>
      <c r="AR30" s="748">
        <f>AR29/100*AM29</f>
        <v>0</v>
      </c>
      <c r="AS30" s="748">
        <f>AS29/100*AM29</f>
        <v>0</v>
      </c>
      <c r="AT30" s="763">
        <f>AT29/100*C29</f>
        <v>266023.08882292372</v>
      </c>
      <c r="AU30" s="748">
        <f>AU29/100*AQ29</f>
        <v>0</v>
      </c>
      <c r="AV30" s="748">
        <f>AV29/100*AQ29</f>
        <v>0</v>
      </c>
      <c r="AW30" s="748">
        <f>AW29/100*AQ29</f>
        <v>0</v>
      </c>
      <c r="AX30" s="763">
        <f>AX29/100*C29</f>
        <v>266023.08882292372</v>
      </c>
      <c r="AY30" s="748">
        <f>AY29/100*AU29</f>
        <v>0</v>
      </c>
      <c r="AZ30" s="748">
        <f>AZ29/100*AU29</f>
        <v>0</v>
      </c>
      <c r="BA30" s="748">
        <f>BA29/100*AU29</f>
        <v>0</v>
      </c>
      <c r="BB30" s="763">
        <f>BB29/100*C29</f>
        <v>266023.08882292372</v>
      </c>
      <c r="BC30" s="748">
        <f>BC29/100*AY29</f>
        <v>0</v>
      </c>
      <c r="BD30" s="748">
        <f>BD29/100*AY29</f>
        <v>0</v>
      </c>
      <c r="BE30" s="748">
        <f>BE29/100*AY29</f>
        <v>0</v>
      </c>
      <c r="BF30" s="763">
        <f>BF29/100*C29</f>
        <v>266023.08882292372</v>
      </c>
      <c r="BG30" s="748">
        <f>BG29/100*BC29</f>
        <v>0</v>
      </c>
      <c r="BH30" s="748">
        <f>BH29/100*BC29</f>
        <v>0</v>
      </c>
      <c r="BI30" s="748">
        <f>BI29/100*BC29</f>
        <v>0</v>
      </c>
      <c r="BJ30" s="763">
        <f>BJ29/100*C29</f>
        <v>266023.08882292372</v>
      </c>
      <c r="BK30" s="748">
        <f>BK29/100*BG29</f>
        <v>0</v>
      </c>
      <c r="BL30" s="748">
        <f>BL29/100*BG29</f>
        <v>0</v>
      </c>
      <c r="BM30" s="748">
        <f>BM29/100*BG29</f>
        <v>0</v>
      </c>
    </row>
    <row r="31" spans="2:65" ht="10.5" thickBot="1">
      <c r="B31" s="751" t="s">
        <v>794</v>
      </c>
      <c r="C31" s="1581">
        <v>2</v>
      </c>
      <c r="D31" s="1582" t="s">
        <v>821</v>
      </c>
      <c r="E31" s="752"/>
      <c r="F31" s="1345">
        <f>F30*D29</f>
        <v>266023.08882292372</v>
      </c>
      <c r="G31" s="1345">
        <f>G30*D29</f>
        <v>0</v>
      </c>
      <c r="H31" s="1345">
        <f>H30*D29</f>
        <v>0</v>
      </c>
      <c r="I31" s="1345">
        <f>I30*D29</f>
        <v>0</v>
      </c>
      <c r="J31" s="1345">
        <f>F31+F31/100*C31</f>
        <v>271343.5505993822</v>
      </c>
      <c r="K31" s="1345">
        <f>K30*H29</f>
        <v>0</v>
      </c>
      <c r="L31" s="1345">
        <f>L30*H29</f>
        <v>0</v>
      </c>
      <c r="M31" s="1345">
        <f>M30*H29</f>
        <v>0</v>
      </c>
      <c r="N31" s="1345">
        <f>J31+J31/100*C31</f>
        <v>276770.42161136982</v>
      </c>
      <c r="O31" s="1345">
        <f>O30*L29</f>
        <v>0</v>
      </c>
      <c r="P31" s="1345">
        <f>P30*L29</f>
        <v>0</v>
      </c>
      <c r="Q31" s="1345">
        <f>Q30*L29</f>
        <v>0</v>
      </c>
      <c r="R31" s="1345">
        <f>N31+N31/100*C31</f>
        <v>282305.83004359721</v>
      </c>
      <c r="S31" s="1345">
        <f>S30*P29</f>
        <v>0</v>
      </c>
      <c r="T31" s="1345">
        <f>T30*P29</f>
        <v>0</v>
      </c>
      <c r="U31" s="1345">
        <f>U30*P29</f>
        <v>0</v>
      </c>
      <c r="V31" s="1345">
        <f>R31+R31/100*C31</f>
        <v>287951.94664446916</v>
      </c>
      <c r="W31" s="1345">
        <f>W30*T29</f>
        <v>0</v>
      </c>
      <c r="X31" s="1345">
        <f>X30*T29</f>
        <v>0</v>
      </c>
      <c r="Y31" s="1345">
        <f>Y30*T29</f>
        <v>0</v>
      </c>
      <c r="Z31" s="1345">
        <f>V31+V31/100*C31</f>
        <v>293710.98557735857</v>
      </c>
      <c r="AA31" s="1345">
        <f>AA30*X29</f>
        <v>0</v>
      </c>
      <c r="AB31" s="1345">
        <f>AB30*X29</f>
        <v>0</v>
      </c>
      <c r="AC31" s="1345">
        <f>AC30*X29</f>
        <v>0</v>
      </c>
      <c r="AD31" s="1345">
        <f>Z31+Z31/100*C31</f>
        <v>299585.20528890577</v>
      </c>
      <c r="AE31" s="1345">
        <f>AE30*AB29</f>
        <v>0</v>
      </c>
      <c r="AF31" s="1345">
        <f>AF30*AB29</f>
        <v>0</v>
      </c>
      <c r="AG31" s="1345">
        <f>AG30*AB29</f>
        <v>0</v>
      </c>
      <c r="AH31" s="1345">
        <f>AD31+AD31/100*C31</f>
        <v>305576.9093946839</v>
      </c>
      <c r="AI31" s="1345">
        <f>AI30*AF29</f>
        <v>0</v>
      </c>
      <c r="AJ31" s="1345">
        <f>AJ30*AF29</f>
        <v>0</v>
      </c>
      <c r="AK31" s="1345">
        <f>AK30*AF29</f>
        <v>0</v>
      </c>
      <c r="AL31" s="1345">
        <f>AH31+AH31/100*C31</f>
        <v>311688.44758257759</v>
      </c>
      <c r="AM31" s="1345">
        <f>AM30*AJ29</f>
        <v>0</v>
      </c>
      <c r="AN31" s="1345">
        <f>AN30*AJ29</f>
        <v>0</v>
      </c>
      <c r="AO31" s="1345">
        <f>AO30*AJ29</f>
        <v>0</v>
      </c>
      <c r="AP31" s="1345">
        <f>AL31+AL31/100*C31</f>
        <v>317922.21653422911</v>
      </c>
      <c r="AQ31" s="1345">
        <f>AQ30*AN29</f>
        <v>0</v>
      </c>
      <c r="AR31" s="1345">
        <f>AR30*AN29</f>
        <v>0</v>
      </c>
      <c r="AS31" s="1345">
        <f>AS30*AN29</f>
        <v>0</v>
      </c>
      <c r="AT31" s="1345">
        <f>AP31+AP31/100*C31</f>
        <v>324280.66086491372</v>
      </c>
      <c r="AU31" s="1345">
        <f>AU30*AR29</f>
        <v>0</v>
      </c>
      <c r="AV31" s="1345">
        <f>AV30*AR29</f>
        <v>0</v>
      </c>
      <c r="AW31" s="1345">
        <f>AW30*AR29</f>
        <v>0</v>
      </c>
      <c r="AX31" s="1345">
        <f>AT31+AT31/100*C31</f>
        <v>330766.27408221201</v>
      </c>
      <c r="AY31" s="1345">
        <f>AY30*AV29</f>
        <v>0</v>
      </c>
      <c r="AZ31" s="1345">
        <f>AZ30*AV29</f>
        <v>0</v>
      </c>
      <c r="BA31" s="1345">
        <f>BA30*AV29</f>
        <v>0</v>
      </c>
      <c r="BB31" s="1345">
        <f>AX31+AX31/100*C31</f>
        <v>337381.59956385626</v>
      </c>
      <c r="BC31" s="1345">
        <f>BC30*AZ29</f>
        <v>0</v>
      </c>
      <c r="BD31" s="1345">
        <f>BD30*AZ29</f>
        <v>0</v>
      </c>
      <c r="BE31" s="1345">
        <f>BE30*AZ29</f>
        <v>0</v>
      </c>
      <c r="BF31" s="1345">
        <f>BB31+BB31/100*C31</f>
        <v>344129.23155513336</v>
      </c>
      <c r="BG31" s="1345">
        <f>BG30*BD29</f>
        <v>0</v>
      </c>
      <c r="BH31" s="1345">
        <f>BH30*BD29</f>
        <v>0</v>
      </c>
      <c r="BI31" s="1345">
        <f>BI30*BD29</f>
        <v>0</v>
      </c>
      <c r="BJ31" s="1345">
        <f>BF31+BF31/100*C31</f>
        <v>351011.81618623604</v>
      </c>
      <c r="BK31" s="1345">
        <f>BK30*BH29</f>
        <v>0</v>
      </c>
      <c r="BL31" s="1345">
        <f>BL30*BH29</f>
        <v>0</v>
      </c>
      <c r="BM31" s="1345">
        <f>BM30*BH29</f>
        <v>0</v>
      </c>
    </row>
    <row r="32" spans="2:65" ht="10.8" thickBot="1">
      <c r="B32" s="760" t="s">
        <v>791</v>
      </c>
      <c r="C32" s="761"/>
      <c r="D32" s="761"/>
      <c r="E32" s="761"/>
      <c r="F32" s="1346"/>
      <c r="G32" s="1346"/>
      <c r="H32" s="1346" t="s">
        <v>668</v>
      </c>
      <c r="I32" s="1346">
        <f>SUM(F31:I31)</f>
        <v>266023.08882292372</v>
      </c>
      <c r="J32" s="1346"/>
      <c r="K32" s="1346"/>
      <c r="L32" s="1346" t="s">
        <v>546</v>
      </c>
      <c r="M32" s="1346">
        <f>SUM(J31:M31)</f>
        <v>271343.5505993822</v>
      </c>
      <c r="N32" s="1346"/>
      <c r="O32" s="1346"/>
      <c r="P32" s="1346" t="s">
        <v>469</v>
      </c>
      <c r="Q32" s="1346">
        <f>SUM(N31:Q31)</f>
        <v>276770.42161136982</v>
      </c>
      <c r="R32" s="1346"/>
      <c r="S32" s="1346"/>
      <c r="T32" s="1346" t="s">
        <v>468</v>
      </c>
      <c r="U32" s="1346">
        <f>SUM(R31:U31)</f>
        <v>282305.83004359721</v>
      </c>
      <c r="V32" s="1346"/>
      <c r="W32" s="1346"/>
      <c r="X32" s="1346" t="s">
        <v>467</v>
      </c>
      <c r="Y32" s="1346">
        <f>SUM(V31:Y31)</f>
        <v>287951.94664446916</v>
      </c>
      <c r="Z32" s="1346"/>
      <c r="AA32" s="1346"/>
      <c r="AB32" s="1346" t="s">
        <v>466</v>
      </c>
      <c r="AC32" s="1346">
        <f>SUM(Z31:AC31)</f>
        <v>293710.98557735857</v>
      </c>
      <c r="AD32" s="1346"/>
      <c r="AE32" s="1346"/>
      <c r="AF32" s="1346" t="s">
        <v>465</v>
      </c>
      <c r="AG32" s="1346">
        <f>SUM(AD31:AG31)</f>
        <v>299585.20528890577</v>
      </c>
      <c r="AH32" s="1346"/>
      <c r="AI32" s="1346"/>
      <c r="AJ32" s="1346" t="s">
        <v>462</v>
      </c>
      <c r="AK32" s="1346">
        <f>SUM(AH31:AK31)</f>
        <v>305576.9093946839</v>
      </c>
      <c r="AL32" s="1346"/>
      <c r="AM32" s="1346"/>
      <c r="AN32" s="1346" t="s">
        <v>464</v>
      </c>
      <c r="AO32" s="1346">
        <f>SUM(AL31:AO31)</f>
        <v>311688.44758257759</v>
      </c>
      <c r="AP32" s="1346"/>
      <c r="AQ32" s="1346"/>
      <c r="AR32" s="1346" t="s">
        <v>463</v>
      </c>
      <c r="AS32" s="1346">
        <f>SUM(AP31:AS31)</f>
        <v>317922.21653422911</v>
      </c>
      <c r="AT32" s="1346"/>
      <c r="AU32" s="1346"/>
      <c r="AV32" s="1346" t="s">
        <v>669</v>
      </c>
      <c r="AW32" s="1346">
        <f>SUM(AT31:AW31)</f>
        <v>324280.66086491372</v>
      </c>
      <c r="AX32" s="1346"/>
      <c r="AY32" s="1346"/>
      <c r="AZ32" s="1346" t="s">
        <v>670</v>
      </c>
      <c r="BA32" s="1346">
        <f>SUM(AX31:BA31)</f>
        <v>330766.27408221201</v>
      </c>
      <c r="BB32" s="1346"/>
      <c r="BC32" s="1346"/>
      <c r="BD32" s="1346" t="s">
        <v>671</v>
      </c>
      <c r="BE32" s="1346">
        <f>SUM(BB31:BE31)</f>
        <v>337381.59956385626</v>
      </c>
      <c r="BF32" s="1346"/>
      <c r="BG32" s="1346"/>
      <c r="BH32" s="1346" t="s">
        <v>672</v>
      </c>
      <c r="BI32" s="1346">
        <f>SUM(BF31:BI31)</f>
        <v>344129.23155513336</v>
      </c>
      <c r="BJ32" s="1346"/>
      <c r="BK32" s="1346"/>
      <c r="BL32" s="1346" t="s">
        <v>673</v>
      </c>
      <c r="BM32" s="1346">
        <f>SUM(BJ31:BM31)</f>
        <v>351011.81618623604</v>
      </c>
    </row>
    <row r="33" spans="2:65" ht="10.8" thickBot="1">
      <c r="B33" s="753" t="s">
        <v>796</v>
      </c>
      <c r="C33" s="754"/>
      <c r="D33" s="755"/>
      <c r="E33" s="1344">
        <f>SUM(F32:BM32)</f>
        <v>4600448.1843518484</v>
      </c>
      <c r="F33" s="474"/>
      <c r="G33" s="473"/>
      <c r="H33" s="475"/>
      <c r="I33" s="476"/>
      <c r="J33" s="474"/>
      <c r="K33" s="473"/>
      <c r="L33" s="475"/>
      <c r="M33" s="476"/>
      <c r="N33" s="474"/>
      <c r="O33" s="473"/>
      <c r="P33" s="475"/>
      <c r="Q33" s="476"/>
      <c r="R33" s="474"/>
      <c r="S33" s="473"/>
      <c r="T33" s="475"/>
      <c r="U33" s="476"/>
      <c r="V33" s="474"/>
      <c r="W33" s="473"/>
      <c r="X33" s="475"/>
      <c r="Y33" s="474"/>
      <c r="Z33" s="474"/>
      <c r="AA33" s="473"/>
      <c r="AB33" s="475"/>
      <c r="AC33" s="474"/>
      <c r="AD33" s="474"/>
      <c r="AE33" s="473"/>
      <c r="AF33" s="475"/>
      <c r="AG33" s="474"/>
      <c r="AH33" s="474"/>
      <c r="AI33" s="473"/>
      <c r="AJ33" s="475"/>
      <c r="AK33" s="474"/>
      <c r="AL33" s="474"/>
      <c r="AM33" s="473"/>
      <c r="AN33" s="475"/>
      <c r="AO33" s="474"/>
      <c r="AP33" s="474"/>
      <c r="AQ33" s="473"/>
      <c r="AR33" s="475"/>
      <c r="AS33" s="474"/>
      <c r="AT33" s="474"/>
      <c r="AU33" s="473"/>
      <c r="AV33" s="475"/>
      <c r="AW33" s="474"/>
      <c r="AX33" s="474"/>
      <c r="AY33" s="473"/>
      <c r="AZ33" s="475"/>
      <c r="BA33" s="474"/>
      <c r="BB33" s="474"/>
      <c r="BC33" s="473"/>
      <c r="BD33" s="475"/>
      <c r="BE33" s="474"/>
      <c r="BF33" s="474"/>
      <c r="BG33" s="473"/>
      <c r="BH33" s="475"/>
      <c r="BI33" s="474"/>
      <c r="BJ33" s="474"/>
      <c r="BK33" s="473"/>
      <c r="BL33" s="475"/>
      <c r="BM33" s="474"/>
    </row>
    <row r="34" spans="2:65" ht="10.8" thickBot="1">
      <c r="B34" s="32"/>
      <c r="C34" s="32"/>
      <c r="D34" s="32"/>
      <c r="E34" s="473"/>
      <c r="F34" s="474"/>
      <c r="G34" s="473"/>
      <c r="H34" s="475"/>
      <c r="I34" s="476"/>
      <c r="J34" s="474"/>
      <c r="K34" s="473"/>
      <c r="L34" s="475"/>
      <c r="M34" s="476"/>
      <c r="N34" s="474"/>
      <c r="O34" s="473"/>
      <c r="P34" s="475"/>
      <c r="Q34" s="476"/>
      <c r="R34" s="474"/>
      <c r="S34" s="473"/>
      <c r="T34" s="475"/>
      <c r="U34" s="476"/>
      <c r="V34" s="474"/>
      <c r="W34" s="473"/>
      <c r="X34" s="475"/>
      <c r="Y34" s="474"/>
      <c r="Z34" s="474"/>
      <c r="AA34" s="473"/>
      <c r="AB34" s="475"/>
      <c r="AC34" s="474"/>
      <c r="AD34" s="474"/>
      <c r="AE34" s="473"/>
      <c r="AF34" s="475"/>
      <c r="AG34" s="474"/>
      <c r="AH34" s="474"/>
      <c r="AI34" s="473"/>
      <c r="AJ34" s="475"/>
      <c r="AK34" s="474"/>
      <c r="AL34" s="474"/>
      <c r="AM34" s="473"/>
      <c r="AN34" s="475"/>
      <c r="AO34" s="474"/>
      <c r="AP34" s="474"/>
      <c r="AQ34" s="473"/>
      <c r="AR34" s="475"/>
      <c r="AS34" s="474"/>
      <c r="AT34" s="474"/>
      <c r="AU34" s="473"/>
      <c r="AV34" s="475"/>
      <c r="AW34" s="474"/>
      <c r="AX34" s="474"/>
      <c r="AY34" s="473"/>
      <c r="AZ34" s="475"/>
      <c r="BA34" s="474"/>
      <c r="BB34" s="474"/>
      <c r="BC34" s="473"/>
      <c r="BD34" s="475"/>
      <c r="BE34" s="474"/>
      <c r="BF34" s="474"/>
      <c r="BG34" s="473"/>
      <c r="BH34" s="475"/>
      <c r="BI34" s="474"/>
      <c r="BJ34" s="474"/>
      <c r="BK34" s="473"/>
      <c r="BL34" s="475"/>
      <c r="BM34" s="474"/>
    </row>
    <row r="35" spans="2:65" ht="10.8" thickBot="1">
      <c r="B35" s="558" t="s">
        <v>538</v>
      </c>
      <c r="C35" s="559" t="s">
        <v>461</v>
      </c>
      <c r="D35" s="559" t="s">
        <v>529</v>
      </c>
      <c r="E35" s="560" t="s">
        <v>789</v>
      </c>
      <c r="R35" s="283"/>
      <c r="S35" s="283"/>
      <c r="T35" s="283"/>
      <c r="U35" s="283"/>
    </row>
    <row r="36" spans="2:65" ht="10.8" thickBot="1">
      <c r="B36" s="750" t="s">
        <v>797</v>
      </c>
      <c r="C36" s="705">
        <v>100</v>
      </c>
      <c r="D36" s="1575">
        <v>1.5</v>
      </c>
      <c r="E36" s="1091">
        <f>SUM(F36:BM36)</f>
        <v>3990346.3323438545</v>
      </c>
      <c r="F36" s="1090">
        <f>'UNIFIED Product'!E42</f>
        <v>266023.08882292372</v>
      </c>
      <c r="G36" s="762">
        <v>0</v>
      </c>
      <c r="H36" s="762">
        <v>0</v>
      </c>
      <c r="I36" s="762">
        <v>0</v>
      </c>
      <c r="J36" s="1090">
        <f>'UNIFIED Product'!F42</f>
        <v>266023.08882292372</v>
      </c>
      <c r="K36" s="762">
        <v>0</v>
      </c>
      <c r="L36" s="762">
        <v>0</v>
      </c>
      <c r="M36" s="762">
        <v>0</v>
      </c>
      <c r="N36" s="1090">
        <f>'UNIFIED Product'!G42</f>
        <v>266023.08882292372</v>
      </c>
      <c r="O36" s="762">
        <v>0</v>
      </c>
      <c r="P36" s="762">
        <v>0</v>
      </c>
      <c r="Q36" s="762">
        <v>0</v>
      </c>
      <c r="R36" s="1090">
        <f>'UNIFIED Product'!H42</f>
        <v>266023.08882292372</v>
      </c>
      <c r="S36" s="762">
        <v>0</v>
      </c>
      <c r="T36" s="762">
        <v>0</v>
      </c>
      <c r="U36" s="762">
        <v>0</v>
      </c>
      <c r="V36" s="1090">
        <f>'UNIFIED Product'!I42</f>
        <v>266023.08882292372</v>
      </c>
      <c r="W36" s="762">
        <v>0</v>
      </c>
      <c r="X36" s="762">
        <v>0</v>
      </c>
      <c r="Y36" s="762">
        <v>0</v>
      </c>
      <c r="Z36" s="1090">
        <f>'UNIFIED Product'!J42</f>
        <v>266023.08882292372</v>
      </c>
      <c r="AA36" s="762">
        <v>0</v>
      </c>
      <c r="AB36" s="762">
        <v>0</v>
      </c>
      <c r="AC36" s="762">
        <v>0</v>
      </c>
      <c r="AD36" s="1090">
        <f>'UNIFIED Product'!K42</f>
        <v>266023.08882292372</v>
      </c>
      <c r="AE36" s="762">
        <v>0</v>
      </c>
      <c r="AF36" s="762">
        <v>0</v>
      </c>
      <c r="AG36" s="762">
        <v>0</v>
      </c>
      <c r="AH36" s="1090">
        <f>'UNIFIED Product'!L42</f>
        <v>266023.08882292372</v>
      </c>
      <c r="AI36" s="762">
        <v>0</v>
      </c>
      <c r="AJ36" s="762">
        <v>0</v>
      </c>
      <c r="AK36" s="762">
        <v>0</v>
      </c>
      <c r="AL36" s="1090">
        <f>'UNIFIED Product'!M42</f>
        <v>266023.08882292372</v>
      </c>
      <c r="AM36" s="762">
        <v>0</v>
      </c>
      <c r="AN36" s="762">
        <v>0</v>
      </c>
      <c r="AO36" s="762">
        <v>0</v>
      </c>
      <c r="AP36" s="1090">
        <f>'UNIFIED Product'!N42</f>
        <v>266023.08882292372</v>
      </c>
      <c r="AQ36" s="762">
        <v>0</v>
      </c>
      <c r="AR36" s="762">
        <v>0</v>
      </c>
      <c r="AS36" s="762">
        <v>0</v>
      </c>
      <c r="AT36" s="1090">
        <f>'UNIFIED Product'!O42</f>
        <v>266023.08882292372</v>
      </c>
      <c r="AU36" s="762">
        <v>0</v>
      </c>
      <c r="AV36" s="762">
        <v>0</v>
      </c>
      <c r="AW36" s="762">
        <v>0</v>
      </c>
      <c r="AX36" s="1090">
        <f>'UNIFIED Product'!P42</f>
        <v>266023.08882292372</v>
      </c>
      <c r="AY36" s="762">
        <v>0</v>
      </c>
      <c r="AZ36" s="762">
        <v>0</v>
      </c>
      <c r="BA36" s="762">
        <v>0</v>
      </c>
      <c r="BB36" s="1090">
        <f>'UNIFIED Product'!Q42</f>
        <v>266023.08882292372</v>
      </c>
      <c r="BC36" s="762">
        <v>0</v>
      </c>
      <c r="BD36" s="762">
        <v>0</v>
      </c>
      <c r="BE36" s="762">
        <v>0</v>
      </c>
      <c r="BF36" s="1090">
        <f>'UNIFIED Product'!R42</f>
        <v>266023.08882292372</v>
      </c>
      <c r="BG36" s="762">
        <v>0</v>
      </c>
      <c r="BH36" s="762">
        <v>0</v>
      </c>
      <c r="BI36" s="762">
        <v>0</v>
      </c>
      <c r="BJ36" s="1090">
        <f>'UNIFIED Product'!S42</f>
        <v>266023.08882292372</v>
      </c>
      <c r="BK36" s="762">
        <v>0</v>
      </c>
      <c r="BL36" s="762">
        <v>0</v>
      </c>
      <c r="BM36" s="762">
        <v>0</v>
      </c>
    </row>
    <row r="37" spans="2:65" ht="10.5" thickBot="1">
      <c r="B37" s="757" t="s">
        <v>787</v>
      </c>
      <c r="C37" s="758"/>
      <c r="D37" s="759" t="s">
        <v>540</v>
      </c>
      <c r="E37" s="1092">
        <f>SUM(F37:BM37)</f>
        <v>3990346.3323438545</v>
      </c>
      <c r="F37" s="763">
        <f>F36/100*C36</f>
        <v>266023.08882292372</v>
      </c>
      <c r="G37" s="748">
        <f>G36/100*C36</f>
        <v>0</v>
      </c>
      <c r="H37" s="748">
        <f>H36/100*C36</f>
        <v>0</v>
      </c>
      <c r="I37" s="748">
        <f>I36/100*C36</f>
        <v>0</v>
      </c>
      <c r="J37" s="763">
        <f>J36/100*C36</f>
        <v>266023.08882292372</v>
      </c>
      <c r="K37" s="748">
        <f>K36/100*G36</f>
        <v>0</v>
      </c>
      <c r="L37" s="748">
        <f>L36/100*G36</f>
        <v>0</v>
      </c>
      <c r="M37" s="748">
        <f>M36/100*G36</f>
        <v>0</v>
      </c>
      <c r="N37" s="763">
        <f>N36/100*C36</f>
        <v>266023.08882292372</v>
      </c>
      <c r="O37" s="748">
        <f>O36/100*K36</f>
        <v>0</v>
      </c>
      <c r="P37" s="748">
        <f>P36/100*K36</f>
        <v>0</v>
      </c>
      <c r="Q37" s="748">
        <f>Q36/100*K36</f>
        <v>0</v>
      </c>
      <c r="R37" s="763">
        <f>R36/100*C36</f>
        <v>266023.08882292372</v>
      </c>
      <c r="S37" s="748">
        <f>S36/100*O36</f>
        <v>0</v>
      </c>
      <c r="T37" s="748">
        <f>T36/100*O36</f>
        <v>0</v>
      </c>
      <c r="U37" s="748">
        <f>U36/100*O36</f>
        <v>0</v>
      </c>
      <c r="V37" s="763">
        <f>V36/100*C36</f>
        <v>266023.08882292372</v>
      </c>
      <c r="W37" s="748">
        <f>W36/100*S36</f>
        <v>0</v>
      </c>
      <c r="X37" s="748">
        <f>X36/100*S36</f>
        <v>0</v>
      </c>
      <c r="Y37" s="748">
        <f>Y36/100*S36</f>
        <v>0</v>
      </c>
      <c r="Z37" s="763">
        <f>Z36/100*C36</f>
        <v>266023.08882292372</v>
      </c>
      <c r="AA37" s="748">
        <f>AA36/100*W36</f>
        <v>0</v>
      </c>
      <c r="AB37" s="748">
        <f>AB36/100*W36</f>
        <v>0</v>
      </c>
      <c r="AC37" s="748">
        <f>AC36/100*W36</f>
        <v>0</v>
      </c>
      <c r="AD37" s="763">
        <f>AD36/100*C36</f>
        <v>266023.08882292372</v>
      </c>
      <c r="AE37" s="748">
        <f>AE36/100*AA36</f>
        <v>0</v>
      </c>
      <c r="AF37" s="748">
        <f>AF36/100*AA36</f>
        <v>0</v>
      </c>
      <c r="AG37" s="748">
        <f>AG36/100*AA36</f>
        <v>0</v>
      </c>
      <c r="AH37" s="763">
        <f>AH36/100*C36</f>
        <v>266023.08882292372</v>
      </c>
      <c r="AI37" s="748">
        <f>AI36/100*AE36</f>
        <v>0</v>
      </c>
      <c r="AJ37" s="748">
        <f>AJ36/100*AE36</f>
        <v>0</v>
      </c>
      <c r="AK37" s="748">
        <f>AK36/100*AE36</f>
        <v>0</v>
      </c>
      <c r="AL37" s="763">
        <f>AL36/100*C36</f>
        <v>266023.08882292372</v>
      </c>
      <c r="AM37" s="748">
        <f>AM36/100*AI36</f>
        <v>0</v>
      </c>
      <c r="AN37" s="748">
        <f>AN36/100*AI36</f>
        <v>0</v>
      </c>
      <c r="AO37" s="748">
        <f>AO36/100*AI36</f>
        <v>0</v>
      </c>
      <c r="AP37" s="763">
        <f>AP36/100*C36</f>
        <v>266023.08882292372</v>
      </c>
      <c r="AQ37" s="748">
        <f>AQ36/100*AM36</f>
        <v>0</v>
      </c>
      <c r="AR37" s="748">
        <f>AR36/100*AM36</f>
        <v>0</v>
      </c>
      <c r="AS37" s="748">
        <f>AS36/100*AM36</f>
        <v>0</v>
      </c>
      <c r="AT37" s="763">
        <f>AT36/100*C36</f>
        <v>266023.08882292372</v>
      </c>
      <c r="AU37" s="748">
        <f>AU36/100*AQ36</f>
        <v>0</v>
      </c>
      <c r="AV37" s="748">
        <f>AV36/100*AQ36</f>
        <v>0</v>
      </c>
      <c r="AW37" s="748">
        <f>AW36/100*AQ36</f>
        <v>0</v>
      </c>
      <c r="AX37" s="763">
        <f>AX36/100*C36</f>
        <v>266023.08882292372</v>
      </c>
      <c r="AY37" s="748">
        <f>AY36/100*AU36</f>
        <v>0</v>
      </c>
      <c r="AZ37" s="748">
        <f>AZ36/100*AU36</f>
        <v>0</v>
      </c>
      <c r="BA37" s="748">
        <f>BA36/100*AU36</f>
        <v>0</v>
      </c>
      <c r="BB37" s="763">
        <f>BB36/100*C36</f>
        <v>266023.08882292372</v>
      </c>
      <c r="BC37" s="748">
        <f>BC36/100*AY36</f>
        <v>0</v>
      </c>
      <c r="BD37" s="748">
        <f>BD36/100*AY36</f>
        <v>0</v>
      </c>
      <c r="BE37" s="748">
        <f>BE36/100*AY36</f>
        <v>0</v>
      </c>
      <c r="BF37" s="763">
        <f>BF36/100*C36</f>
        <v>266023.08882292372</v>
      </c>
      <c r="BG37" s="748">
        <f>BG36/100*BC36</f>
        <v>0</v>
      </c>
      <c r="BH37" s="748">
        <f>BH36/100*BC36</f>
        <v>0</v>
      </c>
      <c r="BI37" s="748">
        <f>BI36/100*BC36</f>
        <v>0</v>
      </c>
      <c r="BJ37" s="763">
        <f>BJ36/100*C36</f>
        <v>266023.08882292372</v>
      </c>
      <c r="BK37" s="748">
        <f>BK36/100*BG36</f>
        <v>0</v>
      </c>
      <c r="BL37" s="748">
        <f>BL36/100*BG36</f>
        <v>0</v>
      </c>
      <c r="BM37" s="748">
        <f>BM36/100*BG36</f>
        <v>0</v>
      </c>
    </row>
    <row r="38" spans="2:65" ht="10.5" thickBot="1">
      <c r="B38" s="751" t="s">
        <v>794</v>
      </c>
      <c r="C38" s="1581">
        <v>2</v>
      </c>
      <c r="D38" s="1582" t="s">
        <v>821</v>
      </c>
      <c r="E38" s="752"/>
      <c r="F38" s="1345">
        <f>F37*D36</f>
        <v>399034.63323438558</v>
      </c>
      <c r="G38" s="1345">
        <f>G37*D36</f>
        <v>0</v>
      </c>
      <c r="H38" s="1345">
        <f>H37*D36</f>
        <v>0</v>
      </c>
      <c r="I38" s="1345">
        <f>I37*D36</f>
        <v>0</v>
      </c>
      <c r="J38" s="1345">
        <f>F38+F38/100*C38</f>
        <v>407015.32589907327</v>
      </c>
      <c r="K38" s="1345">
        <f>K37*H36</f>
        <v>0</v>
      </c>
      <c r="L38" s="1345">
        <f>L37*H36</f>
        <v>0</v>
      </c>
      <c r="M38" s="1345">
        <f>M37*H36</f>
        <v>0</v>
      </c>
      <c r="N38" s="1345">
        <f>J38+J38/100*C38</f>
        <v>415155.63241705473</v>
      </c>
      <c r="O38" s="1345">
        <f>O37*L36</f>
        <v>0</v>
      </c>
      <c r="P38" s="1345">
        <f>P37*L36</f>
        <v>0</v>
      </c>
      <c r="Q38" s="1345">
        <f>Q37*L36</f>
        <v>0</v>
      </c>
      <c r="R38" s="1345">
        <f>N38+N38/100*C38</f>
        <v>423458.74506539584</v>
      </c>
      <c r="S38" s="1345">
        <f>S37*P36</f>
        <v>0</v>
      </c>
      <c r="T38" s="1345">
        <f>T37*P36</f>
        <v>0</v>
      </c>
      <c r="U38" s="1345">
        <f>U37*P36</f>
        <v>0</v>
      </c>
      <c r="V38" s="1345">
        <f>R38+R38/100*C38</f>
        <v>431927.91996670375</v>
      </c>
      <c r="W38" s="1345">
        <f>W37*T36</f>
        <v>0</v>
      </c>
      <c r="X38" s="1345">
        <f>X37*T36</f>
        <v>0</v>
      </c>
      <c r="Y38" s="1345">
        <f>Y37*T36</f>
        <v>0</v>
      </c>
      <c r="Z38" s="1345">
        <f>V38+V38/100*C38</f>
        <v>440566.47836603783</v>
      </c>
      <c r="AA38" s="1345">
        <f>AA37*X36</f>
        <v>0</v>
      </c>
      <c r="AB38" s="1345">
        <f>AB37*X36</f>
        <v>0</v>
      </c>
      <c r="AC38" s="1345">
        <f>AC37*X36</f>
        <v>0</v>
      </c>
      <c r="AD38" s="1345">
        <f>Z38+Z38/100*C38</f>
        <v>449377.80793335859</v>
      </c>
      <c r="AE38" s="1345">
        <f>AE37*AB36</f>
        <v>0</v>
      </c>
      <c r="AF38" s="1345">
        <f>AF37*AB36</f>
        <v>0</v>
      </c>
      <c r="AG38" s="1345">
        <f>AG37*AB36</f>
        <v>0</v>
      </c>
      <c r="AH38" s="1345">
        <f>AD38+AD38/100*C38</f>
        <v>458365.36409202579</v>
      </c>
      <c r="AI38" s="1345">
        <f>AI37*AF36</f>
        <v>0</v>
      </c>
      <c r="AJ38" s="1345">
        <f>AJ37*AF36</f>
        <v>0</v>
      </c>
      <c r="AK38" s="1345">
        <f>AK37*AF36</f>
        <v>0</v>
      </c>
      <c r="AL38" s="1345">
        <f>AH38+AH38/100*C38</f>
        <v>467532.67137386632</v>
      </c>
      <c r="AM38" s="1345">
        <f>AM37*AJ36</f>
        <v>0</v>
      </c>
      <c r="AN38" s="1345">
        <f>AN37*AJ36</f>
        <v>0</v>
      </c>
      <c r="AO38" s="1345">
        <f>AO37*AJ36</f>
        <v>0</v>
      </c>
      <c r="AP38" s="1345">
        <f>AL38+AL38/100*C38</f>
        <v>476883.32480134367</v>
      </c>
      <c r="AQ38" s="1345">
        <f>AQ37*AN36</f>
        <v>0</v>
      </c>
      <c r="AR38" s="1345">
        <f>AR37*AN36</f>
        <v>0</v>
      </c>
      <c r="AS38" s="1345">
        <f>AS37*AN36</f>
        <v>0</v>
      </c>
      <c r="AT38" s="1345">
        <f>AP38+AP38/100*C38</f>
        <v>486420.99129737052</v>
      </c>
      <c r="AU38" s="1345">
        <f>AU37*AR36</f>
        <v>0</v>
      </c>
      <c r="AV38" s="1345">
        <f>AV37*AR36</f>
        <v>0</v>
      </c>
      <c r="AW38" s="1345">
        <f>AW37*AR36</f>
        <v>0</v>
      </c>
      <c r="AX38" s="1345">
        <f>AT38+AT38/100*C38</f>
        <v>496149.41112331796</v>
      </c>
      <c r="AY38" s="1345">
        <f>AY37*AV36</f>
        <v>0</v>
      </c>
      <c r="AZ38" s="1345">
        <f>AZ37*AV36</f>
        <v>0</v>
      </c>
      <c r="BA38" s="1345">
        <f>BA37*AV36</f>
        <v>0</v>
      </c>
      <c r="BB38" s="1345">
        <f>AX38+AX38/100*C38</f>
        <v>506072.39934578433</v>
      </c>
      <c r="BC38" s="1345">
        <f>BC37*AZ36</f>
        <v>0</v>
      </c>
      <c r="BD38" s="1345">
        <f>BD37*AZ36</f>
        <v>0</v>
      </c>
      <c r="BE38" s="1345">
        <f>BE37*AZ36</f>
        <v>0</v>
      </c>
      <c r="BF38" s="1345">
        <f>BB38+BB38/100*C38</f>
        <v>516193.84733270004</v>
      </c>
      <c r="BG38" s="1345">
        <f>BG37*BD36</f>
        <v>0</v>
      </c>
      <c r="BH38" s="1345">
        <f>BH37*BD36</f>
        <v>0</v>
      </c>
      <c r="BI38" s="1345">
        <f>BI37*BD36</f>
        <v>0</v>
      </c>
      <c r="BJ38" s="1345">
        <f>BF38+BF38/100*C38</f>
        <v>526517.72427935409</v>
      </c>
      <c r="BK38" s="1345">
        <f>BK37*BH36</f>
        <v>0</v>
      </c>
      <c r="BL38" s="1345">
        <f>BL37*BH36</f>
        <v>0</v>
      </c>
      <c r="BM38" s="1345">
        <f>BM37*BH36</f>
        <v>0</v>
      </c>
    </row>
    <row r="39" spans="2:65" ht="10.8" thickBot="1">
      <c r="B39" s="760" t="s">
        <v>791</v>
      </c>
      <c r="C39" s="761"/>
      <c r="D39" s="761"/>
      <c r="E39" s="761"/>
      <c r="F39" s="1346"/>
      <c r="G39" s="1346"/>
      <c r="H39" s="1346" t="s">
        <v>668</v>
      </c>
      <c r="I39" s="1346">
        <f>SUM(F38:I38)</f>
        <v>399034.63323438558</v>
      </c>
      <c r="J39" s="1346"/>
      <c r="K39" s="1346"/>
      <c r="L39" s="1346" t="s">
        <v>546</v>
      </c>
      <c r="M39" s="1346">
        <f>SUM(J38:M38)</f>
        <v>407015.32589907327</v>
      </c>
      <c r="N39" s="1346"/>
      <c r="O39" s="1346"/>
      <c r="P39" s="1346" t="s">
        <v>469</v>
      </c>
      <c r="Q39" s="1346">
        <f>SUM(N38:Q38)</f>
        <v>415155.63241705473</v>
      </c>
      <c r="R39" s="1346"/>
      <c r="S39" s="1346"/>
      <c r="T39" s="1346" t="s">
        <v>468</v>
      </c>
      <c r="U39" s="1346">
        <f>SUM(R38:U38)</f>
        <v>423458.74506539584</v>
      </c>
      <c r="V39" s="1346"/>
      <c r="W39" s="1346"/>
      <c r="X39" s="1346" t="s">
        <v>467</v>
      </c>
      <c r="Y39" s="1346">
        <f>SUM(V38:Y38)</f>
        <v>431927.91996670375</v>
      </c>
      <c r="Z39" s="1346"/>
      <c r="AA39" s="1346"/>
      <c r="AB39" s="1346" t="s">
        <v>466</v>
      </c>
      <c r="AC39" s="1346">
        <f>SUM(Z38:AC38)</f>
        <v>440566.47836603783</v>
      </c>
      <c r="AD39" s="1346"/>
      <c r="AE39" s="1346"/>
      <c r="AF39" s="1346" t="s">
        <v>465</v>
      </c>
      <c r="AG39" s="1346">
        <f>SUM(AD38:AG38)</f>
        <v>449377.80793335859</v>
      </c>
      <c r="AH39" s="1346"/>
      <c r="AI39" s="1346"/>
      <c r="AJ39" s="1346" t="s">
        <v>462</v>
      </c>
      <c r="AK39" s="1346">
        <f>SUM(AH38:AK38)</f>
        <v>458365.36409202579</v>
      </c>
      <c r="AL39" s="1346"/>
      <c r="AM39" s="1346"/>
      <c r="AN39" s="1346" t="s">
        <v>464</v>
      </c>
      <c r="AO39" s="1346">
        <f>SUM(AL38:AO38)</f>
        <v>467532.67137386632</v>
      </c>
      <c r="AP39" s="1346"/>
      <c r="AQ39" s="1346"/>
      <c r="AR39" s="1346" t="s">
        <v>463</v>
      </c>
      <c r="AS39" s="1346">
        <f>SUM(AP38:AS38)</f>
        <v>476883.32480134367</v>
      </c>
      <c r="AT39" s="1346"/>
      <c r="AU39" s="1346"/>
      <c r="AV39" s="1346" t="s">
        <v>669</v>
      </c>
      <c r="AW39" s="1346">
        <f>SUM(AT38:AW38)</f>
        <v>486420.99129737052</v>
      </c>
      <c r="AX39" s="1346"/>
      <c r="AY39" s="1346"/>
      <c r="AZ39" s="1346" t="s">
        <v>670</v>
      </c>
      <c r="BA39" s="1346">
        <f>SUM(AX38:BA38)</f>
        <v>496149.41112331796</v>
      </c>
      <c r="BB39" s="1346"/>
      <c r="BC39" s="1346"/>
      <c r="BD39" s="1346" t="s">
        <v>671</v>
      </c>
      <c r="BE39" s="1346">
        <f>SUM(BB38:BE38)</f>
        <v>506072.39934578433</v>
      </c>
      <c r="BF39" s="1346"/>
      <c r="BG39" s="1346"/>
      <c r="BH39" s="1346" t="s">
        <v>672</v>
      </c>
      <c r="BI39" s="1346">
        <f>SUM(BF38:BI38)</f>
        <v>516193.84733270004</v>
      </c>
      <c r="BJ39" s="1346"/>
      <c r="BK39" s="1346"/>
      <c r="BL39" s="1346" t="s">
        <v>673</v>
      </c>
      <c r="BM39" s="1346">
        <f>SUM(BJ38:BM38)</f>
        <v>526517.72427935409</v>
      </c>
    </row>
    <row r="40" spans="2:65" ht="10.8" thickBot="1">
      <c r="B40" s="753" t="s">
        <v>798</v>
      </c>
      <c r="C40" s="754"/>
      <c r="D40" s="755"/>
      <c r="E40" s="1344">
        <f>SUM(F39:BM39)</f>
        <v>6900672.2765277727</v>
      </c>
      <c r="F40" s="474"/>
      <c r="G40" s="473"/>
      <c r="H40" s="475"/>
      <c r="I40" s="476"/>
      <c r="J40" s="474"/>
      <c r="K40" s="473"/>
      <c r="L40" s="475"/>
      <c r="M40" s="476"/>
      <c r="N40" s="474"/>
      <c r="O40" s="473"/>
      <c r="P40" s="475"/>
      <c r="Q40" s="476"/>
      <c r="R40" s="474"/>
      <c r="S40" s="473"/>
      <c r="T40" s="475"/>
      <c r="U40" s="476"/>
      <c r="V40" s="474"/>
      <c r="W40" s="473"/>
      <c r="X40" s="475"/>
      <c r="Y40" s="474"/>
      <c r="Z40" s="474"/>
      <c r="AA40" s="473"/>
      <c r="AB40" s="475"/>
      <c r="AC40" s="474"/>
      <c r="AD40" s="474"/>
      <c r="AE40" s="473"/>
      <c r="AF40" s="475"/>
      <c r="AG40" s="474"/>
      <c r="AH40" s="474"/>
      <c r="AI40" s="473"/>
      <c r="AJ40" s="475"/>
      <c r="AK40" s="474"/>
      <c r="AL40" s="474"/>
      <c r="AM40" s="473"/>
      <c r="AN40" s="475"/>
      <c r="AO40" s="474"/>
      <c r="AP40" s="474"/>
      <c r="AQ40" s="473"/>
      <c r="AR40" s="475"/>
      <c r="AS40" s="474"/>
      <c r="AT40" s="474"/>
      <c r="AU40" s="473"/>
      <c r="AV40" s="475"/>
      <c r="AW40" s="474"/>
      <c r="AX40" s="474"/>
      <c r="AY40" s="473"/>
      <c r="AZ40" s="475"/>
      <c r="BA40" s="474"/>
      <c r="BB40" s="474"/>
      <c r="BC40" s="473"/>
      <c r="BD40" s="475"/>
      <c r="BE40" s="474"/>
      <c r="BF40" s="474"/>
      <c r="BG40" s="473"/>
      <c r="BH40" s="475"/>
      <c r="BI40" s="474"/>
      <c r="BJ40" s="474"/>
      <c r="BK40" s="473"/>
      <c r="BL40" s="475"/>
      <c r="BM40" s="474"/>
    </row>
    <row r="41" spans="2:65" ht="10.8" thickBot="1">
      <c r="B41" s="32"/>
      <c r="C41" s="32"/>
      <c r="D41" s="32"/>
      <c r="E41" s="473"/>
      <c r="F41" s="474"/>
      <c r="G41" s="473"/>
      <c r="H41" s="475"/>
      <c r="I41" s="476"/>
      <c r="J41" s="474"/>
      <c r="K41" s="473"/>
      <c r="L41" s="475"/>
      <c r="M41" s="476"/>
      <c r="N41" s="474"/>
      <c r="O41" s="473"/>
      <c r="P41" s="475"/>
      <c r="Q41" s="476"/>
      <c r="R41" s="474"/>
      <c r="S41" s="473"/>
      <c r="T41" s="475"/>
      <c r="U41" s="476"/>
      <c r="V41" s="474"/>
      <c r="W41" s="473"/>
      <c r="X41" s="475"/>
      <c r="Y41" s="474"/>
      <c r="Z41" s="474"/>
      <c r="AA41" s="473"/>
      <c r="AB41" s="475"/>
      <c r="AC41" s="474"/>
      <c r="AD41" s="474"/>
      <c r="AE41" s="473"/>
      <c r="AF41" s="475"/>
      <c r="AG41" s="474"/>
      <c r="AH41" s="474"/>
      <c r="AI41" s="473"/>
      <c r="AJ41" s="475"/>
      <c r="AK41" s="474"/>
      <c r="AL41" s="474"/>
      <c r="AM41" s="473"/>
      <c r="AN41" s="475"/>
      <c r="AO41" s="474"/>
      <c r="AP41" s="474"/>
      <c r="AQ41" s="473"/>
      <c r="AR41" s="475"/>
      <c r="AS41" s="474"/>
      <c r="AT41" s="474"/>
      <c r="AU41" s="473"/>
      <c r="AV41" s="475"/>
      <c r="AW41" s="474"/>
      <c r="AX41" s="474"/>
      <c r="AY41" s="473"/>
      <c r="AZ41" s="475"/>
      <c r="BA41" s="474"/>
      <c r="BB41" s="474"/>
      <c r="BC41" s="473"/>
      <c r="BD41" s="475"/>
      <c r="BE41" s="474"/>
      <c r="BF41" s="474"/>
      <c r="BG41" s="473"/>
      <c r="BH41" s="475"/>
      <c r="BI41" s="474"/>
      <c r="BJ41" s="474"/>
      <c r="BK41" s="473"/>
      <c r="BL41" s="475"/>
      <c r="BM41" s="474"/>
    </row>
    <row r="42" spans="2:65" ht="10.8" thickBot="1">
      <c r="B42" s="558" t="s">
        <v>851</v>
      </c>
      <c r="C42" s="559" t="s">
        <v>461</v>
      </c>
      <c r="D42" s="559" t="s">
        <v>529</v>
      </c>
      <c r="E42" s="560" t="s">
        <v>725</v>
      </c>
      <c r="R42" s="283"/>
      <c r="S42" s="283"/>
      <c r="T42" s="283"/>
      <c r="U42" s="283"/>
    </row>
    <row r="43" spans="2:65" ht="10.8" thickBot="1">
      <c r="B43" s="750" t="s">
        <v>852</v>
      </c>
      <c r="C43" s="705">
        <v>100</v>
      </c>
      <c r="D43" s="1575">
        <v>0.4</v>
      </c>
      <c r="E43" s="1091">
        <f>SUM(F43:BM43)</f>
        <v>1200000</v>
      </c>
      <c r="F43" s="1090">
        <f>800*25</f>
        <v>20000</v>
      </c>
      <c r="G43" s="1090">
        <f t="shared" ref="G43:BM43" si="1">800*25</f>
        <v>20000</v>
      </c>
      <c r="H43" s="1090">
        <f t="shared" si="1"/>
        <v>20000</v>
      </c>
      <c r="I43" s="1090">
        <f t="shared" si="1"/>
        <v>20000</v>
      </c>
      <c r="J43" s="1090">
        <f t="shared" si="1"/>
        <v>20000</v>
      </c>
      <c r="K43" s="1090">
        <f t="shared" si="1"/>
        <v>20000</v>
      </c>
      <c r="L43" s="1090">
        <f t="shared" si="1"/>
        <v>20000</v>
      </c>
      <c r="M43" s="1090">
        <f t="shared" si="1"/>
        <v>20000</v>
      </c>
      <c r="N43" s="1090">
        <f t="shared" si="1"/>
        <v>20000</v>
      </c>
      <c r="O43" s="1090">
        <f t="shared" si="1"/>
        <v>20000</v>
      </c>
      <c r="P43" s="1090">
        <f t="shared" si="1"/>
        <v>20000</v>
      </c>
      <c r="Q43" s="1090">
        <f t="shared" si="1"/>
        <v>20000</v>
      </c>
      <c r="R43" s="1090">
        <f t="shared" si="1"/>
        <v>20000</v>
      </c>
      <c r="S43" s="1090">
        <f t="shared" si="1"/>
        <v>20000</v>
      </c>
      <c r="T43" s="1090">
        <f t="shared" si="1"/>
        <v>20000</v>
      </c>
      <c r="U43" s="1090">
        <f t="shared" si="1"/>
        <v>20000</v>
      </c>
      <c r="V43" s="1090">
        <f t="shared" si="1"/>
        <v>20000</v>
      </c>
      <c r="W43" s="1090">
        <f t="shared" si="1"/>
        <v>20000</v>
      </c>
      <c r="X43" s="1090">
        <f t="shared" si="1"/>
        <v>20000</v>
      </c>
      <c r="Y43" s="1090">
        <f t="shared" si="1"/>
        <v>20000</v>
      </c>
      <c r="Z43" s="1090">
        <f t="shared" si="1"/>
        <v>20000</v>
      </c>
      <c r="AA43" s="1090">
        <f t="shared" si="1"/>
        <v>20000</v>
      </c>
      <c r="AB43" s="1090">
        <f t="shared" si="1"/>
        <v>20000</v>
      </c>
      <c r="AC43" s="1090">
        <f t="shared" si="1"/>
        <v>20000</v>
      </c>
      <c r="AD43" s="1090">
        <f t="shared" si="1"/>
        <v>20000</v>
      </c>
      <c r="AE43" s="1090">
        <f t="shared" si="1"/>
        <v>20000</v>
      </c>
      <c r="AF43" s="1090">
        <f t="shared" si="1"/>
        <v>20000</v>
      </c>
      <c r="AG43" s="1090">
        <f t="shared" si="1"/>
        <v>20000</v>
      </c>
      <c r="AH43" s="1090">
        <f t="shared" si="1"/>
        <v>20000</v>
      </c>
      <c r="AI43" s="1090">
        <f t="shared" si="1"/>
        <v>20000</v>
      </c>
      <c r="AJ43" s="1090">
        <f t="shared" si="1"/>
        <v>20000</v>
      </c>
      <c r="AK43" s="1090">
        <f t="shared" si="1"/>
        <v>20000</v>
      </c>
      <c r="AL43" s="1090">
        <f t="shared" si="1"/>
        <v>20000</v>
      </c>
      <c r="AM43" s="1090">
        <f t="shared" si="1"/>
        <v>20000</v>
      </c>
      <c r="AN43" s="1090">
        <f t="shared" si="1"/>
        <v>20000</v>
      </c>
      <c r="AO43" s="1090">
        <f t="shared" si="1"/>
        <v>20000</v>
      </c>
      <c r="AP43" s="1090">
        <f t="shared" si="1"/>
        <v>20000</v>
      </c>
      <c r="AQ43" s="1090">
        <f t="shared" si="1"/>
        <v>20000</v>
      </c>
      <c r="AR43" s="1090">
        <f t="shared" si="1"/>
        <v>20000</v>
      </c>
      <c r="AS43" s="1090">
        <f t="shared" si="1"/>
        <v>20000</v>
      </c>
      <c r="AT43" s="1090">
        <f t="shared" si="1"/>
        <v>20000</v>
      </c>
      <c r="AU43" s="1090">
        <f t="shared" si="1"/>
        <v>20000</v>
      </c>
      <c r="AV43" s="1090">
        <f t="shared" si="1"/>
        <v>20000</v>
      </c>
      <c r="AW43" s="1090">
        <f t="shared" si="1"/>
        <v>20000</v>
      </c>
      <c r="AX43" s="1090">
        <f t="shared" si="1"/>
        <v>20000</v>
      </c>
      <c r="AY43" s="1090">
        <f t="shared" si="1"/>
        <v>20000</v>
      </c>
      <c r="AZ43" s="1090">
        <f t="shared" si="1"/>
        <v>20000</v>
      </c>
      <c r="BA43" s="1090">
        <f t="shared" si="1"/>
        <v>20000</v>
      </c>
      <c r="BB43" s="1090">
        <f t="shared" si="1"/>
        <v>20000</v>
      </c>
      <c r="BC43" s="1090">
        <f t="shared" si="1"/>
        <v>20000</v>
      </c>
      <c r="BD43" s="1090">
        <f t="shared" si="1"/>
        <v>20000</v>
      </c>
      <c r="BE43" s="1090">
        <f t="shared" si="1"/>
        <v>20000</v>
      </c>
      <c r="BF43" s="1090">
        <f t="shared" si="1"/>
        <v>20000</v>
      </c>
      <c r="BG43" s="1090">
        <f t="shared" si="1"/>
        <v>20000</v>
      </c>
      <c r="BH43" s="1090">
        <f t="shared" si="1"/>
        <v>20000</v>
      </c>
      <c r="BI43" s="1090">
        <f t="shared" si="1"/>
        <v>20000</v>
      </c>
      <c r="BJ43" s="1090">
        <f t="shared" si="1"/>
        <v>20000</v>
      </c>
      <c r="BK43" s="1090">
        <f t="shared" si="1"/>
        <v>20000</v>
      </c>
      <c r="BL43" s="1090">
        <f t="shared" si="1"/>
        <v>20000</v>
      </c>
      <c r="BM43" s="1090">
        <f t="shared" si="1"/>
        <v>20000</v>
      </c>
    </row>
    <row r="44" spans="2:65" ht="10.5" thickBot="1">
      <c r="B44" s="757" t="s">
        <v>787</v>
      </c>
      <c r="C44" s="758"/>
      <c r="D44" s="759" t="s">
        <v>540</v>
      </c>
      <c r="E44" s="1092">
        <f>SUM(F44:BM44)</f>
        <v>1200000</v>
      </c>
      <c r="F44" s="763">
        <f>F43/100*C43</f>
        <v>20000</v>
      </c>
      <c r="G44" s="748">
        <f>G43/100*C43</f>
        <v>20000</v>
      </c>
      <c r="H44" s="748">
        <f>H43/100*C43</f>
        <v>20000</v>
      </c>
      <c r="I44" s="748">
        <f>I43/100*C43</f>
        <v>20000</v>
      </c>
      <c r="J44" s="763">
        <f>J43/100*C43</f>
        <v>20000</v>
      </c>
      <c r="K44" s="748">
        <f>K43/100*C43</f>
        <v>20000</v>
      </c>
      <c r="L44" s="748">
        <f>L43/100*C43</f>
        <v>20000</v>
      </c>
      <c r="M44" s="748">
        <f>M43/100*C43</f>
        <v>20000</v>
      </c>
      <c r="N44" s="763">
        <f>N43/100*C43</f>
        <v>20000</v>
      </c>
      <c r="O44" s="748">
        <f>C43/100*K43</f>
        <v>20000</v>
      </c>
      <c r="P44" s="748">
        <f>C43/100*K43</f>
        <v>20000</v>
      </c>
      <c r="Q44" s="748">
        <f>C43/100*K43</f>
        <v>20000</v>
      </c>
      <c r="R44" s="763">
        <f>R43/100*C43</f>
        <v>20000</v>
      </c>
      <c r="S44" s="748">
        <f>C43/100*O43</f>
        <v>20000</v>
      </c>
      <c r="T44" s="748">
        <f>C43/100*O43</f>
        <v>20000</v>
      </c>
      <c r="U44" s="748">
        <f>C43/100*O43</f>
        <v>20000</v>
      </c>
      <c r="V44" s="763">
        <f>V43/100*C43</f>
        <v>20000</v>
      </c>
      <c r="W44" s="748">
        <f>C43/100*S43</f>
        <v>20000</v>
      </c>
      <c r="X44" s="748">
        <f>C43/100*S43</f>
        <v>20000</v>
      </c>
      <c r="Y44" s="748">
        <f>C43/100*S43</f>
        <v>20000</v>
      </c>
      <c r="Z44" s="763">
        <f>Z43/100*C43</f>
        <v>20000</v>
      </c>
      <c r="AA44" s="748">
        <f>C43/100*W43</f>
        <v>20000</v>
      </c>
      <c r="AB44" s="748">
        <f>C43/100*W43</f>
        <v>20000</v>
      </c>
      <c r="AC44" s="748">
        <f>C43/100*W43</f>
        <v>20000</v>
      </c>
      <c r="AD44" s="763">
        <f>AD43/100*C43</f>
        <v>20000</v>
      </c>
      <c r="AE44" s="748">
        <f>C43/100*AA43</f>
        <v>20000</v>
      </c>
      <c r="AF44" s="748">
        <f>C43/100*AA43</f>
        <v>20000</v>
      </c>
      <c r="AG44" s="748">
        <f>C43/100*AA43</f>
        <v>20000</v>
      </c>
      <c r="AH44" s="763">
        <f>AH43/100*C43</f>
        <v>20000</v>
      </c>
      <c r="AI44" s="748">
        <f>C43/100*AE43</f>
        <v>20000</v>
      </c>
      <c r="AJ44" s="748">
        <f>C43/100*AE43</f>
        <v>20000</v>
      </c>
      <c r="AK44" s="748">
        <f>C43/100*AE43</f>
        <v>20000</v>
      </c>
      <c r="AL44" s="763">
        <f>AL43/100*C43</f>
        <v>20000</v>
      </c>
      <c r="AM44" s="748">
        <f>C43/100*AI43</f>
        <v>20000</v>
      </c>
      <c r="AN44" s="748">
        <f>C43/100*AI43</f>
        <v>20000</v>
      </c>
      <c r="AO44" s="748">
        <f>C43/100*AI43</f>
        <v>20000</v>
      </c>
      <c r="AP44" s="763">
        <f>AP43/100*C43</f>
        <v>20000</v>
      </c>
      <c r="AQ44" s="748">
        <f>C43/100*AM43</f>
        <v>20000</v>
      </c>
      <c r="AR44" s="748">
        <f>C43/100*AM43</f>
        <v>20000</v>
      </c>
      <c r="AS44" s="748">
        <f>C43/100*AM43</f>
        <v>20000</v>
      </c>
      <c r="AT44" s="763">
        <f>AT43/100*C43</f>
        <v>20000</v>
      </c>
      <c r="AU44" s="748">
        <f>C43/100*AQ43</f>
        <v>20000</v>
      </c>
      <c r="AV44" s="748">
        <f>C43/100*AQ43</f>
        <v>20000</v>
      </c>
      <c r="AW44" s="748">
        <f>C43/100*AQ43</f>
        <v>20000</v>
      </c>
      <c r="AX44" s="763">
        <f>AX43/100*C43</f>
        <v>20000</v>
      </c>
      <c r="AY44" s="748">
        <f>C43/100*AU43</f>
        <v>20000</v>
      </c>
      <c r="AZ44" s="748">
        <f>C43/100*AU43</f>
        <v>20000</v>
      </c>
      <c r="BA44" s="748">
        <f>C43/100*AU43</f>
        <v>20000</v>
      </c>
      <c r="BB44" s="763">
        <f>BB43/100*C43</f>
        <v>20000</v>
      </c>
      <c r="BC44" s="748">
        <f>C43/100*AY43</f>
        <v>20000</v>
      </c>
      <c r="BD44" s="748">
        <f>C43/100*AY43</f>
        <v>20000</v>
      </c>
      <c r="BE44" s="748">
        <f>C43/100*AY43</f>
        <v>20000</v>
      </c>
      <c r="BF44" s="763">
        <f>BF43/100*C43</f>
        <v>20000</v>
      </c>
      <c r="BG44" s="748">
        <f>C43/100*BC43</f>
        <v>20000</v>
      </c>
      <c r="BH44" s="748">
        <f>C43/100*BC43</f>
        <v>20000</v>
      </c>
      <c r="BI44" s="748">
        <f>C43/100*BC43</f>
        <v>20000</v>
      </c>
      <c r="BJ44" s="763">
        <f>BJ43/100*C43</f>
        <v>20000</v>
      </c>
      <c r="BK44" s="748">
        <f>C43/100*BG43</f>
        <v>20000</v>
      </c>
      <c r="BL44" s="748">
        <f>C43/100*BG43</f>
        <v>20000</v>
      </c>
      <c r="BM44" s="748">
        <f>C43/100*BG43</f>
        <v>20000</v>
      </c>
    </row>
    <row r="45" spans="2:65" ht="10.5" thickBot="1">
      <c r="B45" s="751" t="s">
        <v>794</v>
      </c>
      <c r="C45" s="1581">
        <v>0</v>
      </c>
      <c r="D45" s="1582" t="s">
        <v>821</v>
      </c>
      <c r="E45" s="752"/>
      <c r="F45" s="1345">
        <f>F44*D43</f>
        <v>8000</v>
      </c>
      <c r="G45" s="1345">
        <f>G44*D43</f>
        <v>8000</v>
      </c>
      <c r="H45" s="1345">
        <f>H44*D43</f>
        <v>8000</v>
      </c>
      <c r="I45" s="1345">
        <f>I44*D43</f>
        <v>8000</v>
      </c>
      <c r="J45" s="1345">
        <f>J44*D43</f>
        <v>8000</v>
      </c>
      <c r="K45" s="1345">
        <f>K44*D43</f>
        <v>8000</v>
      </c>
      <c r="L45" s="1345">
        <f>L44*D43</f>
        <v>8000</v>
      </c>
      <c r="M45" s="1345">
        <f>M44*D43</f>
        <v>8000</v>
      </c>
      <c r="N45" s="1345">
        <f>J45+J45/100*C45</f>
        <v>8000</v>
      </c>
      <c r="O45" s="1345">
        <f>O44*D43</f>
        <v>8000</v>
      </c>
      <c r="P45" s="1345">
        <f>P44*D43</f>
        <v>8000</v>
      </c>
      <c r="Q45" s="1345">
        <f>Q44*D43</f>
        <v>8000</v>
      </c>
      <c r="R45" s="1345">
        <f>R44*D43</f>
        <v>8000</v>
      </c>
      <c r="S45" s="1345">
        <f>S44*D43</f>
        <v>8000</v>
      </c>
      <c r="T45" s="1345">
        <f>T44*D43</f>
        <v>8000</v>
      </c>
      <c r="U45" s="1345">
        <f>U44*D43</f>
        <v>8000</v>
      </c>
      <c r="V45" s="1345">
        <f>R45+R45/100*C45</f>
        <v>8000</v>
      </c>
      <c r="W45" s="1345">
        <f>W44*D43</f>
        <v>8000</v>
      </c>
      <c r="X45" s="1345">
        <f>X44*D43</f>
        <v>8000</v>
      </c>
      <c r="Y45" s="1345">
        <f>Y44*D43</f>
        <v>8000</v>
      </c>
      <c r="Z45" s="1345">
        <f>Z44*D43</f>
        <v>8000</v>
      </c>
      <c r="AA45" s="1345">
        <f>AA44*D43</f>
        <v>8000</v>
      </c>
      <c r="AB45" s="1345">
        <f>AB44*D43</f>
        <v>8000</v>
      </c>
      <c r="AC45" s="1345">
        <f>AC44*D43</f>
        <v>8000</v>
      </c>
      <c r="AD45" s="1345">
        <f>AD44*D43</f>
        <v>8000</v>
      </c>
      <c r="AE45" s="1345">
        <f>AE44*D43</f>
        <v>8000</v>
      </c>
      <c r="AF45" s="1345">
        <f>AF44*D43</f>
        <v>8000</v>
      </c>
      <c r="AG45" s="1345">
        <f>AG44*D43</f>
        <v>8000</v>
      </c>
      <c r="AH45" s="1345">
        <f>AH44*D43</f>
        <v>8000</v>
      </c>
      <c r="AI45" s="1345">
        <f>AI44*D43</f>
        <v>8000</v>
      </c>
      <c r="AJ45" s="1345">
        <f>AJ44*D43</f>
        <v>8000</v>
      </c>
      <c r="AK45" s="1345">
        <f>AK44*D43</f>
        <v>8000</v>
      </c>
      <c r="AL45" s="1345">
        <f>AL44*D43</f>
        <v>8000</v>
      </c>
      <c r="AM45" s="1345">
        <f>AM44*D43</f>
        <v>8000</v>
      </c>
      <c r="AN45" s="1345">
        <f>AN44*D43</f>
        <v>8000</v>
      </c>
      <c r="AO45" s="1345">
        <f>AO44*D43</f>
        <v>8000</v>
      </c>
      <c r="AP45" s="1345">
        <f>AP44*D43</f>
        <v>8000</v>
      </c>
      <c r="AQ45" s="1345">
        <f>AQ44*D43</f>
        <v>8000</v>
      </c>
      <c r="AR45" s="1345">
        <f>AR44*D43</f>
        <v>8000</v>
      </c>
      <c r="AS45" s="1345">
        <f>AS44*D43</f>
        <v>8000</v>
      </c>
      <c r="AT45" s="1345">
        <f>AT44*D43</f>
        <v>8000</v>
      </c>
      <c r="AU45" s="1345">
        <f>AU44*D43</f>
        <v>8000</v>
      </c>
      <c r="AV45" s="1345">
        <f>AV44*D43</f>
        <v>8000</v>
      </c>
      <c r="AW45" s="1345">
        <f>AW44*D43</f>
        <v>8000</v>
      </c>
      <c r="AX45" s="1345">
        <f>AX44*D43</f>
        <v>8000</v>
      </c>
      <c r="AY45" s="1345">
        <f>AY44*D43</f>
        <v>8000</v>
      </c>
      <c r="AZ45" s="1345">
        <f>AZ44*D43</f>
        <v>8000</v>
      </c>
      <c r="BA45" s="1345">
        <f>BA44*D43</f>
        <v>8000</v>
      </c>
      <c r="BB45" s="1345">
        <f>BB44*D43</f>
        <v>8000</v>
      </c>
      <c r="BC45" s="1345">
        <f>BC44*D43</f>
        <v>8000</v>
      </c>
      <c r="BD45" s="1345">
        <f>BD44*D43</f>
        <v>8000</v>
      </c>
      <c r="BE45" s="1345">
        <f>BE44*D43</f>
        <v>8000</v>
      </c>
      <c r="BF45" s="1345">
        <f>BF44*D43</f>
        <v>8000</v>
      </c>
      <c r="BG45" s="1345">
        <f>BG44*D43</f>
        <v>8000</v>
      </c>
      <c r="BH45" s="1345">
        <f>BH44*D43</f>
        <v>8000</v>
      </c>
      <c r="BI45" s="1345">
        <f>BI44*D43</f>
        <v>8000</v>
      </c>
      <c r="BJ45" s="1345">
        <f>BJ44*D43</f>
        <v>8000</v>
      </c>
      <c r="BK45" s="1345">
        <f>BK44*D43</f>
        <v>8000</v>
      </c>
      <c r="BL45" s="1345">
        <f>BL44*D43</f>
        <v>8000</v>
      </c>
      <c r="BM45" s="1345">
        <f>BM44*D43</f>
        <v>8000</v>
      </c>
    </row>
    <row r="46" spans="2:65" ht="10.8" thickBot="1">
      <c r="B46" s="760" t="s">
        <v>791</v>
      </c>
      <c r="C46" s="761"/>
      <c r="D46" s="761"/>
      <c r="E46" s="761"/>
      <c r="F46" s="1346"/>
      <c r="G46" s="1346"/>
      <c r="H46" s="1346" t="s">
        <v>668</v>
      </c>
      <c r="I46" s="1346">
        <f>SUM(F45:I45)</f>
        <v>32000</v>
      </c>
      <c r="J46" s="1346"/>
      <c r="K46" s="1346"/>
      <c r="L46" s="1346" t="s">
        <v>546</v>
      </c>
      <c r="M46" s="1346">
        <f>SUM(J45:M45)</f>
        <v>32000</v>
      </c>
      <c r="N46" s="1346"/>
      <c r="O46" s="1346"/>
      <c r="P46" s="1346" t="s">
        <v>469</v>
      </c>
      <c r="Q46" s="1346">
        <f>SUM(N45:Q45)</f>
        <v>32000</v>
      </c>
      <c r="R46" s="1346"/>
      <c r="S46" s="1346"/>
      <c r="T46" s="1346" t="s">
        <v>468</v>
      </c>
      <c r="U46" s="1346">
        <f>SUM(R45:U45)</f>
        <v>32000</v>
      </c>
      <c r="V46" s="1346"/>
      <c r="W46" s="1346"/>
      <c r="X46" s="1346" t="s">
        <v>467</v>
      </c>
      <c r="Y46" s="1346">
        <f>SUM(V45:Y45)</f>
        <v>32000</v>
      </c>
      <c r="Z46" s="1346"/>
      <c r="AA46" s="1346"/>
      <c r="AB46" s="1346" t="s">
        <v>466</v>
      </c>
      <c r="AC46" s="1346">
        <f>SUM(Z45:AC45)</f>
        <v>32000</v>
      </c>
      <c r="AD46" s="1346"/>
      <c r="AE46" s="1346"/>
      <c r="AF46" s="1346" t="s">
        <v>465</v>
      </c>
      <c r="AG46" s="1346">
        <f>SUM(AD45:AG45)</f>
        <v>32000</v>
      </c>
      <c r="AH46" s="1346"/>
      <c r="AI46" s="1346"/>
      <c r="AJ46" s="1346" t="s">
        <v>462</v>
      </c>
      <c r="AK46" s="1346">
        <f>SUM(AH45:AK45)</f>
        <v>32000</v>
      </c>
      <c r="AL46" s="1346"/>
      <c r="AM46" s="1346"/>
      <c r="AN46" s="1346" t="s">
        <v>464</v>
      </c>
      <c r="AO46" s="1346">
        <f>SUM(AL45:AO45)</f>
        <v>32000</v>
      </c>
      <c r="AP46" s="1346"/>
      <c r="AQ46" s="1346"/>
      <c r="AR46" s="1346" t="s">
        <v>463</v>
      </c>
      <c r="AS46" s="1346">
        <f>SUM(AP45:AS45)</f>
        <v>32000</v>
      </c>
      <c r="AT46" s="1346"/>
      <c r="AU46" s="1346"/>
      <c r="AV46" s="1346" t="s">
        <v>669</v>
      </c>
      <c r="AW46" s="1346">
        <f>SUM(AT45:AW45)</f>
        <v>32000</v>
      </c>
      <c r="AX46" s="1346"/>
      <c r="AY46" s="1346"/>
      <c r="AZ46" s="1346" t="s">
        <v>670</v>
      </c>
      <c r="BA46" s="1346">
        <f>SUM(AX45:BA45)</f>
        <v>32000</v>
      </c>
      <c r="BB46" s="1346"/>
      <c r="BC46" s="1346"/>
      <c r="BD46" s="1346" t="s">
        <v>671</v>
      </c>
      <c r="BE46" s="1346">
        <f>SUM(BB45:BE45)</f>
        <v>32000</v>
      </c>
      <c r="BF46" s="1346"/>
      <c r="BG46" s="1346"/>
      <c r="BH46" s="1346" t="s">
        <v>672</v>
      </c>
      <c r="BI46" s="1346">
        <f>SUM(BF45:BI45)</f>
        <v>32000</v>
      </c>
      <c r="BJ46" s="1346"/>
      <c r="BK46" s="1346"/>
      <c r="BL46" s="1346" t="s">
        <v>673</v>
      </c>
      <c r="BM46" s="1346">
        <f>SUM(BJ45:BM45)</f>
        <v>32000</v>
      </c>
    </row>
    <row r="47" spans="2:65" ht="10.8" thickBot="1">
      <c r="B47" s="753" t="s">
        <v>798</v>
      </c>
      <c r="C47" s="754"/>
      <c r="D47" s="755"/>
      <c r="E47" s="1344">
        <f>SUM(F46:BM46)</f>
        <v>480000</v>
      </c>
      <c r="F47" s="474"/>
      <c r="G47" s="473"/>
      <c r="H47" s="475"/>
      <c r="I47" s="476"/>
      <c r="J47" s="474"/>
      <c r="K47" s="473"/>
      <c r="L47" s="475"/>
      <c r="M47" s="476"/>
      <c r="N47" s="474"/>
      <c r="O47" s="473"/>
      <c r="P47" s="475"/>
      <c r="Q47" s="476"/>
      <c r="R47" s="474"/>
      <c r="S47" s="473"/>
      <c r="T47" s="475"/>
      <c r="U47" s="476"/>
      <c r="V47" s="474"/>
      <c r="W47" s="473"/>
      <c r="X47" s="475"/>
      <c r="Y47" s="474"/>
      <c r="Z47" s="474"/>
      <c r="AA47" s="473"/>
      <c r="AB47" s="475"/>
      <c r="AC47" s="474"/>
      <c r="AD47" s="474"/>
      <c r="AE47" s="473"/>
      <c r="AF47" s="475"/>
      <c r="AG47" s="474"/>
      <c r="AH47" s="474"/>
      <c r="AI47" s="473"/>
      <c r="AJ47" s="475"/>
      <c r="AK47" s="474"/>
      <c r="AL47" s="474"/>
      <c r="AM47" s="473"/>
      <c r="AN47" s="475"/>
      <c r="AO47" s="474"/>
      <c r="AP47" s="474"/>
      <c r="AQ47" s="473"/>
      <c r="AR47" s="475"/>
      <c r="AS47" s="474"/>
      <c r="AT47" s="474"/>
      <c r="AU47" s="473"/>
      <c r="AV47" s="475"/>
      <c r="AW47" s="474"/>
      <c r="AX47" s="474"/>
      <c r="AY47" s="473"/>
      <c r="AZ47" s="475"/>
      <c r="BA47" s="474"/>
      <c r="BB47" s="474"/>
      <c r="BC47" s="473"/>
      <c r="BD47" s="475"/>
      <c r="BE47" s="474"/>
      <c r="BF47" s="474"/>
      <c r="BG47" s="473"/>
      <c r="BH47" s="475"/>
      <c r="BI47" s="474"/>
      <c r="BJ47" s="474"/>
      <c r="BK47" s="473"/>
      <c r="BL47" s="475"/>
      <c r="BM47" s="474"/>
    </row>
  </sheetData>
  <phoneticPr fontId="71" type="noConversion"/>
  <pageMargins left="0.75" right="0.75" top="1" bottom="1" header="0.5" footer="0.5"/>
  <pageSetup paperSize="9" orientation="portrait" r:id="rId1"/>
  <headerFooter alignWithMargins="0"/>
  <ignoredErrors>
    <ignoredError sqref="I9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2">
    <tabColor rgb="FF002060"/>
    <pageSetUpPr fitToPage="1"/>
  </sheetPr>
  <dimension ref="A2:BJ575"/>
  <sheetViews>
    <sheetView zoomScaleNormal="100" workbookViewId="0">
      <selection activeCell="C9" sqref="C9"/>
    </sheetView>
  </sheetViews>
  <sheetFormatPr defaultColWidth="9.21875" defaultRowHeight="10.199999999999999"/>
  <cols>
    <col min="1" max="1" width="3.6640625" style="2" customWidth="1"/>
    <col min="2" max="2" width="37.33203125" style="2" customWidth="1"/>
    <col min="3" max="3" width="12.83203125" style="2" customWidth="1"/>
    <col min="4" max="7" width="12.83203125" style="3" customWidth="1"/>
    <col min="8" max="62" width="12.83203125" style="2" customWidth="1"/>
    <col min="63" max="16384" width="9.21875" style="2"/>
  </cols>
  <sheetData>
    <row r="2" spans="2:17">
      <c r="B2" s="396" t="s">
        <v>449</v>
      </c>
      <c r="C2" s="178"/>
      <c r="D2" s="179"/>
      <c r="E2" s="179"/>
      <c r="F2" s="179"/>
      <c r="G2" s="179"/>
      <c r="H2" s="179"/>
      <c r="I2" s="178"/>
      <c r="J2" s="178"/>
      <c r="K2" s="178"/>
      <c r="L2" s="178"/>
      <c r="M2" s="1603"/>
    </row>
    <row r="3" spans="2:17" ht="10.5" thickBot="1">
      <c r="B3" s="177"/>
      <c r="C3" s="397" t="s">
        <v>28</v>
      </c>
      <c r="D3" s="397" t="s">
        <v>29</v>
      </c>
      <c r="E3" s="397" t="s">
        <v>30</v>
      </c>
      <c r="F3" s="397" t="s">
        <v>31</v>
      </c>
      <c r="G3" s="398" t="s">
        <v>32</v>
      </c>
      <c r="H3" s="398" t="s">
        <v>424</v>
      </c>
      <c r="I3" s="398" t="s">
        <v>429</v>
      </c>
      <c r="J3" s="398" t="s">
        <v>434</v>
      </c>
      <c r="K3" s="398" t="s">
        <v>447</v>
      </c>
      <c r="L3" s="398" t="s">
        <v>448</v>
      </c>
      <c r="M3" s="398" t="s">
        <v>684</v>
      </c>
      <c r="N3" s="398" t="s">
        <v>708</v>
      </c>
      <c r="O3" s="398" t="s">
        <v>707</v>
      </c>
      <c r="P3" s="398" t="s">
        <v>706</v>
      </c>
      <c r="Q3" s="398" t="s">
        <v>705</v>
      </c>
    </row>
    <row r="4" spans="2:17" ht="12.3">
      <c r="B4" s="1148" t="s">
        <v>803</v>
      </c>
      <c r="C4" s="1479">
        <f t="shared" ref="C4:C9" si="0">SUM(C24:F24)</f>
        <v>266023.08882292372</v>
      </c>
      <c r="D4" s="1480">
        <f>SUM(G24:J24)</f>
        <v>271343.5505993822</v>
      </c>
      <c r="E4" s="1480">
        <f>SUM(K24:N24)</f>
        <v>276770.42161136982</v>
      </c>
      <c r="F4" s="1480">
        <f>SUM(L24:O24)</f>
        <v>282305.83004359721</v>
      </c>
      <c r="G4" s="1480">
        <f>SUM(M24:P24)</f>
        <v>282305.83004359721</v>
      </c>
      <c r="H4" s="1480">
        <f>SUM(W24:Z24)</f>
        <v>293710.98557735857</v>
      </c>
      <c r="I4" s="1480">
        <f>SUM(AA24:AD24)</f>
        <v>299585.20528890577</v>
      </c>
      <c r="J4" s="1480">
        <f>SUM(AE24:AH24)</f>
        <v>305576.90939468384</v>
      </c>
      <c r="K4" s="1480">
        <f>SUM(AI24:AL24)</f>
        <v>311688.44758257759</v>
      </c>
      <c r="L4" s="1480">
        <f t="shared" ref="L4:Q8" si="1">SUM(AM24:AP24)</f>
        <v>317922.21653422911</v>
      </c>
      <c r="M4" s="1480">
        <f t="shared" si="1"/>
        <v>324280.66086491372</v>
      </c>
      <c r="N4" s="1480">
        <f t="shared" si="1"/>
        <v>324280.66086491372</v>
      </c>
      <c r="O4" s="1480">
        <f t="shared" si="1"/>
        <v>324280.66086491372</v>
      </c>
      <c r="P4" s="1480">
        <f t="shared" si="1"/>
        <v>324280.66086491372</v>
      </c>
      <c r="Q4" s="1607">
        <f t="shared" si="1"/>
        <v>330766.27408221195</v>
      </c>
    </row>
    <row r="5" spans="2:17" ht="12.3">
      <c r="B5" s="1149" t="s">
        <v>809</v>
      </c>
      <c r="C5" s="1481">
        <f t="shared" si="0"/>
        <v>133010</v>
      </c>
      <c r="D5" s="1478">
        <f>SUM(G25:J25)</f>
        <v>135670</v>
      </c>
      <c r="E5" s="1478">
        <f>SUM(K25:N25)</f>
        <v>138390</v>
      </c>
      <c r="F5" s="1478">
        <f>SUM(K25:N25)</f>
        <v>138390</v>
      </c>
      <c r="G5" s="1478">
        <f>SUM(S25:V25)</f>
        <v>143980</v>
      </c>
      <c r="H5" s="1478">
        <f>SUM(W25:Z25)</f>
        <v>146860</v>
      </c>
      <c r="I5" s="1478">
        <f>SUM(AA25:AD25)</f>
        <v>149790</v>
      </c>
      <c r="J5" s="1478">
        <f>SUM(AE25:AH25)</f>
        <v>152790</v>
      </c>
      <c r="K5" s="1478">
        <f>SUM(AI25:AL25)</f>
        <v>155840</v>
      </c>
      <c r="L5" s="1478">
        <f t="shared" si="1"/>
        <v>158960</v>
      </c>
      <c r="M5" s="1478">
        <f t="shared" si="1"/>
        <v>162140</v>
      </c>
      <c r="N5" s="1478">
        <f t="shared" si="1"/>
        <v>162140</v>
      </c>
      <c r="O5" s="1478">
        <f t="shared" si="1"/>
        <v>162140</v>
      </c>
      <c r="P5" s="1478">
        <f t="shared" si="1"/>
        <v>162140</v>
      </c>
      <c r="Q5" s="1606">
        <f t="shared" si="1"/>
        <v>165380</v>
      </c>
    </row>
    <row r="6" spans="2:17" ht="12.3">
      <c r="B6" s="1150" t="s">
        <v>815</v>
      </c>
      <c r="C6" s="1482">
        <f t="shared" si="0"/>
        <v>186216.16217604658</v>
      </c>
      <c r="D6" s="1477">
        <f>SUM(G26:J26)</f>
        <v>189940.48541956753</v>
      </c>
      <c r="E6" s="1477">
        <f>SUM(K26:N26)</f>
        <v>193739.29512795887</v>
      </c>
      <c r="F6" s="1477">
        <f>SUM(K26:N26)</f>
        <v>193739.29512795887</v>
      </c>
      <c r="G6" s="1477">
        <f>SUM(S26:V26)</f>
        <v>201566.36265112838</v>
      </c>
      <c r="H6" s="1477">
        <f>SUM(W26:Z26)</f>
        <v>205597.68990415096</v>
      </c>
      <c r="I6" s="1477">
        <f>SUM(AA26:AD26)</f>
        <v>209709.64370223397</v>
      </c>
      <c r="J6" s="1477">
        <f>SUM(AE26:AH26)</f>
        <v>213903.83657627864</v>
      </c>
      <c r="K6" s="1477">
        <f>SUM(AI26:AL26)</f>
        <v>218181.91330780424</v>
      </c>
      <c r="L6" s="1477">
        <f t="shared" si="1"/>
        <v>222545.55157396034</v>
      </c>
      <c r="M6" s="1477">
        <f t="shared" si="1"/>
        <v>226996.46260543953</v>
      </c>
      <c r="N6" s="1477">
        <f t="shared" si="1"/>
        <v>226996.46260543953</v>
      </c>
      <c r="O6" s="1477">
        <f t="shared" si="1"/>
        <v>226996.46260543953</v>
      </c>
      <c r="P6" s="1477">
        <f t="shared" si="1"/>
        <v>226996.46260543953</v>
      </c>
      <c r="Q6" s="1605">
        <f t="shared" si="1"/>
        <v>231536.39185754833</v>
      </c>
    </row>
    <row r="7" spans="2:17" ht="12.3">
      <c r="B7" s="1149" t="s">
        <v>816</v>
      </c>
      <c r="C7" s="1481">
        <f t="shared" si="0"/>
        <v>266023.08882292372</v>
      </c>
      <c r="D7" s="1478">
        <f>SUM(G27:J27)</f>
        <v>271343.5505993822</v>
      </c>
      <c r="E7" s="1478">
        <f>SUM(K27:N27)</f>
        <v>276770.42161136982</v>
      </c>
      <c r="F7" s="1478">
        <f>SUM(K27:N27)</f>
        <v>276770.42161136982</v>
      </c>
      <c r="G7" s="1478">
        <f>SUM(S27:V27)</f>
        <v>287951.94664446916</v>
      </c>
      <c r="H7" s="1478">
        <f>SUM(W27:Z27)</f>
        <v>293710.98557735857</v>
      </c>
      <c r="I7" s="1478">
        <f>SUM(AA27:AD27)</f>
        <v>299585.20528890577</v>
      </c>
      <c r="J7" s="1478">
        <f>SUM(AE27:AH27)</f>
        <v>305576.90939468384</v>
      </c>
      <c r="K7" s="1478">
        <f>SUM(AI27:AL27)</f>
        <v>311688.44758257759</v>
      </c>
      <c r="L7" s="1478">
        <f t="shared" si="1"/>
        <v>317922.21653422911</v>
      </c>
      <c r="M7" s="1478">
        <f t="shared" si="1"/>
        <v>324280.66086491372</v>
      </c>
      <c r="N7" s="1478">
        <f t="shared" si="1"/>
        <v>324280.66086491372</v>
      </c>
      <c r="O7" s="1478">
        <f t="shared" si="1"/>
        <v>324280.66086491372</v>
      </c>
      <c r="P7" s="1478">
        <f t="shared" si="1"/>
        <v>324280.66086491372</v>
      </c>
      <c r="Q7" s="1606">
        <f t="shared" si="1"/>
        <v>330766.27408221195</v>
      </c>
    </row>
    <row r="8" spans="2:17" ht="12.3">
      <c r="B8" s="1150" t="s">
        <v>817</v>
      </c>
      <c r="C8" s="1482">
        <f t="shared" si="0"/>
        <v>399034.63323438558</v>
      </c>
      <c r="D8" s="1477">
        <f>SUM(G28:J28)</f>
        <v>407015.32589907327</v>
      </c>
      <c r="E8" s="1477">
        <f>SUM(K28:N28)</f>
        <v>415155.63241705473</v>
      </c>
      <c r="F8" s="1477">
        <f>SUM(K28:N28)</f>
        <v>415155.63241705473</v>
      </c>
      <c r="G8" s="1477">
        <f>SUM(S28:V28)</f>
        <v>431927.9199667038</v>
      </c>
      <c r="H8" s="1477">
        <f>SUM(W28:Z28)</f>
        <v>440566.47836603783</v>
      </c>
      <c r="I8" s="1477">
        <f>SUM(AA28:AD28)</f>
        <v>449377.80793335859</v>
      </c>
      <c r="J8" s="1477">
        <f>SUM(AE28:AH28)</f>
        <v>458365.36409202573</v>
      </c>
      <c r="K8" s="1477">
        <f>SUM(AI28:AL28)</f>
        <v>467532.67137386627</v>
      </c>
      <c r="L8" s="1477">
        <f t="shared" si="1"/>
        <v>476883.32480134355</v>
      </c>
      <c r="M8" s="1477">
        <f t="shared" si="1"/>
        <v>486420.99129737046</v>
      </c>
      <c r="N8" s="1477">
        <f t="shared" si="1"/>
        <v>486420.99129737046</v>
      </c>
      <c r="O8" s="1477">
        <f t="shared" si="1"/>
        <v>486420.99129737046</v>
      </c>
      <c r="P8" s="1477">
        <f t="shared" si="1"/>
        <v>486420.99129737046</v>
      </c>
      <c r="Q8" s="1605">
        <f t="shared" si="1"/>
        <v>496149.4111233179</v>
      </c>
    </row>
    <row r="9" spans="2:17" ht="12.3">
      <c r="B9" s="1149" t="s">
        <v>857</v>
      </c>
      <c r="C9" s="1481">
        <f t="shared" si="0"/>
        <v>32000</v>
      </c>
      <c r="D9" s="1478">
        <f t="shared" ref="D9:Q9" si="2">SUM(D29:G29)</f>
        <v>32000</v>
      </c>
      <c r="E9" s="1478">
        <f t="shared" si="2"/>
        <v>32000</v>
      </c>
      <c r="F9" s="1478">
        <f t="shared" si="2"/>
        <v>32000</v>
      </c>
      <c r="G9" s="1478">
        <f t="shared" si="2"/>
        <v>32000</v>
      </c>
      <c r="H9" s="1478">
        <f t="shared" si="2"/>
        <v>32000</v>
      </c>
      <c r="I9" s="1478">
        <f t="shared" si="2"/>
        <v>32000</v>
      </c>
      <c r="J9" s="1478">
        <f t="shared" si="2"/>
        <v>32000</v>
      </c>
      <c r="K9" s="1478">
        <f t="shared" si="2"/>
        <v>32000</v>
      </c>
      <c r="L9" s="1478">
        <f t="shared" si="2"/>
        <v>32000</v>
      </c>
      <c r="M9" s="1478">
        <f t="shared" si="2"/>
        <v>32000</v>
      </c>
      <c r="N9" s="1478">
        <f t="shared" si="2"/>
        <v>32000</v>
      </c>
      <c r="O9" s="1478">
        <f t="shared" si="2"/>
        <v>32000</v>
      </c>
      <c r="P9" s="1478">
        <f t="shared" si="2"/>
        <v>32000</v>
      </c>
      <c r="Q9" s="1606">
        <f t="shared" si="2"/>
        <v>32000</v>
      </c>
    </row>
    <row r="10" spans="2:17" ht="12" customHeight="1" thickBot="1">
      <c r="B10" s="1476" t="s">
        <v>132</v>
      </c>
      <c r="C10" s="1483">
        <f>SUM(C4:C9)</f>
        <v>1282306.9730562796</v>
      </c>
      <c r="D10" s="1483">
        <f t="shared" ref="D10:Q10" si="3">SUM(D4:D9)</f>
        <v>1307312.9125174051</v>
      </c>
      <c r="E10" s="1483">
        <f t="shared" si="3"/>
        <v>1332825.7707677532</v>
      </c>
      <c r="F10" s="1483">
        <f t="shared" si="3"/>
        <v>1338361.1791999806</v>
      </c>
      <c r="G10" s="1483">
        <f t="shared" si="3"/>
        <v>1379732.0593058986</v>
      </c>
      <c r="H10" s="1483">
        <f t="shared" si="3"/>
        <v>1412446.1394249059</v>
      </c>
      <c r="I10" s="1483">
        <f t="shared" si="3"/>
        <v>1440047.8622134042</v>
      </c>
      <c r="J10" s="1483">
        <f t="shared" si="3"/>
        <v>1468213.019457672</v>
      </c>
      <c r="K10" s="1483">
        <f t="shared" si="3"/>
        <v>1496931.4798468258</v>
      </c>
      <c r="L10" s="1483">
        <f t="shared" si="3"/>
        <v>1526233.3094437621</v>
      </c>
      <c r="M10" s="1483">
        <f t="shared" si="3"/>
        <v>1556118.7756326373</v>
      </c>
      <c r="N10" s="1483">
        <f t="shared" si="3"/>
        <v>1556118.7756326373</v>
      </c>
      <c r="O10" s="1483">
        <f t="shared" si="3"/>
        <v>1556118.7756326373</v>
      </c>
      <c r="P10" s="1483">
        <f t="shared" si="3"/>
        <v>1556118.7756326373</v>
      </c>
      <c r="Q10" s="1483">
        <f t="shared" si="3"/>
        <v>1586598.3511452901</v>
      </c>
    </row>
    <row r="11" spans="2:17" ht="12" customHeight="1" thickBot="1">
      <c r="B11" s="399"/>
      <c r="C11" s="375"/>
      <c r="D11" s="400"/>
      <c r="E11" s="400"/>
      <c r="F11" s="400"/>
      <c r="G11" s="400"/>
      <c r="H11" s="400"/>
      <c r="I11" s="400"/>
      <c r="J11" s="400"/>
      <c r="K11" s="400"/>
      <c r="L11" s="400"/>
      <c r="M11" s="400"/>
      <c r="O11" s="139"/>
    </row>
    <row r="12" spans="2:17" ht="12" customHeight="1">
      <c r="B12" s="1148" t="s">
        <v>804</v>
      </c>
      <c r="C12" s="1479">
        <f t="shared" ref="C12:C17" si="4">SUM(C32:F32)</f>
        <v>31728.355420348533</v>
      </c>
      <c r="D12" s="1480">
        <f>SUM(G32:J32)</f>
        <v>31728.355420348533</v>
      </c>
      <c r="E12" s="1480">
        <f>SUM(K32:N32)</f>
        <v>31728.355420348533</v>
      </c>
      <c r="F12" s="1480">
        <f>SUM(L32:O32)</f>
        <v>31728.355420348533</v>
      </c>
      <c r="G12" s="1480">
        <f>SUM(M32:P32)</f>
        <v>31728.355420348533</v>
      </c>
      <c r="H12" s="1480">
        <f>SUM(W32:Z32)</f>
        <v>31728.355420348533</v>
      </c>
      <c r="I12" s="1480">
        <f>SUM(AA32:AD32)</f>
        <v>31728.355420348533</v>
      </c>
      <c r="J12" s="1480">
        <f>SUM(AE32:AH32)</f>
        <v>31728.355420348533</v>
      </c>
      <c r="K12" s="1480">
        <f>SUM(AI32:AL32)</f>
        <v>31728.355420348533</v>
      </c>
      <c r="L12" s="1480">
        <f t="shared" ref="L12:Q16" si="5">SUM(AM32:AP32)</f>
        <v>31728.355420348533</v>
      </c>
      <c r="M12" s="1480">
        <f t="shared" si="5"/>
        <v>31728.355420348533</v>
      </c>
      <c r="N12" s="1480">
        <f t="shared" si="5"/>
        <v>31728.355420348533</v>
      </c>
      <c r="O12" s="1480">
        <f t="shared" si="5"/>
        <v>31728.355420348533</v>
      </c>
      <c r="P12" s="1480">
        <f t="shared" si="5"/>
        <v>31728.355420348533</v>
      </c>
      <c r="Q12" s="1607">
        <f t="shared" si="5"/>
        <v>31728.355420348533</v>
      </c>
    </row>
    <row r="13" spans="2:17" ht="12" customHeight="1">
      <c r="B13" s="1149" t="s">
        <v>808</v>
      </c>
      <c r="C13" s="1481">
        <f t="shared" si="4"/>
        <v>25651.425717903985</v>
      </c>
      <c r="D13" s="1478">
        <f>SUM(G33:J33)</f>
        <v>25651.425717903985</v>
      </c>
      <c r="E13" s="1478">
        <f>SUM(K33:N33)</f>
        <v>25651.425717903985</v>
      </c>
      <c r="F13" s="1478">
        <f>SUM(O33:R33)</f>
        <v>25651.425717903985</v>
      </c>
      <c r="G13" s="1478">
        <f>SUM(S33:V33)</f>
        <v>25651.425717903985</v>
      </c>
      <c r="H13" s="1478">
        <f>SUM(W33:Z33)</f>
        <v>25651.425717903985</v>
      </c>
      <c r="I13" s="1478">
        <f>SUM(AA33:AD33)</f>
        <v>25651.425717903985</v>
      </c>
      <c r="J13" s="1478">
        <f>SUM(AE33:AH33)</f>
        <v>25651.425717903985</v>
      </c>
      <c r="K13" s="1478">
        <f>SUM(AI33:AL33)</f>
        <v>25651.425717903985</v>
      </c>
      <c r="L13" s="1478">
        <f t="shared" si="5"/>
        <v>25651.425717903985</v>
      </c>
      <c r="M13" s="1478">
        <f t="shared" si="5"/>
        <v>25651.425717903985</v>
      </c>
      <c r="N13" s="1478">
        <f t="shared" si="5"/>
        <v>25651.425717903985</v>
      </c>
      <c r="O13" s="1478">
        <f t="shared" si="5"/>
        <v>25651.425717903985</v>
      </c>
      <c r="P13" s="1478">
        <f t="shared" si="5"/>
        <v>25651.425717903985</v>
      </c>
      <c r="Q13" s="1606">
        <f t="shared" si="5"/>
        <v>25651.425717903985</v>
      </c>
    </row>
    <row r="14" spans="2:17" ht="12" customHeight="1">
      <c r="B14" s="1150" t="s">
        <v>818</v>
      </c>
      <c r="C14" s="1482">
        <f t="shared" si="4"/>
        <v>23275.716721623423</v>
      </c>
      <c r="D14" s="1477">
        <f>SUM(G34:J34)</f>
        <v>23275.716721623423</v>
      </c>
      <c r="E14" s="1477">
        <f>SUM(K34:N34)</f>
        <v>23275.716721623423</v>
      </c>
      <c r="F14" s="1477">
        <f>SUM(O34:R34)</f>
        <v>23275.716721623423</v>
      </c>
      <c r="G14" s="1477">
        <f>SUM(S34:V34)</f>
        <v>23275.716721623423</v>
      </c>
      <c r="H14" s="1477">
        <f>SUM(W34:Z34)</f>
        <v>23275.716721623423</v>
      </c>
      <c r="I14" s="1477">
        <f>SUM(AA34:AD34)</f>
        <v>23275.716721623423</v>
      </c>
      <c r="J14" s="1477">
        <f>SUM(AE34:AH34)</f>
        <v>23275.716721623423</v>
      </c>
      <c r="K14" s="1477">
        <f>SUM(AI34:AL34)</f>
        <v>23275.716721623423</v>
      </c>
      <c r="L14" s="1477">
        <f t="shared" si="5"/>
        <v>23275.716721623423</v>
      </c>
      <c r="M14" s="1477">
        <f t="shared" si="5"/>
        <v>23275.716721623423</v>
      </c>
      <c r="N14" s="1477">
        <f t="shared" si="5"/>
        <v>23275.716721623423</v>
      </c>
      <c r="O14" s="1477">
        <f t="shared" si="5"/>
        <v>23275.716721623423</v>
      </c>
      <c r="P14" s="1477">
        <f t="shared" si="5"/>
        <v>23275.716721623423</v>
      </c>
      <c r="Q14" s="1605">
        <f t="shared" si="5"/>
        <v>23275.716721623423</v>
      </c>
    </row>
    <row r="15" spans="2:17" ht="12" customHeight="1">
      <c r="B15" s="1149" t="s">
        <v>819</v>
      </c>
      <c r="C15" s="1481">
        <f t="shared" si="4"/>
        <v>24840.903865753611</v>
      </c>
      <c r="D15" s="1478">
        <f>SUM(G35:J35)</f>
        <v>24840.903865753611</v>
      </c>
      <c r="E15" s="1478">
        <f>SUM(K35:N35)</f>
        <v>24840.903865753611</v>
      </c>
      <c r="F15" s="1478">
        <f>SUM(O35:R35)</f>
        <v>24840.903865753611</v>
      </c>
      <c r="G15" s="1478">
        <f>SUM(S35:V35)</f>
        <v>24840.903865753611</v>
      </c>
      <c r="H15" s="1478">
        <f>SUM(W35:Z35)</f>
        <v>24840.903865753611</v>
      </c>
      <c r="I15" s="1478">
        <f>SUM(AA35:AD35)</f>
        <v>24840.903865753611</v>
      </c>
      <c r="J15" s="1478">
        <f>SUM(AE35:AH35)</f>
        <v>24840.903865753611</v>
      </c>
      <c r="K15" s="1478">
        <f>SUM(AI35:AL35)</f>
        <v>24840.903865753611</v>
      </c>
      <c r="L15" s="1478">
        <f t="shared" si="5"/>
        <v>24840.903865753611</v>
      </c>
      <c r="M15" s="1478">
        <f t="shared" si="5"/>
        <v>24840.903865753611</v>
      </c>
      <c r="N15" s="1478">
        <f t="shared" si="5"/>
        <v>24840.903865753611</v>
      </c>
      <c r="O15" s="1478">
        <f t="shared" si="5"/>
        <v>24840.903865753611</v>
      </c>
      <c r="P15" s="1478">
        <f t="shared" si="5"/>
        <v>24840.903865753611</v>
      </c>
      <c r="Q15" s="1606">
        <f t="shared" si="5"/>
        <v>24840.903865753611</v>
      </c>
    </row>
    <row r="16" spans="2:17" ht="12" customHeight="1">
      <c r="B16" s="1150" t="s">
        <v>820</v>
      </c>
      <c r="C16" s="1482">
        <f t="shared" si="4"/>
        <v>26099.273059001487</v>
      </c>
      <c r="D16" s="1477">
        <f>SUM(G36:J36)</f>
        <v>26099.273059001487</v>
      </c>
      <c r="E16" s="1477">
        <f>SUM(K36:N36)</f>
        <v>26099.273059001487</v>
      </c>
      <c r="F16" s="1477">
        <f>SUM(O36:R36)</f>
        <v>26099.273059001487</v>
      </c>
      <c r="G16" s="1477">
        <f>SUM(S36:V36)</f>
        <v>26099.273059001487</v>
      </c>
      <c r="H16" s="1477">
        <f>SUM(W36:Z36)</f>
        <v>26099.273059001487</v>
      </c>
      <c r="I16" s="1477">
        <f>SUM(AA36:AD36)</f>
        <v>26099.273059001487</v>
      </c>
      <c r="J16" s="1477">
        <f>SUM(AE36:AH36)</f>
        <v>26099.273059001487</v>
      </c>
      <c r="K16" s="1477">
        <f>SUM(AI36:AL36)</f>
        <v>26099.273059001487</v>
      </c>
      <c r="L16" s="1477">
        <f t="shared" si="5"/>
        <v>26099.273059001487</v>
      </c>
      <c r="M16" s="1477">
        <f t="shared" si="5"/>
        <v>26099.273059001487</v>
      </c>
      <c r="N16" s="1477">
        <f t="shared" si="5"/>
        <v>26099.273059001487</v>
      </c>
      <c r="O16" s="1477">
        <f t="shared" si="5"/>
        <v>26099.273059001487</v>
      </c>
      <c r="P16" s="1477">
        <f t="shared" si="5"/>
        <v>26099.273059001487</v>
      </c>
      <c r="Q16" s="1605">
        <f t="shared" si="5"/>
        <v>26099.273059001487</v>
      </c>
    </row>
    <row r="17" spans="2:62" ht="12" customHeight="1">
      <c r="B17" s="1149" t="s">
        <v>856</v>
      </c>
      <c r="C17" s="1481">
        <f t="shared" si="4"/>
        <v>2000</v>
      </c>
      <c r="D17" s="1478">
        <f>SUM(D37:G37)</f>
        <v>2000</v>
      </c>
      <c r="E17" s="1478">
        <f t="shared" ref="E17:F17" si="6">SUM(E37:H37)</f>
        <v>2000</v>
      </c>
      <c r="F17" s="1478">
        <f t="shared" si="6"/>
        <v>2000</v>
      </c>
      <c r="G17" s="1478">
        <f t="shared" ref="G17" si="7">SUM(G37:J37)</f>
        <v>2000</v>
      </c>
      <c r="H17" s="1478">
        <f t="shared" ref="H17" si="8">SUM(H37:K37)</f>
        <v>2000</v>
      </c>
      <c r="I17" s="1478">
        <f t="shared" ref="I17" si="9">SUM(I37:L37)</f>
        <v>2000</v>
      </c>
      <c r="J17" s="1478">
        <f t="shared" ref="J17" si="10">SUM(J37:M37)</f>
        <v>2000</v>
      </c>
      <c r="K17" s="1478">
        <f t="shared" ref="K17" si="11">SUM(K37:N37)</f>
        <v>2000</v>
      </c>
      <c r="L17" s="1478">
        <f t="shared" ref="L17" si="12">SUM(L37:O37)</f>
        <v>2000</v>
      </c>
      <c r="M17" s="1478">
        <f t="shared" ref="M17" si="13">SUM(M37:P37)</f>
        <v>2000</v>
      </c>
      <c r="N17" s="1478">
        <f t="shared" ref="N17" si="14">SUM(N37:Q37)</f>
        <v>2000</v>
      </c>
      <c r="O17" s="1478">
        <f t="shared" ref="O17" si="15">SUM(O37:R37)</f>
        <v>2000</v>
      </c>
      <c r="P17" s="1478">
        <f t="shared" ref="P17" si="16">SUM(P37:S37)</f>
        <v>2000</v>
      </c>
      <c r="Q17" s="1606">
        <f t="shared" ref="Q17" si="17">SUM(Q37:T37)</f>
        <v>2000</v>
      </c>
    </row>
    <row r="18" spans="2:62" ht="12.6" thickBot="1">
      <c r="B18" s="551" t="s">
        <v>185</v>
      </c>
      <c r="C18" s="1484">
        <f>SUM(C12:C17)</f>
        <v>133595.67478463103</v>
      </c>
      <c r="D18" s="1484">
        <f t="shared" ref="D18:Q18" si="18">SUM(D12:D17)</f>
        <v>133595.67478463103</v>
      </c>
      <c r="E18" s="1484">
        <f t="shared" si="18"/>
        <v>133595.67478463103</v>
      </c>
      <c r="F18" s="1484">
        <f t="shared" si="18"/>
        <v>133595.67478463103</v>
      </c>
      <c r="G18" s="1484">
        <f t="shared" si="18"/>
        <v>133595.67478463103</v>
      </c>
      <c r="H18" s="1484">
        <f t="shared" si="18"/>
        <v>133595.67478463103</v>
      </c>
      <c r="I18" s="1484">
        <f t="shared" si="18"/>
        <v>133595.67478463103</v>
      </c>
      <c r="J18" s="1484">
        <f t="shared" si="18"/>
        <v>133595.67478463103</v>
      </c>
      <c r="K18" s="1484">
        <f t="shared" si="18"/>
        <v>133595.67478463103</v>
      </c>
      <c r="L18" s="1484">
        <f t="shared" si="18"/>
        <v>133595.67478463103</v>
      </c>
      <c r="M18" s="1484">
        <f t="shared" si="18"/>
        <v>133595.67478463103</v>
      </c>
      <c r="N18" s="1484">
        <f t="shared" si="18"/>
        <v>133595.67478463103</v>
      </c>
      <c r="O18" s="1484">
        <f t="shared" si="18"/>
        <v>133595.67478463103</v>
      </c>
      <c r="P18" s="1484">
        <f t="shared" si="18"/>
        <v>133595.67478463103</v>
      </c>
      <c r="Q18" s="1484">
        <f t="shared" si="18"/>
        <v>133595.67478463103</v>
      </c>
    </row>
    <row r="21" spans="2:62">
      <c r="B21" s="396" t="s">
        <v>450</v>
      </c>
      <c r="C21" s="178"/>
      <c r="D21" s="179"/>
      <c r="E21" s="179"/>
      <c r="F21" s="179"/>
      <c r="G21" s="179"/>
      <c r="H21" s="179"/>
      <c r="I21" s="178"/>
      <c r="J21" s="178"/>
      <c r="K21" s="178"/>
      <c r="L21" s="178"/>
      <c r="M21" s="178"/>
      <c r="N21" s="178"/>
      <c r="O21" s="1603"/>
      <c r="P21" s="178"/>
      <c r="Q21" s="178"/>
      <c r="R21" s="178"/>
      <c r="S21" s="178"/>
      <c r="T21" s="178"/>
      <c r="U21" s="178"/>
      <c r="V21" s="178"/>
      <c r="W21" s="178"/>
      <c r="X21" s="178"/>
      <c r="Y21" s="178"/>
      <c r="Z21" s="178"/>
      <c r="AA21" s="178"/>
      <c r="AB21" s="178"/>
      <c r="AC21" s="178"/>
      <c r="AD21" s="178"/>
      <c r="AE21" s="178"/>
      <c r="AF21" s="178"/>
      <c r="AG21" s="178"/>
      <c r="AH21" s="178"/>
      <c r="AI21" s="178"/>
      <c r="AJ21" s="178"/>
      <c r="AK21" s="178"/>
      <c r="AL21" s="178"/>
      <c r="AM21" s="178"/>
      <c r="AN21" s="178"/>
      <c r="AO21" s="178"/>
      <c r="AP21" s="178"/>
      <c r="AQ21" s="1603"/>
    </row>
    <row r="22" spans="2:62">
      <c r="B22" s="165"/>
      <c r="C22" s="401" t="s">
        <v>28</v>
      </c>
      <c r="D22" s="402"/>
      <c r="E22" s="402"/>
      <c r="F22" s="403"/>
      <c r="G22" s="401" t="s">
        <v>29</v>
      </c>
      <c r="H22" s="402"/>
      <c r="I22" s="402"/>
      <c r="J22" s="403"/>
      <c r="K22" s="401" t="s">
        <v>30</v>
      </c>
      <c r="L22" s="402"/>
      <c r="M22" s="402"/>
      <c r="N22" s="403"/>
      <c r="O22" s="401" t="s">
        <v>31</v>
      </c>
      <c r="P22" s="402"/>
      <c r="Q22" s="402"/>
      <c r="R22" s="403"/>
      <c r="S22" s="401" t="s">
        <v>32</v>
      </c>
      <c r="T22" s="402"/>
      <c r="U22" s="402"/>
      <c r="V22" s="403"/>
      <c r="W22" s="401" t="s">
        <v>424</v>
      </c>
      <c r="X22" s="402"/>
      <c r="Y22" s="402"/>
      <c r="Z22" s="403"/>
      <c r="AA22" s="401" t="s">
        <v>429</v>
      </c>
      <c r="AB22" s="402"/>
      <c r="AC22" s="402"/>
      <c r="AD22" s="402"/>
      <c r="AE22" s="401" t="s">
        <v>434</v>
      </c>
      <c r="AF22" s="402"/>
      <c r="AG22" s="402"/>
      <c r="AH22" s="402"/>
      <c r="AI22" s="401" t="s">
        <v>447</v>
      </c>
      <c r="AJ22" s="402"/>
      <c r="AK22" s="402"/>
      <c r="AL22" s="402"/>
      <c r="AM22" s="401" t="s">
        <v>448</v>
      </c>
      <c r="AN22" s="402"/>
      <c r="AO22" s="402"/>
      <c r="AP22" s="403"/>
      <c r="AQ22" s="401" t="s">
        <v>684</v>
      </c>
      <c r="AR22" s="402"/>
      <c r="AS22" s="402"/>
      <c r="AT22" s="403"/>
      <c r="AU22" s="401" t="s">
        <v>708</v>
      </c>
      <c r="AV22" s="402"/>
      <c r="AW22" s="402"/>
      <c r="AX22" s="403"/>
      <c r="AY22" s="401" t="s">
        <v>707</v>
      </c>
      <c r="AZ22" s="402"/>
      <c r="BA22" s="402"/>
      <c r="BB22" s="403"/>
      <c r="BC22" s="401" t="s">
        <v>706</v>
      </c>
      <c r="BD22" s="402"/>
      <c r="BE22" s="402"/>
      <c r="BF22" s="403"/>
      <c r="BG22" s="401" t="s">
        <v>705</v>
      </c>
      <c r="BH22" s="402"/>
      <c r="BI22" s="402"/>
      <c r="BJ22" s="403"/>
    </row>
    <row r="23" spans="2:62" ht="10.5" thickBot="1">
      <c r="B23" s="176" t="s">
        <v>557</v>
      </c>
      <c r="C23" s="401" t="s">
        <v>33</v>
      </c>
      <c r="D23" s="402" t="s">
        <v>34</v>
      </c>
      <c r="E23" s="402" t="s">
        <v>35</v>
      </c>
      <c r="F23" s="403" t="s">
        <v>36</v>
      </c>
      <c r="G23" s="401" t="s">
        <v>37</v>
      </c>
      <c r="H23" s="402" t="s">
        <v>38</v>
      </c>
      <c r="I23" s="402" t="s">
        <v>50</v>
      </c>
      <c r="J23" s="403" t="s">
        <v>51</v>
      </c>
      <c r="K23" s="401" t="s">
        <v>41</v>
      </c>
      <c r="L23" s="402" t="s">
        <v>42</v>
      </c>
      <c r="M23" s="402" t="s">
        <v>39</v>
      </c>
      <c r="N23" s="403" t="s">
        <v>40</v>
      </c>
      <c r="O23" s="401" t="s">
        <v>416</v>
      </c>
      <c r="P23" s="402" t="s">
        <v>417</v>
      </c>
      <c r="Q23" s="402" t="s">
        <v>418</v>
      </c>
      <c r="R23" s="403" t="s">
        <v>419</v>
      </c>
      <c r="S23" s="401" t="s">
        <v>420</v>
      </c>
      <c r="T23" s="402" t="s">
        <v>421</v>
      </c>
      <c r="U23" s="402" t="s">
        <v>422</v>
      </c>
      <c r="V23" s="403" t="s">
        <v>423</v>
      </c>
      <c r="W23" s="401" t="s">
        <v>425</v>
      </c>
      <c r="X23" s="402" t="s">
        <v>426</v>
      </c>
      <c r="Y23" s="402" t="s">
        <v>427</v>
      </c>
      <c r="Z23" s="403" t="s">
        <v>428</v>
      </c>
      <c r="AA23" s="401" t="s">
        <v>430</v>
      </c>
      <c r="AB23" s="402" t="s">
        <v>431</v>
      </c>
      <c r="AC23" s="402" t="s">
        <v>432</v>
      </c>
      <c r="AD23" s="402" t="s">
        <v>433</v>
      </c>
      <c r="AE23" s="401" t="s">
        <v>435</v>
      </c>
      <c r="AF23" s="402" t="s">
        <v>436</v>
      </c>
      <c r="AG23" s="402" t="s">
        <v>437</v>
      </c>
      <c r="AH23" s="402" t="s">
        <v>438</v>
      </c>
      <c r="AI23" s="401" t="s">
        <v>439</v>
      </c>
      <c r="AJ23" s="402" t="s">
        <v>440</v>
      </c>
      <c r="AK23" s="402" t="s">
        <v>441</v>
      </c>
      <c r="AL23" s="402" t="s">
        <v>442</v>
      </c>
      <c r="AM23" s="401" t="s">
        <v>443</v>
      </c>
      <c r="AN23" s="402" t="s">
        <v>444</v>
      </c>
      <c r="AO23" s="402" t="s">
        <v>445</v>
      </c>
      <c r="AP23" s="403" t="s">
        <v>446</v>
      </c>
      <c r="AQ23" s="401" t="s">
        <v>685</v>
      </c>
      <c r="AR23" s="402" t="s">
        <v>686</v>
      </c>
      <c r="AS23" s="402" t="s">
        <v>687</v>
      </c>
      <c r="AT23" s="403" t="s">
        <v>688</v>
      </c>
      <c r="AU23" s="401" t="s">
        <v>704</v>
      </c>
      <c r="AV23" s="402" t="s">
        <v>703</v>
      </c>
      <c r="AW23" s="402" t="s">
        <v>702</v>
      </c>
      <c r="AX23" s="403" t="s">
        <v>701</v>
      </c>
      <c r="AY23" s="401" t="s">
        <v>697</v>
      </c>
      <c r="AZ23" s="402" t="s">
        <v>698</v>
      </c>
      <c r="BA23" s="402" t="s">
        <v>699</v>
      </c>
      <c r="BB23" s="403" t="s">
        <v>700</v>
      </c>
      <c r="BC23" s="401" t="s">
        <v>693</v>
      </c>
      <c r="BD23" s="402" t="s">
        <v>694</v>
      </c>
      <c r="BE23" s="402" t="s">
        <v>695</v>
      </c>
      <c r="BF23" s="403" t="s">
        <v>709</v>
      </c>
      <c r="BG23" s="401" t="s">
        <v>689</v>
      </c>
      <c r="BH23" s="402" t="s">
        <v>690</v>
      </c>
      <c r="BI23" s="402" t="s">
        <v>691</v>
      </c>
      <c r="BJ23" s="403" t="s">
        <v>692</v>
      </c>
    </row>
    <row r="24" spans="2:62" ht="12.6" thickBot="1">
      <c r="B24" s="1148" t="s">
        <v>803</v>
      </c>
      <c r="C24" s="1485">
        <f>C80</f>
        <v>266023.08882292372</v>
      </c>
      <c r="D24" s="1485">
        <f>D80</f>
        <v>0</v>
      </c>
      <c r="E24" s="1485">
        <f>E80</f>
        <v>0</v>
      </c>
      <c r="F24" s="1485">
        <f>F80</f>
        <v>0</v>
      </c>
      <c r="G24" s="1485">
        <f>C81</f>
        <v>271343.5505993822</v>
      </c>
      <c r="H24" s="1485">
        <f>D81</f>
        <v>0</v>
      </c>
      <c r="I24" s="1485">
        <f>E81</f>
        <v>0</v>
      </c>
      <c r="J24" s="1485">
        <f>F81</f>
        <v>0</v>
      </c>
      <c r="K24" s="1485">
        <f>C82</f>
        <v>276770.42161136982</v>
      </c>
      <c r="L24" s="1485">
        <f>D82</f>
        <v>0</v>
      </c>
      <c r="M24" s="1485">
        <f>E82</f>
        <v>0</v>
      </c>
      <c r="N24" s="1485">
        <f>F82</f>
        <v>0</v>
      </c>
      <c r="O24" s="1485">
        <f>C83</f>
        <v>282305.83004359721</v>
      </c>
      <c r="P24" s="1485">
        <f>D83</f>
        <v>0</v>
      </c>
      <c r="Q24" s="1485">
        <f>E83</f>
        <v>0</v>
      </c>
      <c r="R24" s="1485">
        <f>F83</f>
        <v>0</v>
      </c>
      <c r="S24" s="1485">
        <f>C84</f>
        <v>287951.94664446916</v>
      </c>
      <c r="T24" s="1485">
        <f>D84</f>
        <v>0</v>
      </c>
      <c r="U24" s="1485">
        <f>E84</f>
        <v>0</v>
      </c>
      <c r="V24" s="1485">
        <f>F84</f>
        <v>0</v>
      </c>
      <c r="W24" s="1485">
        <f>C85</f>
        <v>293710.98557735857</v>
      </c>
      <c r="X24" s="1485">
        <f>D85</f>
        <v>0</v>
      </c>
      <c r="Y24" s="1485">
        <f>E85</f>
        <v>0</v>
      </c>
      <c r="Z24" s="1485">
        <f>F85</f>
        <v>0</v>
      </c>
      <c r="AA24" s="1485">
        <f>C86</f>
        <v>299585.20528890577</v>
      </c>
      <c r="AB24" s="1485">
        <f>D86</f>
        <v>0</v>
      </c>
      <c r="AC24" s="1485">
        <f>E86</f>
        <v>0</v>
      </c>
      <c r="AD24" s="1485">
        <f>F86</f>
        <v>0</v>
      </c>
      <c r="AE24" s="1485">
        <f>C87</f>
        <v>305576.90939468384</v>
      </c>
      <c r="AF24" s="1485">
        <f>D87</f>
        <v>0</v>
      </c>
      <c r="AG24" s="1485">
        <f>E87</f>
        <v>0</v>
      </c>
      <c r="AH24" s="1485">
        <f>F87</f>
        <v>0</v>
      </c>
      <c r="AI24" s="1485">
        <f>C88</f>
        <v>311688.44758257759</v>
      </c>
      <c r="AJ24" s="1485">
        <f>D88</f>
        <v>0</v>
      </c>
      <c r="AK24" s="1485">
        <f>E88</f>
        <v>0</v>
      </c>
      <c r="AL24" s="1485">
        <f>F88</f>
        <v>0</v>
      </c>
      <c r="AM24" s="1485">
        <f>C89</f>
        <v>317922.21653422911</v>
      </c>
      <c r="AN24" s="1485">
        <f>D89</f>
        <v>0</v>
      </c>
      <c r="AO24" s="1485">
        <f>E89</f>
        <v>0</v>
      </c>
      <c r="AP24" s="1485">
        <f>F89</f>
        <v>0</v>
      </c>
      <c r="AQ24" s="1485">
        <f>C90</f>
        <v>324280.66086491372</v>
      </c>
      <c r="AR24" s="1485">
        <f>D90</f>
        <v>0</v>
      </c>
      <c r="AS24" s="1485">
        <f>E90</f>
        <v>0</v>
      </c>
      <c r="AT24" s="1485">
        <f>F90</f>
        <v>0</v>
      </c>
      <c r="AU24" s="1485">
        <f>C91</f>
        <v>330766.27408221195</v>
      </c>
      <c r="AV24" s="1485">
        <f>D91</f>
        <v>0</v>
      </c>
      <c r="AW24" s="1485">
        <f>E91</f>
        <v>0</v>
      </c>
      <c r="AX24" s="1485">
        <f>F91</f>
        <v>0</v>
      </c>
      <c r="AY24" s="1485">
        <f>C92</f>
        <v>337381.5995638562</v>
      </c>
      <c r="AZ24" s="1485">
        <f>D92</f>
        <v>0</v>
      </c>
      <c r="BA24" s="1485">
        <f>E92</f>
        <v>0</v>
      </c>
      <c r="BB24" s="1485">
        <f>F92</f>
        <v>0</v>
      </c>
      <c r="BC24" s="1485">
        <f>C93</f>
        <v>344129.2315551333</v>
      </c>
      <c r="BD24" s="1485">
        <f>D93</f>
        <v>0</v>
      </c>
      <c r="BE24" s="1485">
        <f>E93</f>
        <v>0</v>
      </c>
      <c r="BF24" s="1485">
        <f>F93</f>
        <v>0</v>
      </c>
      <c r="BG24" s="1485">
        <f>C94</f>
        <v>351011.81618623598</v>
      </c>
      <c r="BH24" s="1485">
        <f>D94</f>
        <v>0</v>
      </c>
      <c r="BI24" s="1485">
        <f>E94</f>
        <v>0</v>
      </c>
      <c r="BJ24" s="1485">
        <f>F94</f>
        <v>0</v>
      </c>
    </row>
    <row r="25" spans="2:62" ht="12.3">
      <c r="B25" s="1149" t="s">
        <v>809</v>
      </c>
      <c r="C25" s="1487">
        <f>C170</f>
        <v>133010</v>
      </c>
      <c r="D25" s="1488">
        <f>D170</f>
        <v>0</v>
      </c>
      <c r="E25" s="1488">
        <f>E170</f>
        <v>0</v>
      </c>
      <c r="F25" s="1488">
        <f>F170</f>
        <v>0</v>
      </c>
      <c r="G25" s="1488">
        <f>C171</f>
        <v>135670</v>
      </c>
      <c r="H25" s="1488">
        <f>D171</f>
        <v>0</v>
      </c>
      <c r="I25" s="1488">
        <f>E171</f>
        <v>0</v>
      </c>
      <c r="J25" s="1488">
        <f>F171</f>
        <v>0</v>
      </c>
      <c r="K25" s="1488">
        <f>C172</f>
        <v>138390</v>
      </c>
      <c r="L25" s="1488">
        <f>D172</f>
        <v>0</v>
      </c>
      <c r="M25" s="1488">
        <f>E172</f>
        <v>0</v>
      </c>
      <c r="N25" s="1488">
        <f>F172</f>
        <v>0</v>
      </c>
      <c r="O25" s="1488">
        <f>C173</f>
        <v>141150</v>
      </c>
      <c r="P25" s="1488">
        <f>D173</f>
        <v>0</v>
      </c>
      <c r="Q25" s="1488">
        <f>E173</f>
        <v>0</v>
      </c>
      <c r="R25" s="1488">
        <f>F173</f>
        <v>0</v>
      </c>
      <c r="S25" s="1488">
        <f>C174</f>
        <v>143980</v>
      </c>
      <c r="T25" s="1488">
        <f>D174</f>
        <v>0</v>
      </c>
      <c r="U25" s="1488">
        <f>E174</f>
        <v>0</v>
      </c>
      <c r="V25" s="1488">
        <f>F174</f>
        <v>0</v>
      </c>
      <c r="W25" s="1488">
        <f>C175</f>
        <v>146860</v>
      </c>
      <c r="X25" s="1488">
        <f>D175</f>
        <v>0</v>
      </c>
      <c r="Y25" s="1488">
        <f>E175</f>
        <v>0</v>
      </c>
      <c r="Z25" s="1488">
        <f>F175</f>
        <v>0</v>
      </c>
      <c r="AA25" s="1488">
        <f>C176</f>
        <v>149790</v>
      </c>
      <c r="AB25" s="1488">
        <f>D176</f>
        <v>0</v>
      </c>
      <c r="AC25" s="1488">
        <f>E176</f>
        <v>0</v>
      </c>
      <c r="AD25" s="1488">
        <f>F176</f>
        <v>0</v>
      </c>
      <c r="AE25" s="1488">
        <f>C177</f>
        <v>152790</v>
      </c>
      <c r="AF25" s="1488">
        <f>D177</f>
        <v>0</v>
      </c>
      <c r="AG25" s="1488">
        <f>E177</f>
        <v>0</v>
      </c>
      <c r="AH25" s="1488">
        <f>F177</f>
        <v>0</v>
      </c>
      <c r="AI25" s="1488">
        <f>C178</f>
        <v>155840</v>
      </c>
      <c r="AJ25" s="1488">
        <f>D178</f>
        <v>0</v>
      </c>
      <c r="AK25" s="1488">
        <f>E178</f>
        <v>0</v>
      </c>
      <c r="AL25" s="1488">
        <f>F178</f>
        <v>0</v>
      </c>
      <c r="AM25" s="1488">
        <f>C179</f>
        <v>158960</v>
      </c>
      <c r="AN25" s="1488">
        <f>D179</f>
        <v>0</v>
      </c>
      <c r="AO25" s="1488">
        <f>E179</f>
        <v>0</v>
      </c>
      <c r="AP25" s="1488">
        <f>F179</f>
        <v>0</v>
      </c>
      <c r="AQ25" s="1488">
        <f>C180</f>
        <v>162140</v>
      </c>
      <c r="AR25" s="1488">
        <f>D180</f>
        <v>0</v>
      </c>
      <c r="AS25" s="1488">
        <f>E180</f>
        <v>0</v>
      </c>
      <c r="AT25" s="1488">
        <f>F180</f>
        <v>0</v>
      </c>
      <c r="AU25" s="1488">
        <f>C181</f>
        <v>165380</v>
      </c>
      <c r="AV25" s="1488">
        <f>D181</f>
        <v>0</v>
      </c>
      <c r="AW25" s="1488">
        <f>E181</f>
        <v>0</v>
      </c>
      <c r="AX25" s="1488">
        <f>F181</f>
        <v>0</v>
      </c>
      <c r="AY25" s="1488">
        <f>C182</f>
        <v>168690</v>
      </c>
      <c r="AZ25" s="1488">
        <f>D182</f>
        <v>0</v>
      </c>
      <c r="BA25" s="1488">
        <f>E182</f>
        <v>0</v>
      </c>
      <c r="BB25" s="1488">
        <f>F182</f>
        <v>0</v>
      </c>
      <c r="BC25" s="1488">
        <f>C183</f>
        <v>172060</v>
      </c>
      <c r="BD25" s="1488">
        <f>D183</f>
        <v>0</v>
      </c>
      <c r="BE25" s="1488">
        <f>E183</f>
        <v>0</v>
      </c>
      <c r="BF25" s="1488">
        <f>F183</f>
        <v>0</v>
      </c>
      <c r="BG25" s="1488">
        <f>C184</f>
        <v>175510</v>
      </c>
      <c r="BH25" s="1488">
        <f>D184</f>
        <v>0</v>
      </c>
      <c r="BI25" s="1488">
        <f>E184</f>
        <v>0</v>
      </c>
      <c r="BJ25" s="1604">
        <f>F184</f>
        <v>0</v>
      </c>
    </row>
    <row r="26" spans="2:62" ht="12.3">
      <c r="B26" s="1150" t="s">
        <v>815</v>
      </c>
      <c r="C26" s="1482">
        <f>C259</f>
        <v>186216.16217604658</v>
      </c>
      <c r="D26" s="1477">
        <f>D259</f>
        <v>0</v>
      </c>
      <c r="E26" s="1477">
        <f>E259</f>
        <v>0</v>
      </c>
      <c r="F26" s="1477">
        <f>F259</f>
        <v>0</v>
      </c>
      <c r="G26" s="1477">
        <f>C260</f>
        <v>189940.48541956753</v>
      </c>
      <c r="H26" s="1477">
        <f>D260</f>
        <v>0</v>
      </c>
      <c r="I26" s="1477">
        <f>E260</f>
        <v>0</v>
      </c>
      <c r="J26" s="1477">
        <f>F260</f>
        <v>0</v>
      </c>
      <c r="K26" s="1477">
        <f>C261</f>
        <v>193739.29512795887</v>
      </c>
      <c r="L26" s="1477">
        <f>D261</f>
        <v>0</v>
      </c>
      <c r="M26" s="1477">
        <f>E261</f>
        <v>0</v>
      </c>
      <c r="N26" s="1477">
        <f>F261</f>
        <v>0</v>
      </c>
      <c r="O26" s="1477">
        <f>C262</f>
        <v>197614.08103051802</v>
      </c>
      <c r="P26" s="1477">
        <f>D262</f>
        <v>0</v>
      </c>
      <c r="Q26" s="1477">
        <f>E262</f>
        <v>0</v>
      </c>
      <c r="R26" s="1477">
        <f>F262</f>
        <v>0</v>
      </c>
      <c r="S26" s="1477">
        <f>C263</f>
        <v>201566.36265112838</v>
      </c>
      <c r="T26" s="1477">
        <f>D263</f>
        <v>0</v>
      </c>
      <c r="U26" s="1477">
        <f>E263</f>
        <v>0</v>
      </c>
      <c r="V26" s="1477">
        <f>F263</f>
        <v>0</v>
      </c>
      <c r="W26" s="1477">
        <f>C264</f>
        <v>205597.68990415096</v>
      </c>
      <c r="X26" s="1477">
        <f>D264</f>
        <v>0</v>
      </c>
      <c r="Y26" s="1477">
        <f>E264</f>
        <v>0</v>
      </c>
      <c r="Z26" s="1477">
        <f>F264</f>
        <v>0</v>
      </c>
      <c r="AA26" s="1477">
        <f>C265</f>
        <v>209709.64370223397</v>
      </c>
      <c r="AB26" s="1477">
        <f>D265</f>
        <v>0</v>
      </c>
      <c r="AC26" s="1477">
        <f>E265</f>
        <v>0</v>
      </c>
      <c r="AD26" s="1477">
        <f>F265</f>
        <v>0</v>
      </c>
      <c r="AE26" s="1477">
        <f>C266</f>
        <v>213903.83657627864</v>
      </c>
      <c r="AF26" s="1477">
        <f>D266</f>
        <v>0</v>
      </c>
      <c r="AG26" s="1477">
        <f>E266</f>
        <v>0</v>
      </c>
      <c r="AH26" s="1477">
        <f>F266</f>
        <v>0</v>
      </c>
      <c r="AI26" s="1477">
        <f>C267</f>
        <v>218181.91330780424</v>
      </c>
      <c r="AJ26" s="1477">
        <f>D267</f>
        <v>0</v>
      </c>
      <c r="AK26" s="1477">
        <f>E267</f>
        <v>0</v>
      </c>
      <c r="AL26" s="1477">
        <f>F267</f>
        <v>0</v>
      </c>
      <c r="AM26" s="1477">
        <f>C268</f>
        <v>222545.55157396034</v>
      </c>
      <c r="AN26" s="1477">
        <f>D268</f>
        <v>0</v>
      </c>
      <c r="AO26" s="1477">
        <f>E268</f>
        <v>0</v>
      </c>
      <c r="AP26" s="1477">
        <f>F268</f>
        <v>0</v>
      </c>
      <c r="AQ26" s="1477">
        <f>C269</f>
        <v>226996.46260543953</v>
      </c>
      <c r="AR26" s="1477">
        <f>D269</f>
        <v>0</v>
      </c>
      <c r="AS26" s="1477">
        <f>E269</f>
        <v>0</v>
      </c>
      <c r="AT26" s="1477">
        <f>F269</f>
        <v>0</v>
      </c>
      <c r="AU26" s="1477">
        <f>C270</f>
        <v>231536.39185754833</v>
      </c>
      <c r="AV26" s="1477">
        <f>D270</f>
        <v>0</v>
      </c>
      <c r="AW26" s="1477">
        <f>E270</f>
        <v>0</v>
      </c>
      <c r="AX26" s="1477">
        <f>F270</f>
        <v>0</v>
      </c>
      <c r="AY26" s="1477">
        <f>C271</f>
        <v>236167.1196946993</v>
      </c>
      <c r="AZ26" s="1477">
        <f>D271</f>
        <v>0</v>
      </c>
      <c r="BA26" s="1477">
        <f>E271</f>
        <v>0</v>
      </c>
      <c r="BB26" s="1477">
        <f>F271</f>
        <v>0</v>
      </c>
      <c r="BC26" s="1477">
        <f>C272</f>
        <v>240890.46208859328</v>
      </c>
      <c r="BD26" s="1477">
        <f>D272</f>
        <v>0</v>
      </c>
      <c r="BE26" s="1477">
        <f>E272</f>
        <v>0</v>
      </c>
      <c r="BF26" s="1477">
        <f>F272</f>
        <v>0</v>
      </c>
      <c r="BG26" s="1477">
        <f>C273</f>
        <v>245708.27133036515</v>
      </c>
      <c r="BH26" s="1477">
        <f>D273</f>
        <v>0</v>
      </c>
      <c r="BI26" s="1477">
        <f>E273</f>
        <v>0</v>
      </c>
      <c r="BJ26" s="1605">
        <f>F273</f>
        <v>0</v>
      </c>
    </row>
    <row r="27" spans="2:62" ht="12.3">
      <c r="B27" s="1149" t="s">
        <v>816</v>
      </c>
      <c r="C27" s="1481">
        <f>C348</f>
        <v>266023.08882292372</v>
      </c>
      <c r="D27" s="1478">
        <f>D348</f>
        <v>0</v>
      </c>
      <c r="E27" s="1478">
        <f>E348</f>
        <v>0</v>
      </c>
      <c r="F27" s="1478">
        <f>F348</f>
        <v>0</v>
      </c>
      <c r="G27" s="1478">
        <f>C349</f>
        <v>271343.5505993822</v>
      </c>
      <c r="H27" s="1478">
        <f>D349</f>
        <v>0</v>
      </c>
      <c r="I27" s="1478">
        <f>E349</f>
        <v>0</v>
      </c>
      <c r="J27" s="1478">
        <f>F349</f>
        <v>0</v>
      </c>
      <c r="K27" s="1478">
        <f>C350</f>
        <v>276770.42161136982</v>
      </c>
      <c r="L27" s="1478">
        <f>D350</f>
        <v>0</v>
      </c>
      <c r="M27" s="1478">
        <f>E350</f>
        <v>0</v>
      </c>
      <c r="N27" s="1478">
        <f>F350</f>
        <v>0</v>
      </c>
      <c r="O27" s="1478">
        <f>C351</f>
        <v>282305.83004359721</v>
      </c>
      <c r="P27" s="1478">
        <f>D351</f>
        <v>0</v>
      </c>
      <c r="Q27" s="1478">
        <f>E351</f>
        <v>0</v>
      </c>
      <c r="R27" s="1478">
        <f>F351</f>
        <v>0</v>
      </c>
      <c r="S27" s="1478">
        <f>C352</f>
        <v>287951.94664446916</v>
      </c>
      <c r="T27" s="1478">
        <f>D352</f>
        <v>0</v>
      </c>
      <c r="U27" s="1478">
        <f>E352</f>
        <v>0</v>
      </c>
      <c r="V27" s="1478">
        <f>F352</f>
        <v>0</v>
      </c>
      <c r="W27" s="1478">
        <f>C353</f>
        <v>293710.98557735857</v>
      </c>
      <c r="X27" s="1478">
        <f>D353</f>
        <v>0</v>
      </c>
      <c r="Y27" s="1478">
        <f>E353</f>
        <v>0</v>
      </c>
      <c r="Z27" s="1478">
        <f>F353</f>
        <v>0</v>
      </c>
      <c r="AA27" s="1478">
        <f>C354</f>
        <v>299585.20528890577</v>
      </c>
      <c r="AB27" s="1478">
        <f>D354</f>
        <v>0</v>
      </c>
      <c r="AC27" s="1478">
        <f>E354</f>
        <v>0</v>
      </c>
      <c r="AD27" s="1478">
        <f>F354</f>
        <v>0</v>
      </c>
      <c r="AE27" s="1478">
        <f>C355</f>
        <v>305576.90939468384</v>
      </c>
      <c r="AF27" s="1478">
        <f>D355</f>
        <v>0</v>
      </c>
      <c r="AG27" s="1478">
        <f>E355</f>
        <v>0</v>
      </c>
      <c r="AH27" s="1478">
        <f>F355</f>
        <v>0</v>
      </c>
      <c r="AI27" s="1478">
        <f>C356</f>
        <v>311688.44758257759</v>
      </c>
      <c r="AJ27" s="1478">
        <f>D356</f>
        <v>0</v>
      </c>
      <c r="AK27" s="1478">
        <f>E356</f>
        <v>0</v>
      </c>
      <c r="AL27" s="1478">
        <f>F356</f>
        <v>0</v>
      </c>
      <c r="AM27" s="1478">
        <f>C357</f>
        <v>317922.21653422911</v>
      </c>
      <c r="AN27" s="1478">
        <f>D357</f>
        <v>0</v>
      </c>
      <c r="AO27" s="1478">
        <f>E357</f>
        <v>0</v>
      </c>
      <c r="AP27" s="1478">
        <f>F357</f>
        <v>0</v>
      </c>
      <c r="AQ27" s="1478">
        <f>C358</f>
        <v>324280.66086491372</v>
      </c>
      <c r="AR27" s="1478">
        <f>D358</f>
        <v>0</v>
      </c>
      <c r="AS27" s="1478">
        <f>E358</f>
        <v>0</v>
      </c>
      <c r="AT27" s="1478">
        <f>F358</f>
        <v>0</v>
      </c>
      <c r="AU27" s="1478">
        <f>C359</f>
        <v>330766.27408221195</v>
      </c>
      <c r="AV27" s="1478">
        <f>D359</f>
        <v>0</v>
      </c>
      <c r="AW27" s="1478">
        <f>E359</f>
        <v>0</v>
      </c>
      <c r="AX27" s="1478">
        <f>F359</f>
        <v>0</v>
      </c>
      <c r="AY27" s="1478">
        <f>C360</f>
        <v>337381.5995638562</v>
      </c>
      <c r="AZ27" s="1478">
        <f>D360</f>
        <v>0</v>
      </c>
      <c r="BA27" s="1478">
        <f>E360</f>
        <v>0</v>
      </c>
      <c r="BB27" s="1478">
        <f>F360</f>
        <v>0</v>
      </c>
      <c r="BC27" s="1478">
        <f>C361</f>
        <v>344129.2315551333</v>
      </c>
      <c r="BD27" s="1478">
        <f>D361</f>
        <v>0</v>
      </c>
      <c r="BE27" s="1478">
        <f>E361</f>
        <v>0</v>
      </c>
      <c r="BF27" s="1478">
        <f>F361</f>
        <v>0</v>
      </c>
      <c r="BG27" s="1478">
        <f>C362</f>
        <v>351011.81618623598</v>
      </c>
      <c r="BH27" s="1478">
        <f>D362</f>
        <v>0</v>
      </c>
      <c r="BI27" s="1478">
        <f>E362</f>
        <v>0</v>
      </c>
      <c r="BJ27" s="1606">
        <f>F362</f>
        <v>0</v>
      </c>
    </row>
    <row r="28" spans="2:62" ht="12.3">
      <c r="B28" s="1150" t="s">
        <v>817</v>
      </c>
      <c r="C28" s="1482">
        <f>C438</f>
        <v>399034.63323438558</v>
      </c>
      <c r="D28" s="1477">
        <f>D438</f>
        <v>0</v>
      </c>
      <c r="E28" s="1477">
        <f>E438</f>
        <v>0</v>
      </c>
      <c r="F28" s="1477">
        <f>F438</f>
        <v>0</v>
      </c>
      <c r="G28" s="1477">
        <f>C439</f>
        <v>407015.32589907327</v>
      </c>
      <c r="H28" s="1477">
        <f>D439</f>
        <v>0</v>
      </c>
      <c r="I28" s="1477">
        <f>E439</f>
        <v>0</v>
      </c>
      <c r="J28" s="1477">
        <f>F439</f>
        <v>0</v>
      </c>
      <c r="K28" s="1477">
        <f>C440</f>
        <v>415155.63241705473</v>
      </c>
      <c r="L28" s="1477">
        <f>D440</f>
        <v>0</v>
      </c>
      <c r="M28" s="1477">
        <f>E440</f>
        <v>0</v>
      </c>
      <c r="N28" s="1477">
        <f>F440</f>
        <v>0</v>
      </c>
      <c r="O28" s="1477">
        <f>C441</f>
        <v>423458.74506539584</v>
      </c>
      <c r="P28" s="1477">
        <f>D441</f>
        <v>0</v>
      </c>
      <c r="Q28" s="1477">
        <f>E441</f>
        <v>0</v>
      </c>
      <c r="R28" s="1477">
        <f>F441</f>
        <v>0</v>
      </c>
      <c r="S28" s="1477">
        <f>C442</f>
        <v>431927.9199667038</v>
      </c>
      <c r="T28" s="1477">
        <f>D442</f>
        <v>0</v>
      </c>
      <c r="U28" s="1477">
        <f>E442</f>
        <v>0</v>
      </c>
      <c r="V28" s="1477">
        <f>F442</f>
        <v>0</v>
      </c>
      <c r="W28" s="1477">
        <f>C443</f>
        <v>440566.47836603783</v>
      </c>
      <c r="X28" s="1477">
        <f>D443</f>
        <v>0</v>
      </c>
      <c r="Y28" s="1477">
        <f>E443</f>
        <v>0</v>
      </c>
      <c r="Z28" s="1477">
        <f>F443</f>
        <v>0</v>
      </c>
      <c r="AA28" s="1477">
        <f>C444</f>
        <v>449377.80793335859</v>
      </c>
      <c r="AB28" s="1477">
        <f>D444</f>
        <v>0</v>
      </c>
      <c r="AC28" s="1477">
        <f>E444</f>
        <v>0</v>
      </c>
      <c r="AD28" s="1477">
        <f>F444</f>
        <v>0</v>
      </c>
      <c r="AE28" s="1477">
        <f>C445</f>
        <v>458365.36409202573</v>
      </c>
      <c r="AF28" s="1477">
        <f>D445</f>
        <v>0</v>
      </c>
      <c r="AG28" s="1477">
        <f>E445</f>
        <v>0</v>
      </c>
      <c r="AH28" s="1477">
        <f>F445</f>
        <v>0</v>
      </c>
      <c r="AI28" s="1477">
        <f>C446</f>
        <v>467532.67137386627</v>
      </c>
      <c r="AJ28" s="1477">
        <f>D446</f>
        <v>0</v>
      </c>
      <c r="AK28" s="1477">
        <f>E446</f>
        <v>0</v>
      </c>
      <c r="AL28" s="1477">
        <f>F446</f>
        <v>0</v>
      </c>
      <c r="AM28" s="1477">
        <f>C447</f>
        <v>476883.32480134355</v>
      </c>
      <c r="AN28" s="1477">
        <f>D447</f>
        <v>0</v>
      </c>
      <c r="AO28" s="1477">
        <f>E447</f>
        <v>0</v>
      </c>
      <c r="AP28" s="1477">
        <f>F447</f>
        <v>0</v>
      </c>
      <c r="AQ28" s="1477">
        <f>C448</f>
        <v>486420.99129737046</v>
      </c>
      <c r="AR28" s="1477">
        <f>D448</f>
        <v>0</v>
      </c>
      <c r="AS28" s="1477">
        <f>E448</f>
        <v>0</v>
      </c>
      <c r="AT28" s="1477">
        <f>F448</f>
        <v>0</v>
      </c>
      <c r="AU28" s="1477">
        <f>C449</f>
        <v>496149.4111233179</v>
      </c>
      <c r="AV28" s="1477">
        <f>D449</f>
        <v>0</v>
      </c>
      <c r="AW28" s="1477">
        <f>E449</f>
        <v>0</v>
      </c>
      <c r="AX28" s="1477">
        <f>F449</f>
        <v>0</v>
      </c>
      <c r="AY28" s="1477">
        <f>C450</f>
        <v>506072.39934578422</v>
      </c>
      <c r="AZ28" s="1477">
        <f>D450</f>
        <v>0</v>
      </c>
      <c r="BA28" s="1477">
        <f>E450</f>
        <v>0</v>
      </c>
      <c r="BB28" s="1477">
        <f>F450</f>
        <v>0</v>
      </c>
      <c r="BC28" s="1477">
        <f>C451</f>
        <v>516193.84733269992</v>
      </c>
      <c r="BD28" s="1477">
        <f>D451</f>
        <v>0</v>
      </c>
      <c r="BE28" s="1477">
        <f>E451</f>
        <v>0</v>
      </c>
      <c r="BF28" s="1477">
        <f>F451</f>
        <v>0</v>
      </c>
      <c r="BG28" s="1477">
        <f>C452</f>
        <v>526517.72427935398</v>
      </c>
      <c r="BH28" s="1477">
        <f>D452</f>
        <v>0</v>
      </c>
      <c r="BI28" s="1477">
        <f>E452</f>
        <v>0</v>
      </c>
      <c r="BJ28" s="1605">
        <f>F452</f>
        <v>0</v>
      </c>
    </row>
    <row r="29" spans="2:62" s="1608" customFormat="1" ht="12.3">
      <c r="B29" s="1149" t="s">
        <v>857</v>
      </c>
      <c r="C29" s="1481">
        <f>C527</f>
        <v>8000</v>
      </c>
      <c r="D29" s="1478">
        <f t="shared" ref="D29:F29" si="19">D527</f>
        <v>8000</v>
      </c>
      <c r="E29" s="1478">
        <f t="shared" si="19"/>
        <v>8000</v>
      </c>
      <c r="F29" s="1478">
        <f t="shared" si="19"/>
        <v>8000</v>
      </c>
      <c r="G29" s="1478">
        <f>C529</f>
        <v>8000</v>
      </c>
      <c r="H29" s="1478">
        <f t="shared" ref="H29:J29" si="20">D529</f>
        <v>8000</v>
      </c>
      <c r="I29" s="1478">
        <f t="shared" si="20"/>
        <v>8000</v>
      </c>
      <c r="J29" s="1478">
        <f t="shared" si="20"/>
        <v>8000</v>
      </c>
      <c r="K29" s="1478">
        <f>C530</f>
        <v>8000</v>
      </c>
      <c r="L29" s="1478">
        <f t="shared" ref="L29:N29" si="21">D530</f>
        <v>8000</v>
      </c>
      <c r="M29" s="1478">
        <f t="shared" si="21"/>
        <v>8000</v>
      </c>
      <c r="N29" s="1478">
        <f t="shared" si="21"/>
        <v>8000</v>
      </c>
      <c r="O29" s="1478">
        <f>C531</f>
        <v>8000</v>
      </c>
      <c r="P29" s="1478">
        <f t="shared" ref="P29:R29" si="22">D531</f>
        <v>8000</v>
      </c>
      <c r="Q29" s="1478">
        <f t="shared" si="22"/>
        <v>8000</v>
      </c>
      <c r="R29" s="1478">
        <f t="shared" si="22"/>
        <v>8000</v>
      </c>
      <c r="S29" s="1478">
        <f>C532</f>
        <v>8000</v>
      </c>
      <c r="T29" s="1478">
        <f t="shared" ref="T29:V29" si="23">D532</f>
        <v>8000</v>
      </c>
      <c r="U29" s="1478">
        <f t="shared" si="23"/>
        <v>8000</v>
      </c>
      <c r="V29" s="1478">
        <f t="shared" si="23"/>
        <v>8000</v>
      </c>
      <c r="W29" s="1478">
        <f>C533</f>
        <v>8000</v>
      </c>
      <c r="X29" s="1478">
        <f t="shared" ref="X29:Z29" si="24">D533</f>
        <v>8000</v>
      </c>
      <c r="Y29" s="1478">
        <f t="shared" si="24"/>
        <v>8000</v>
      </c>
      <c r="Z29" s="1478">
        <f t="shared" si="24"/>
        <v>8000</v>
      </c>
      <c r="AA29" s="1478">
        <f>C534</f>
        <v>8000</v>
      </c>
      <c r="AB29" s="1478">
        <f t="shared" ref="AB29:AD29" si="25">D534</f>
        <v>8000</v>
      </c>
      <c r="AC29" s="1478">
        <f t="shared" si="25"/>
        <v>8000</v>
      </c>
      <c r="AD29" s="1478">
        <f t="shared" si="25"/>
        <v>8000</v>
      </c>
      <c r="AE29" s="1478">
        <f>C534</f>
        <v>8000</v>
      </c>
      <c r="AF29" s="1478">
        <f t="shared" ref="AF29:AH29" si="26">D534</f>
        <v>8000</v>
      </c>
      <c r="AG29" s="1478">
        <f t="shared" si="26"/>
        <v>8000</v>
      </c>
      <c r="AH29" s="1478">
        <f t="shared" si="26"/>
        <v>8000</v>
      </c>
      <c r="AI29" s="1478">
        <f>C535</f>
        <v>8000</v>
      </c>
      <c r="AJ29" s="1478">
        <f t="shared" ref="AJ29:AL29" si="27">D535</f>
        <v>8000</v>
      </c>
      <c r="AK29" s="1478">
        <f t="shared" si="27"/>
        <v>8000</v>
      </c>
      <c r="AL29" s="1478">
        <f t="shared" si="27"/>
        <v>8000</v>
      </c>
      <c r="AM29" s="1478">
        <f>C536</f>
        <v>8000</v>
      </c>
      <c r="AN29" s="1478">
        <f t="shared" ref="AN29:AP29" si="28">D536</f>
        <v>8000</v>
      </c>
      <c r="AO29" s="1478">
        <f t="shared" si="28"/>
        <v>8000</v>
      </c>
      <c r="AP29" s="1478">
        <f t="shared" si="28"/>
        <v>8000</v>
      </c>
      <c r="AQ29" s="1478">
        <f>C537</f>
        <v>8000</v>
      </c>
      <c r="AR29" s="1478">
        <f t="shared" ref="AR29:AT29" si="29">D537</f>
        <v>8000</v>
      </c>
      <c r="AS29" s="1478">
        <f t="shared" si="29"/>
        <v>8000</v>
      </c>
      <c r="AT29" s="1478">
        <f t="shared" si="29"/>
        <v>8000</v>
      </c>
      <c r="AU29" s="1478">
        <f>C538</f>
        <v>8000</v>
      </c>
      <c r="AV29" s="1478">
        <f t="shared" ref="AV29:AX29" si="30">D538</f>
        <v>8000</v>
      </c>
      <c r="AW29" s="1478">
        <f t="shared" si="30"/>
        <v>8000</v>
      </c>
      <c r="AX29" s="1478">
        <f t="shared" si="30"/>
        <v>8000</v>
      </c>
      <c r="AY29" s="1478">
        <f>C539</f>
        <v>8000</v>
      </c>
      <c r="AZ29" s="1478">
        <f t="shared" ref="AZ29:BB29" si="31">D539</f>
        <v>8000</v>
      </c>
      <c r="BA29" s="1478">
        <f t="shared" si="31"/>
        <v>8000</v>
      </c>
      <c r="BB29" s="1478">
        <f t="shared" si="31"/>
        <v>8000</v>
      </c>
      <c r="BC29" s="1478">
        <f>C540</f>
        <v>8000</v>
      </c>
      <c r="BD29" s="1478">
        <f t="shared" ref="BD29:BF29" si="32">D540</f>
        <v>8000</v>
      </c>
      <c r="BE29" s="1478">
        <f t="shared" si="32"/>
        <v>8000</v>
      </c>
      <c r="BF29" s="1478">
        <f t="shared" si="32"/>
        <v>8000</v>
      </c>
      <c r="BG29" s="1478">
        <f>C541</f>
        <v>8000</v>
      </c>
      <c r="BH29" s="1478">
        <f t="shared" ref="BH29:BJ29" si="33">D541</f>
        <v>8000</v>
      </c>
      <c r="BI29" s="1478">
        <f t="shared" si="33"/>
        <v>8000</v>
      </c>
      <c r="BJ29" s="1606">
        <f t="shared" si="33"/>
        <v>8000</v>
      </c>
    </row>
    <row r="30" spans="2:62" ht="12.6" thickBot="1">
      <c r="B30" s="1151" t="s">
        <v>132</v>
      </c>
      <c r="C30" s="1486">
        <f>SUM(C24:C29)</f>
        <v>1258306.9730562796</v>
      </c>
      <c r="D30" s="1486">
        <f t="shared" ref="D30:F30" si="34">SUM(D24:D29)</f>
        <v>8000</v>
      </c>
      <c r="E30" s="1486">
        <f t="shared" si="34"/>
        <v>8000</v>
      </c>
      <c r="F30" s="1486">
        <f t="shared" si="34"/>
        <v>8000</v>
      </c>
      <c r="G30" s="1486">
        <f>SUM(G24:G29)</f>
        <v>1283312.9125174051</v>
      </c>
      <c r="H30" s="1486">
        <f t="shared" ref="H30" si="35">SUM(H24:H29)</f>
        <v>8000</v>
      </c>
      <c r="I30" s="1486">
        <f t="shared" ref="I30" si="36">SUM(I24:I29)</f>
        <v>8000</v>
      </c>
      <c r="J30" s="1486">
        <f t="shared" ref="J30" si="37">SUM(J24:J29)</f>
        <v>8000</v>
      </c>
      <c r="K30" s="1486">
        <f t="shared" ref="K30:M30" si="38">SUM(K24:K29)</f>
        <v>1308825.7707677532</v>
      </c>
      <c r="L30" s="1486">
        <f t="shared" si="38"/>
        <v>8000</v>
      </c>
      <c r="M30" s="1486">
        <f t="shared" si="38"/>
        <v>8000</v>
      </c>
      <c r="N30" s="1486">
        <f t="shared" ref="N30" si="39">SUM(N24:N29)</f>
        <v>8000</v>
      </c>
      <c r="O30" s="1486">
        <f t="shared" ref="O30" si="40">SUM(O24:O29)</f>
        <v>1334834.4861831083</v>
      </c>
      <c r="P30" s="1486">
        <f t="shared" ref="P30:R30" si="41">SUM(P24:P29)</f>
        <v>8000</v>
      </c>
      <c r="Q30" s="1486">
        <f t="shared" si="41"/>
        <v>8000</v>
      </c>
      <c r="R30" s="1486">
        <f t="shared" si="41"/>
        <v>8000</v>
      </c>
      <c r="S30" s="1486">
        <f t="shared" ref="S30" si="42">SUM(S24:S29)</f>
        <v>1361378.1759067704</v>
      </c>
      <c r="T30" s="1486">
        <f t="shared" ref="T30" si="43">SUM(T24:T29)</f>
        <v>8000</v>
      </c>
      <c r="U30" s="1486">
        <f t="shared" ref="U30:W30" si="44">SUM(U24:U29)</f>
        <v>8000</v>
      </c>
      <c r="V30" s="1486">
        <f t="shared" si="44"/>
        <v>8000</v>
      </c>
      <c r="W30" s="1486">
        <f t="shared" si="44"/>
        <v>1388446.1394249059</v>
      </c>
      <c r="X30" s="1486">
        <f t="shared" ref="X30" si="45">SUM(X24:X29)</f>
        <v>8000</v>
      </c>
      <c r="Y30" s="1486">
        <f t="shared" ref="Y30" si="46">SUM(Y24:Y29)</f>
        <v>8000</v>
      </c>
      <c r="Z30" s="1486">
        <f t="shared" ref="Z30:AB30" si="47">SUM(Z24:Z29)</f>
        <v>8000</v>
      </c>
      <c r="AA30" s="1486">
        <f t="shared" si="47"/>
        <v>1416047.8622134042</v>
      </c>
      <c r="AB30" s="1486">
        <f t="shared" si="47"/>
        <v>8000</v>
      </c>
      <c r="AC30" s="1486">
        <f t="shared" ref="AC30" si="48">SUM(AC24:AC29)</f>
        <v>8000</v>
      </c>
      <c r="AD30" s="1486">
        <f t="shared" ref="AD30" si="49">SUM(AD24:AD29)</f>
        <v>8000</v>
      </c>
      <c r="AE30" s="1486">
        <f t="shared" ref="AE30:AG30" si="50">SUM(AE24:AE29)</f>
        <v>1444213.019457672</v>
      </c>
      <c r="AF30" s="1486">
        <f t="shared" si="50"/>
        <v>8000</v>
      </c>
      <c r="AG30" s="1486">
        <f t="shared" si="50"/>
        <v>8000</v>
      </c>
      <c r="AH30" s="1486">
        <f t="shared" ref="AH30" si="51">SUM(AH24:AH29)</f>
        <v>8000</v>
      </c>
      <c r="AI30" s="1486">
        <f t="shared" ref="AI30" si="52">SUM(AI24:AI29)</f>
        <v>1472931.4798468258</v>
      </c>
      <c r="AJ30" s="1486">
        <f t="shared" ref="AJ30:AL30" si="53">SUM(AJ24:AJ29)</f>
        <v>8000</v>
      </c>
      <c r="AK30" s="1486">
        <f t="shared" si="53"/>
        <v>8000</v>
      </c>
      <c r="AL30" s="1486">
        <f t="shared" si="53"/>
        <v>8000</v>
      </c>
      <c r="AM30" s="1486">
        <f t="shared" ref="AM30" si="54">SUM(AM24:AM29)</f>
        <v>1502233.3094437621</v>
      </c>
      <c r="AN30" s="1486">
        <f t="shared" ref="AN30" si="55">SUM(AN24:AN29)</f>
        <v>8000</v>
      </c>
      <c r="AO30" s="1486">
        <f t="shared" ref="AO30:AQ30" si="56">SUM(AO24:AO29)</f>
        <v>8000</v>
      </c>
      <c r="AP30" s="1486">
        <f t="shared" si="56"/>
        <v>8000</v>
      </c>
      <c r="AQ30" s="1486">
        <f t="shared" si="56"/>
        <v>1532118.7756326373</v>
      </c>
      <c r="AR30" s="1486">
        <f t="shared" ref="AR30" si="57">SUM(AR24:AR29)</f>
        <v>8000</v>
      </c>
      <c r="AS30" s="1486">
        <f t="shared" ref="AS30" si="58">SUM(AS24:AS29)</f>
        <v>8000</v>
      </c>
      <c r="AT30" s="1486">
        <f t="shared" ref="AT30:AV30" si="59">SUM(AT24:AT29)</f>
        <v>8000</v>
      </c>
      <c r="AU30" s="1486">
        <f t="shared" si="59"/>
        <v>1562598.3511452901</v>
      </c>
      <c r="AV30" s="1486">
        <f t="shared" si="59"/>
        <v>8000</v>
      </c>
      <c r="AW30" s="1486">
        <f t="shared" ref="AW30" si="60">SUM(AW24:AW29)</f>
        <v>8000</v>
      </c>
      <c r="AX30" s="1486">
        <f t="shared" ref="AX30" si="61">SUM(AX24:AX29)</f>
        <v>8000</v>
      </c>
      <c r="AY30" s="1486">
        <f t="shared" ref="AY30:BA30" si="62">SUM(AY24:AY29)</f>
        <v>1593692.7181681958</v>
      </c>
      <c r="AZ30" s="1486">
        <f t="shared" si="62"/>
        <v>8000</v>
      </c>
      <c r="BA30" s="1486">
        <f t="shared" si="62"/>
        <v>8000</v>
      </c>
      <c r="BB30" s="1486">
        <f t="shared" ref="BB30" si="63">SUM(BB24:BB29)</f>
        <v>8000</v>
      </c>
      <c r="BC30" s="1486">
        <f t="shared" ref="BC30" si="64">SUM(BC24:BC29)</f>
        <v>1625402.7725315599</v>
      </c>
      <c r="BD30" s="1486">
        <f t="shared" ref="BD30:BF30" si="65">SUM(BD24:BD29)</f>
        <v>8000</v>
      </c>
      <c r="BE30" s="1486">
        <f t="shared" si="65"/>
        <v>8000</v>
      </c>
      <c r="BF30" s="1486">
        <f t="shared" si="65"/>
        <v>8000</v>
      </c>
      <c r="BG30" s="1486">
        <f t="shared" ref="BG30" si="66">SUM(BG24:BG29)</f>
        <v>1657759.6279821913</v>
      </c>
      <c r="BH30" s="1486">
        <f t="shared" ref="BH30" si="67">SUM(BH24:BH29)</f>
        <v>8000</v>
      </c>
      <c r="BI30" s="1486">
        <f t="shared" ref="BI30:BJ30" si="68">SUM(BI24:BI29)</f>
        <v>8000</v>
      </c>
      <c r="BJ30" s="1486">
        <f t="shared" si="68"/>
        <v>8000</v>
      </c>
    </row>
    <row r="31" spans="2:62" ht="10.5" thickBot="1">
      <c r="B31" s="102" t="s">
        <v>558</v>
      </c>
      <c r="C31" s="104"/>
      <c r="D31" s="104"/>
      <c r="E31" s="104"/>
      <c r="F31" s="104"/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104"/>
      <c r="R31" s="104"/>
      <c r="S31" s="104"/>
      <c r="T31" s="104"/>
      <c r="U31" s="104"/>
      <c r="V31" s="104"/>
      <c r="W31" s="104"/>
      <c r="X31" s="104"/>
      <c r="Y31" s="104"/>
      <c r="Z31" s="104"/>
      <c r="AA31" s="104"/>
      <c r="AB31" s="104"/>
      <c r="AC31" s="104"/>
      <c r="AD31" s="104"/>
      <c r="AE31" s="104"/>
      <c r="AF31" s="104"/>
      <c r="AG31" s="104"/>
      <c r="AH31" s="104"/>
      <c r="AI31" s="104"/>
      <c r="AJ31" s="104"/>
      <c r="AK31" s="104"/>
      <c r="AL31" s="104"/>
      <c r="AM31" s="104"/>
      <c r="AN31" s="104"/>
      <c r="AO31" s="104"/>
      <c r="AP31" s="104"/>
    </row>
    <row r="32" spans="2:62" ht="12.3">
      <c r="B32" s="1148" t="s">
        <v>804</v>
      </c>
      <c r="C32" s="1479">
        <f>C114</f>
        <v>31728.355420348533</v>
      </c>
      <c r="D32" s="1480">
        <f>D114</f>
        <v>0</v>
      </c>
      <c r="E32" s="1480">
        <f>E114</f>
        <v>0</v>
      </c>
      <c r="F32" s="1480">
        <f>F114</f>
        <v>0</v>
      </c>
      <c r="G32" s="1480">
        <f>C115</f>
        <v>31728.355420348533</v>
      </c>
      <c r="H32" s="1480">
        <f>D115</f>
        <v>0</v>
      </c>
      <c r="I32" s="1480">
        <f>E115</f>
        <v>0</v>
      </c>
      <c r="J32" s="1480">
        <f>F115</f>
        <v>0</v>
      </c>
      <c r="K32" s="1480">
        <f>C116</f>
        <v>31728.355420348533</v>
      </c>
      <c r="L32" s="1480">
        <f>D116</f>
        <v>0</v>
      </c>
      <c r="M32" s="1480">
        <f>E116</f>
        <v>0</v>
      </c>
      <c r="N32" s="1480">
        <f>F116</f>
        <v>0</v>
      </c>
      <c r="O32" s="1480">
        <f>C117</f>
        <v>31728.355420348533</v>
      </c>
      <c r="P32" s="1480">
        <f>D117</f>
        <v>0</v>
      </c>
      <c r="Q32" s="1480">
        <f>E117</f>
        <v>0</v>
      </c>
      <c r="R32" s="1480">
        <f>F117</f>
        <v>0</v>
      </c>
      <c r="S32" s="1480">
        <f>C118</f>
        <v>31728.355420348533</v>
      </c>
      <c r="T32" s="1480">
        <f>D118</f>
        <v>0</v>
      </c>
      <c r="U32" s="1480">
        <f>E118</f>
        <v>0</v>
      </c>
      <c r="V32" s="1480">
        <f>F118</f>
        <v>0</v>
      </c>
      <c r="W32" s="1480">
        <f>C119</f>
        <v>31728.355420348533</v>
      </c>
      <c r="X32" s="1480">
        <f>D119</f>
        <v>0</v>
      </c>
      <c r="Y32" s="1480">
        <f>E119</f>
        <v>0</v>
      </c>
      <c r="Z32" s="1480">
        <f>F119</f>
        <v>0</v>
      </c>
      <c r="AA32" s="1480">
        <f>C120</f>
        <v>31728.355420348533</v>
      </c>
      <c r="AB32" s="1480">
        <f>D120</f>
        <v>0</v>
      </c>
      <c r="AC32" s="1480">
        <f>E120</f>
        <v>0</v>
      </c>
      <c r="AD32" s="1480">
        <f>F120</f>
        <v>0</v>
      </c>
      <c r="AE32" s="1480">
        <f>C121</f>
        <v>31728.355420348533</v>
      </c>
      <c r="AF32" s="1480">
        <f>D121</f>
        <v>0</v>
      </c>
      <c r="AG32" s="1480">
        <f>E121</f>
        <v>0</v>
      </c>
      <c r="AH32" s="1480">
        <f>F121</f>
        <v>0</v>
      </c>
      <c r="AI32" s="1480">
        <f>C122</f>
        <v>31728.355420348533</v>
      </c>
      <c r="AJ32" s="1480">
        <f>D122</f>
        <v>0</v>
      </c>
      <c r="AK32" s="1480">
        <f>E122</f>
        <v>0</v>
      </c>
      <c r="AL32" s="1480">
        <f>F122</f>
        <v>0</v>
      </c>
      <c r="AM32" s="1480">
        <f>C123</f>
        <v>31728.355420348533</v>
      </c>
      <c r="AN32" s="1480">
        <f>D123</f>
        <v>0</v>
      </c>
      <c r="AO32" s="1480">
        <f>E123</f>
        <v>0</v>
      </c>
      <c r="AP32" s="1480">
        <f>F123</f>
        <v>0</v>
      </c>
      <c r="AQ32" s="1480">
        <f>C124</f>
        <v>31728.355420348533</v>
      </c>
      <c r="AR32" s="1480">
        <f>D124</f>
        <v>0</v>
      </c>
      <c r="AS32" s="1480">
        <f>E124</f>
        <v>0</v>
      </c>
      <c r="AT32" s="1480">
        <f>F124</f>
        <v>0</v>
      </c>
      <c r="AU32" s="1480">
        <f>C125</f>
        <v>31728.355420348533</v>
      </c>
      <c r="AV32" s="1480">
        <f>D125</f>
        <v>0</v>
      </c>
      <c r="AW32" s="1480">
        <f>E125</f>
        <v>0</v>
      </c>
      <c r="AX32" s="1480">
        <f>F125</f>
        <v>0</v>
      </c>
      <c r="AY32" s="1480">
        <f>C126</f>
        <v>31728.355420348533</v>
      </c>
      <c r="AZ32" s="1480">
        <f>D126</f>
        <v>0</v>
      </c>
      <c r="BA32" s="1480">
        <f>E126</f>
        <v>0</v>
      </c>
      <c r="BB32" s="1480">
        <f>F126</f>
        <v>0</v>
      </c>
      <c r="BC32" s="1480">
        <f>C127</f>
        <v>31728.355420348533</v>
      </c>
      <c r="BD32" s="1480">
        <f>D127</f>
        <v>0</v>
      </c>
      <c r="BE32" s="1480">
        <f>E127</f>
        <v>0</v>
      </c>
      <c r="BF32" s="1480">
        <f>F127</f>
        <v>0</v>
      </c>
      <c r="BG32" s="1480">
        <f>C128</f>
        <v>31728.355420348533</v>
      </c>
      <c r="BH32" s="1480">
        <f>D128</f>
        <v>0</v>
      </c>
      <c r="BI32" s="1480">
        <f>E128</f>
        <v>0</v>
      </c>
      <c r="BJ32" s="1607">
        <f>F128</f>
        <v>0</v>
      </c>
    </row>
    <row r="33" spans="2:62" ht="12.3">
      <c r="B33" s="1149" t="s">
        <v>808</v>
      </c>
      <c r="C33" s="1481">
        <f>C204</f>
        <v>25651.425717903985</v>
      </c>
      <c r="D33" s="1478">
        <f>D204</f>
        <v>0</v>
      </c>
      <c r="E33" s="1478">
        <f>E204</f>
        <v>0</v>
      </c>
      <c r="F33" s="1478">
        <f>F204</f>
        <v>0</v>
      </c>
      <c r="G33" s="1478">
        <f>C205</f>
        <v>25651.425717903985</v>
      </c>
      <c r="H33" s="1478">
        <f>D205</f>
        <v>0</v>
      </c>
      <c r="I33" s="1478">
        <f>E205</f>
        <v>0</v>
      </c>
      <c r="J33" s="1478">
        <f>F205</f>
        <v>0</v>
      </c>
      <c r="K33" s="1478">
        <f>C206</f>
        <v>25651.425717903985</v>
      </c>
      <c r="L33" s="1478">
        <f>D206</f>
        <v>0</v>
      </c>
      <c r="M33" s="1478">
        <f>E206</f>
        <v>0</v>
      </c>
      <c r="N33" s="1478">
        <f>F206</f>
        <v>0</v>
      </c>
      <c r="O33" s="1478">
        <f>C207</f>
        <v>25651.425717903985</v>
      </c>
      <c r="P33" s="1478">
        <f>D207</f>
        <v>0</v>
      </c>
      <c r="Q33" s="1478">
        <f>E207</f>
        <v>0</v>
      </c>
      <c r="R33" s="1478">
        <f>F207</f>
        <v>0</v>
      </c>
      <c r="S33" s="1478">
        <f>C208</f>
        <v>25651.425717903985</v>
      </c>
      <c r="T33" s="1478">
        <f>D208</f>
        <v>0</v>
      </c>
      <c r="U33" s="1478">
        <f>E208</f>
        <v>0</v>
      </c>
      <c r="V33" s="1478">
        <f>F208</f>
        <v>0</v>
      </c>
      <c r="W33" s="1478">
        <f>C209</f>
        <v>25651.425717903985</v>
      </c>
      <c r="X33" s="1478">
        <f>D209</f>
        <v>0</v>
      </c>
      <c r="Y33" s="1478">
        <f>E209</f>
        <v>0</v>
      </c>
      <c r="Z33" s="1478">
        <f>F209</f>
        <v>0</v>
      </c>
      <c r="AA33" s="1478">
        <f>C210</f>
        <v>25651.425717903985</v>
      </c>
      <c r="AB33" s="1478">
        <f>D210</f>
        <v>0</v>
      </c>
      <c r="AC33" s="1478">
        <f>E210</f>
        <v>0</v>
      </c>
      <c r="AD33" s="1478">
        <f>F210</f>
        <v>0</v>
      </c>
      <c r="AE33" s="1478">
        <f>C211</f>
        <v>25651.425717903985</v>
      </c>
      <c r="AF33" s="1478">
        <f>D211</f>
        <v>0</v>
      </c>
      <c r="AG33" s="1478">
        <f>E211</f>
        <v>0</v>
      </c>
      <c r="AH33" s="1478">
        <f>F211</f>
        <v>0</v>
      </c>
      <c r="AI33" s="1478">
        <f>C212</f>
        <v>25651.425717903985</v>
      </c>
      <c r="AJ33" s="1478">
        <f>D212</f>
        <v>0</v>
      </c>
      <c r="AK33" s="1478">
        <f>E212</f>
        <v>0</v>
      </c>
      <c r="AL33" s="1478">
        <f>F212</f>
        <v>0</v>
      </c>
      <c r="AM33" s="1478">
        <f>C213</f>
        <v>25651.425717903985</v>
      </c>
      <c r="AN33" s="1478">
        <f>D213</f>
        <v>0</v>
      </c>
      <c r="AO33" s="1478">
        <f>E213</f>
        <v>0</v>
      </c>
      <c r="AP33" s="1478">
        <f>F213</f>
        <v>0</v>
      </c>
      <c r="AQ33" s="1478">
        <f>C214</f>
        <v>25651.425717903985</v>
      </c>
      <c r="AR33" s="1478">
        <f>D214</f>
        <v>0</v>
      </c>
      <c r="AS33" s="1478">
        <f>E214</f>
        <v>0</v>
      </c>
      <c r="AT33" s="1478">
        <f>F214</f>
        <v>0</v>
      </c>
      <c r="AU33" s="1478">
        <f>C215</f>
        <v>25651.425717903985</v>
      </c>
      <c r="AV33" s="1478">
        <f>D215</f>
        <v>0</v>
      </c>
      <c r="AW33" s="1478">
        <f>E215</f>
        <v>0</v>
      </c>
      <c r="AX33" s="1478">
        <f>F215</f>
        <v>0</v>
      </c>
      <c r="AY33" s="1478">
        <f>C216</f>
        <v>25651.425717903985</v>
      </c>
      <c r="AZ33" s="1478">
        <f>D216</f>
        <v>0</v>
      </c>
      <c r="BA33" s="1478">
        <f>E216</f>
        <v>0</v>
      </c>
      <c r="BB33" s="1478">
        <f>F216</f>
        <v>0</v>
      </c>
      <c r="BC33" s="1478">
        <f>C217</f>
        <v>25651.425717903985</v>
      </c>
      <c r="BD33" s="1478">
        <f>D217</f>
        <v>0</v>
      </c>
      <c r="BE33" s="1478">
        <f>E217</f>
        <v>0</v>
      </c>
      <c r="BF33" s="1478">
        <f>F217</f>
        <v>0</v>
      </c>
      <c r="BG33" s="1478">
        <f>C218</f>
        <v>25651.425717903985</v>
      </c>
      <c r="BH33" s="1478">
        <f>D218</f>
        <v>0</v>
      </c>
      <c r="BI33" s="1478">
        <f>E218</f>
        <v>0</v>
      </c>
      <c r="BJ33" s="1606">
        <f>F218</f>
        <v>0</v>
      </c>
    </row>
    <row r="34" spans="2:62" ht="12.3">
      <c r="B34" s="1150" t="s">
        <v>818</v>
      </c>
      <c r="C34" s="1482">
        <f>C293</f>
        <v>23275.716721623423</v>
      </c>
      <c r="D34" s="1477">
        <f>D293</f>
        <v>0</v>
      </c>
      <c r="E34" s="1477">
        <f>E293</f>
        <v>0</v>
      </c>
      <c r="F34" s="1477">
        <f>F293</f>
        <v>0</v>
      </c>
      <c r="G34" s="1477">
        <f>C294</f>
        <v>23275.716721623423</v>
      </c>
      <c r="H34" s="1477">
        <f>D294</f>
        <v>0</v>
      </c>
      <c r="I34" s="1477">
        <f>E294</f>
        <v>0</v>
      </c>
      <c r="J34" s="1477">
        <f>F294</f>
        <v>0</v>
      </c>
      <c r="K34" s="1477">
        <f>C295</f>
        <v>23275.716721623423</v>
      </c>
      <c r="L34" s="1477">
        <f>D295</f>
        <v>0</v>
      </c>
      <c r="M34" s="1477">
        <f>E295</f>
        <v>0</v>
      </c>
      <c r="N34" s="1477">
        <f>F295</f>
        <v>0</v>
      </c>
      <c r="O34" s="1477">
        <f>C296</f>
        <v>23275.716721623423</v>
      </c>
      <c r="P34" s="1477">
        <f>D296</f>
        <v>0</v>
      </c>
      <c r="Q34" s="1477">
        <f>E296</f>
        <v>0</v>
      </c>
      <c r="R34" s="1477">
        <f>F296</f>
        <v>0</v>
      </c>
      <c r="S34" s="1477">
        <f>C297</f>
        <v>23275.716721623423</v>
      </c>
      <c r="T34" s="1477">
        <f>D297</f>
        <v>0</v>
      </c>
      <c r="U34" s="1477">
        <f>E297</f>
        <v>0</v>
      </c>
      <c r="V34" s="1477">
        <f>F297</f>
        <v>0</v>
      </c>
      <c r="W34" s="1477">
        <f>C298</f>
        <v>23275.716721623423</v>
      </c>
      <c r="X34" s="1477">
        <f>D298</f>
        <v>0</v>
      </c>
      <c r="Y34" s="1477">
        <f>E298</f>
        <v>0</v>
      </c>
      <c r="Z34" s="1477">
        <f>F298</f>
        <v>0</v>
      </c>
      <c r="AA34" s="1477">
        <f>C299</f>
        <v>23275.716721623423</v>
      </c>
      <c r="AB34" s="1477">
        <f>D299</f>
        <v>0</v>
      </c>
      <c r="AC34" s="1477">
        <f>E299</f>
        <v>0</v>
      </c>
      <c r="AD34" s="1477">
        <f>F299</f>
        <v>0</v>
      </c>
      <c r="AE34" s="1477">
        <f>C300</f>
        <v>23275.716721623423</v>
      </c>
      <c r="AF34" s="1477">
        <f>D300</f>
        <v>0</v>
      </c>
      <c r="AG34" s="1477">
        <f>E300</f>
        <v>0</v>
      </c>
      <c r="AH34" s="1477">
        <f>F300</f>
        <v>0</v>
      </c>
      <c r="AI34" s="1477">
        <f>C301</f>
        <v>23275.716721623423</v>
      </c>
      <c r="AJ34" s="1477">
        <f>D301</f>
        <v>0</v>
      </c>
      <c r="AK34" s="1477">
        <f>E301</f>
        <v>0</v>
      </c>
      <c r="AL34" s="1477">
        <f>F301</f>
        <v>0</v>
      </c>
      <c r="AM34" s="1477">
        <f>C302</f>
        <v>23275.716721623423</v>
      </c>
      <c r="AN34" s="1477">
        <f>D302</f>
        <v>0</v>
      </c>
      <c r="AO34" s="1477">
        <f>E302</f>
        <v>0</v>
      </c>
      <c r="AP34" s="1477">
        <f>F302</f>
        <v>0</v>
      </c>
      <c r="AQ34" s="1477">
        <f>C303</f>
        <v>23275.716721623423</v>
      </c>
      <c r="AR34" s="1477">
        <f>D303</f>
        <v>0</v>
      </c>
      <c r="AS34" s="1477">
        <f>E303</f>
        <v>0</v>
      </c>
      <c r="AT34" s="1477">
        <f>F303</f>
        <v>0</v>
      </c>
      <c r="AU34" s="1477">
        <f>C304</f>
        <v>23275.716721623423</v>
      </c>
      <c r="AV34" s="1477">
        <f>D304</f>
        <v>0</v>
      </c>
      <c r="AW34" s="1477">
        <f>E304</f>
        <v>0</v>
      </c>
      <c r="AX34" s="1477">
        <f>F304</f>
        <v>0</v>
      </c>
      <c r="AY34" s="1477">
        <f>C305</f>
        <v>23275.716721623423</v>
      </c>
      <c r="AZ34" s="1477">
        <f>D305</f>
        <v>0</v>
      </c>
      <c r="BA34" s="1477">
        <f>E305</f>
        <v>0</v>
      </c>
      <c r="BB34" s="1477">
        <f>F305</f>
        <v>0</v>
      </c>
      <c r="BC34" s="1477">
        <f>C306</f>
        <v>23275.716721623423</v>
      </c>
      <c r="BD34" s="1477">
        <f>D306</f>
        <v>0</v>
      </c>
      <c r="BE34" s="1477">
        <f>E306</f>
        <v>0</v>
      </c>
      <c r="BF34" s="1477">
        <f>F306</f>
        <v>0</v>
      </c>
      <c r="BG34" s="1477">
        <f>C307</f>
        <v>23275.716721623423</v>
      </c>
      <c r="BH34" s="1477">
        <f>D307</f>
        <v>0</v>
      </c>
      <c r="BI34" s="1477">
        <f>E307</f>
        <v>0</v>
      </c>
      <c r="BJ34" s="1605">
        <f>F307</f>
        <v>0</v>
      </c>
    </row>
    <row r="35" spans="2:62" ht="12.3">
      <c r="B35" s="1149" t="s">
        <v>819</v>
      </c>
      <c r="C35" s="1481">
        <f>C383</f>
        <v>24840.903865753611</v>
      </c>
      <c r="D35" s="1478">
        <f>D383</f>
        <v>0</v>
      </c>
      <c r="E35" s="1478">
        <f>E383</f>
        <v>0</v>
      </c>
      <c r="F35" s="1478">
        <f>F383</f>
        <v>0</v>
      </c>
      <c r="G35" s="1478">
        <f>C384</f>
        <v>24840.903865753611</v>
      </c>
      <c r="H35" s="1478">
        <f>D384</f>
        <v>0</v>
      </c>
      <c r="I35" s="1478">
        <f>E384</f>
        <v>0</v>
      </c>
      <c r="J35" s="1478">
        <f>F384</f>
        <v>0</v>
      </c>
      <c r="K35" s="1478">
        <f>C385</f>
        <v>24840.903865753611</v>
      </c>
      <c r="L35" s="1478">
        <f>D385</f>
        <v>0</v>
      </c>
      <c r="M35" s="1478">
        <f>E385</f>
        <v>0</v>
      </c>
      <c r="N35" s="1478">
        <f>F385</f>
        <v>0</v>
      </c>
      <c r="O35" s="1478">
        <f>C386</f>
        <v>24840.903865753611</v>
      </c>
      <c r="P35" s="1478">
        <f>D386</f>
        <v>0</v>
      </c>
      <c r="Q35" s="1478">
        <f>E386</f>
        <v>0</v>
      </c>
      <c r="R35" s="1478">
        <f>F386</f>
        <v>0</v>
      </c>
      <c r="S35" s="1478">
        <f>C387</f>
        <v>24840.903865753611</v>
      </c>
      <c r="T35" s="1478">
        <f>D387</f>
        <v>0</v>
      </c>
      <c r="U35" s="1478">
        <f>E387</f>
        <v>0</v>
      </c>
      <c r="V35" s="1478">
        <f>F387</f>
        <v>0</v>
      </c>
      <c r="W35" s="1478">
        <f>C388</f>
        <v>24840.903865753611</v>
      </c>
      <c r="X35" s="1478">
        <f>D388</f>
        <v>0</v>
      </c>
      <c r="Y35" s="1478">
        <f>E388</f>
        <v>0</v>
      </c>
      <c r="Z35" s="1478">
        <f>F388</f>
        <v>0</v>
      </c>
      <c r="AA35" s="1478">
        <f>C389</f>
        <v>24840.903865753611</v>
      </c>
      <c r="AB35" s="1478">
        <f>D389</f>
        <v>0</v>
      </c>
      <c r="AC35" s="1478">
        <f>E389</f>
        <v>0</v>
      </c>
      <c r="AD35" s="1478">
        <f>F389</f>
        <v>0</v>
      </c>
      <c r="AE35" s="1478">
        <f>C390</f>
        <v>24840.903865753611</v>
      </c>
      <c r="AF35" s="1478">
        <f>D390</f>
        <v>0</v>
      </c>
      <c r="AG35" s="1478">
        <f>E390</f>
        <v>0</v>
      </c>
      <c r="AH35" s="1478">
        <f>F390</f>
        <v>0</v>
      </c>
      <c r="AI35" s="1478">
        <f>C391</f>
        <v>24840.903865753611</v>
      </c>
      <c r="AJ35" s="1478">
        <f>D391</f>
        <v>0</v>
      </c>
      <c r="AK35" s="1478">
        <f>E391</f>
        <v>0</v>
      </c>
      <c r="AL35" s="1478">
        <f>F391</f>
        <v>0</v>
      </c>
      <c r="AM35" s="1478">
        <f>C392</f>
        <v>24840.903865753611</v>
      </c>
      <c r="AN35" s="1478">
        <f>D392</f>
        <v>0</v>
      </c>
      <c r="AO35" s="1478">
        <f>E392</f>
        <v>0</v>
      </c>
      <c r="AP35" s="1478">
        <f>F392</f>
        <v>0</v>
      </c>
      <c r="AQ35" s="1478">
        <f>C393</f>
        <v>24840.903865753611</v>
      </c>
      <c r="AR35" s="1478">
        <f>D393</f>
        <v>0</v>
      </c>
      <c r="AS35" s="1478">
        <f>E393</f>
        <v>0</v>
      </c>
      <c r="AT35" s="1478">
        <f>F393</f>
        <v>0</v>
      </c>
      <c r="AU35" s="1478">
        <f>C394</f>
        <v>24840.903865753611</v>
      </c>
      <c r="AV35" s="1478">
        <f>D394</f>
        <v>0</v>
      </c>
      <c r="AW35" s="1478">
        <f>E394</f>
        <v>0</v>
      </c>
      <c r="AX35" s="1478">
        <f>F394</f>
        <v>0</v>
      </c>
      <c r="AY35" s="1478">
        <f>C395</f>
        <v>24840.903865753611</v>
      </c>
      <c r="AZ35" s="1478">
        <f>D395</f>
        <v>0</v>
      </c>
      <c r="BA35" s="1478">
        <f>E395</f>
        <v>0</v>
      </c>
      <c r="BB35" s="1478">
        <f>F395</f>
        <v>0</v>
      </c>
      <c r="BC35" s="1478">
        <f>C396</f>
        <v>24840.903865753611</v>
      </c>
      <c r="BD35" s="1478">
        <f>D396</f>
        <v>0</v>
      </c>
      <c r="BE35" s="1478">
        <f>E396</f>
        <v>0</v>
      </c>
      <c r="BF35" s="1478">
        <f>F396</f>
        <v>0</v>
      </c>
      <c r="BG35" s="1478">
        <f>C397</f>
        <v>24840.903865753611</v>
      </c>
      <c r="BH35" s="1478">
        <f>D397</f>
        <v>0</v>
      </c>
      <c r="BI35" s="1478">
        <f>E397</f>
        <v>0</v>
      </c>
      <c r="BJ35" s="1606">
        <f>F397</f>
        <v>0</v>
      </c>
    </row>
    <row r="36" spans="2:62" ht="12.3">
      <c r="B36" s="1150" t="s">
        <v>820</v>
      </c>
      <c r="C36" s="1482">
        <f>C472</f>
        <v>26099.273059001487</v>
      </c>
      <c r="D36" s="1477">
        <f>D472</f>
        <v>0</v>
      </c>
      <c r="E36" s="1477">
        <f>E472</f>
        <v>0</v>
      </c>
      <c r="F36" s="1477">
        <f>F472</f>
        <v>0</v>
      </c>
      <c r="G36" s="1477">
        <f>C473</f>
        <v>26099.273059001487</v>
      </c>
      <c r="H36" s="1477">
        <f>D473</f>
        <v>0</v>
      </c>
      <c r="I36" s="1477">
        <f>E473</f>
        <v>0</v>
      </c>
      <c r="J36" s="1477">
        <f>F473</f>
        <v>0</v>
      </c>
      <c r="K36" s="1477">
        <f>C474</f>
        <v>26099.273059001487</v>
      </c>
      <c r="L36" s="1477">
        <f>D474</f>
        <v>0</v>
      </c>
      <c r="M36" s="1477">
        <f>E474</f>
        <v>0</v>
      </c>
      <c r="N36" s="1477">
        <f>F474</f>
        <v>0</v>
      </c>
      <c r="O36" s="1477">
        <f>C475</f>
        <v>26099.273059001487</v>
      </c>
      <c r="P36" s="1477">
        <f>D475</f>
        <v>0</v>
      </c>
      <c r="Q36" s="1477">
        <f>E475</f>
        <v>0</v>
      </c>
      <c r="R36" s="1477">
        <f>F475</f>
        <v>0</v>
      </c>
      <c r="S36" s="1477">
        <f>C476</f>
        <v>26099.273059001487</v>
      </c>
      <c r="T36" s="1477">
        <f>D476</f>
        <v>0</v>
      </c>
      <c r="U36" s="1477">
        <f>E476</f>
        <v>0</v>
      </c>
      <c r="V36" s="1477">
        <f>F476</f>
        <v>0</v>
      </c>
      <c r="W36" s="1477">
        <f>C477</f>
        <v>26099.273059001487</v>
      </c>
      <c r="X36" s="1477">
        <f>D477</f>
        <v>0</v>
      </c>
      <c r="Y36" s="1477">
        <f>E477</f>
        <v>0</v>
      </c>
      <c r="Z36" s="1477">
        <f>F477</f>
        <v>0</v>
      </c>
      <c r="AA36" s="1477">
        <f>C478</f>
        <v>26099.273059001487</v>
      </c>
      <c r="AB36" s="1477">
        <f>D478</f>
        <v>0</v>
      </c>
      <c r="AC36" s="1477">
        <f>E478</f>
        <v>0</v>
      </c>
      <c r="AD36" s="1477">
        <f>F478</f>
        <v>0</v>
      </c>
      <c r="AE36" s="1477">
        <f>C479</f>
        <v>26099.273059001487</v>
      </c>
      <c r="AF36" s="1477">
        <f>D479</f>
        <v>0</v>
      </c>
      <c r="AG36" s="1477">
        <f>E479</f>
        <v>0</v>
      </c>
      <c r="AH36" s="1477">
        <f>F479</f>
        <v>0</v>
      </c>
      <c r="AI36" s="1477">
        <f>C480</f>
        <v>26099.273059001487</v>
      </c>
      <c r="AJ36" s="1477">
        <f>D480</f>
        <v>0</v>
      </c>
      <c r="AK36" s="1477">
        <f>E480</f>
        <v>0</v>
      </c>
      <c r="AL36" s="1477">
        <f>F480</f>
        <v>0</v>
      </c>
      <c r="AM36" s="1477">
        <f>C481</f>
        <v>26099.273059001487</v>
      </c>
      <c r="AN36" s="1477">
        <f>D481</f>
        <v>0</v>
      </c>
      <c r="AO36" s="1477">
        <f>E481</f>
        <v>0</v>
      </c>
      <c r="AP36" s="1477">
        <f>F481</f>
        <v>0</v>
      </c>
      <c r="AQ36" s="1477">
        <f>C482</f>
        <v>26099.273059001487</v>
      </c>
      <c r="AR36" s="1477">
        <f>D482</f>
        <v>0</v>
      </c>
      <c r="AS36" s="1477">
        <f>E482</f>
        <v>0</v>
      </c>
      <c r="AT36" s="1477">
        <f>F482</f>
        <v>0</v>
      </c>
      <c r="AU36" s="1477">
        <f>C483</f>
        <v>26099.273059001487</v>
      </c>
      <c r="AV36" s="1477">
        <f>D483</f>
        <v>0</v>
      </c>
      <c r="AW36" s="1477">
        <f>E483</f>
        <v>0</v>
      </c>
      <c r="AX36" s="1477">
        <f>F483</f>
        <v>0</v>
      </c>
      <c r="AY36" s="1477">
        <f>C484</f>
        <v>26099.273059001487</v>
      </c>
      <c r="AZ36" s="1477">
        <f>D484</f>
        <v>0</v>
      </c>
      <c r="BA36" s="1477">
        <f>E484</f>
        <v>0</v>
      </c>
      <c r="BB36" s="1477">
        <f>F484</f>
        <v>0</v>
      </c>
      <c r="BC36" s="1477">
        <f>C485</f>
        <v>26099.273059001487</v>
      </c>
      <c r="BD36" s="1477">
        <f>D485</f>
        <v>0</v>
      </c>
      <c r="BE36" s="1477">
        <f>E485</f>
        <v>0</v>
      </c>
      <c r="BF36" s="1477">
        <f>F485</f>
        <v>0</v>
      </c>
      <c r="BG36" s="1477">
        <f>C486</f>
        <v>26099.273059001487</v>
      </c>
      <c r="BH36" s="1477">
        <f>D486</f>
        <v>0</v>
      </c>
      <c r="BI36" s="1477">
        <f>E486</f>
        <v>0</v>
      </c>
      <c r="BJ36" s="1605">
        <f>F486</f>
        <v>0</v>
      </c>
    </row>
    <row r="37" spans="2:62" ht="12.3">
      <c r="B37" s="1149" t="s">
        <v>856</v>
      </c>
      <c r="C37" s="1481">
        <f>C561</f>
        <v>500</v>
      </c>
      <c r="D37" s="1481">
        <f t="shared" ref="D37:F37" si="69">D561</f>
        <v>500</v>
      </c>
      <c r="E37" s="1481">
        <f t="shared" si="69"/>
        <v>500</v>
      </c>
      <c r="F37" s="1481">
        <f t="shared" si="69"/>
        <v>500</v>
      </c>
      <c r="G37" s="1478">
        <f>C562</f>
        <v>500</v>
      </c>
      <c r="H37" s="1478">
        <f t="shared" ref="H37:J37" si="70">D562</f>
        <v>500</v>
      </c>
      <c r="I37" s="1478">
        <f t="shared" si="70"/>
        <v>500</v>
      </c>
      <c r="J37" s="1478">
        <f t="shared" si="70"/>
        <v>500</v>
      </c>
      <c r="K37" s="1478">
        <f>C563</f>
        <v>500</v>
      </c>
      <c r="L37" s="1478">
        <f t="shared" ref="L37:N37" si="71">D563</f>
        <v>500</v>
      </c>
      <c r="M37" s="1478">
        <f t="shared" si="71"/>
        <v>500</v>
      </c>
      <c r="N37" s="1478">
        <f t="shared" si="71"/>
        <v>500</v>
      </c>
      <c r="O37" s="1478">
        <f>C564</f>
        <v>500</v>
      </c>
      <c r="P37" s="1478">
        <f t="shared" ref="P37:R37" si="72">D564</f>
        <v>500</v>
      </c>
      <c r="Q37" s="1478">
        <f t="shared" si="72"/>
        <v>500</v>
      </c>
      <c r="R37" s="1478">
        <f t="shared" si="72"/>
        <v>500</v>
      </c>
      <c r="S37" s="1478">
        <f>C565</f>
        <v>500</v>
      </c>
      <c r="T37" s="1478">
        <f t="shared" ref="T37:V37" si="73">D565</f>
        <v>500</v>
      </c>
      <c r="U37" s="1478">
        <f t="shared" si="73"/>
        <v>500</v>
      </c>
      <c r="V37" s="1478">
        <f t="shared" si="73"/>
        <v>500</v>
      </c>
      <c r="W37" s="1478">
        <f>C566</f>
        <v>500</v>
      </c>
      <c r="X37" s="1478">
        <f t="shared" ref="X37:Z37" si="74">D566</f>
        <v>500</v>
      </c>
      <c r="Y37" s="1478">
        <f t="shared" si="74"/>
        <v>500</v>
      </c>
      <c r="Z37" s="1478">
        <f t="shared" si="74"/>
        <v>500</v>
      </c>
      <c r="AA37" s="1478">
        <f>C567</f>
        <v>500</v>
      </c>
      <c r="AB37" s="1478">
        <f t="shared" ref="AB37:AD37" si="75">D567</f>
        <v>500</v>
      </c>
      <c r="AC37" s="1478">
        <f t="shared" si="75"/>
        <v>500</v>
      </c>
      <c r="AD37" s="1478">
        <f t="shared" si="75"/>
        <v>500</v>
      </c>
      <c r="AE37" s="1478">
        <f>C568</f>
        <v>500</v>
      </c>
      <c r="AF37" s="1478">
        <f t="shared" ref="AF37:AH37" si="76">D568</f>
        <v>500</v>
      </c>
      <c r="AG37" s="1478">
        <f t="shared" si="76"/>
        <v>500</v>
      </c>
      <c r="AH37" s="1478">
        <f t="shared" si="76"/>
        <v>500</v>
      </c>
      <c r="AI37" s="1478">
        <f>C569</f>
        <v>500</v>
      </c>
      <c r="AJ37" s="1478">
        <f t="shared" ref="AJ37:AL37" si="77">D569</f>
        <v>500</v>
      </c>
      <c r="AK37" s="1478">
        <f t="shared" si="77"/>
        <v>500</v>
      </c>
      <c r="AL37" s="1478">
        <f t="shared" si="77"/>
        <v>500</v>
      </c>
      <c r="AM37" s="1478">
        <f>C570</f>
        <v>500</v>
      </c>
      <c r="AN37" s="1478">
        <f t="shared" ref="AN37:AP37" si="78">D570</f>
        <v>500</v>
      </c>
      <c r="AO37" s="1478">
        <f t="shared" si="78"/>
        <v>500</v>
      </c>
      <c r="AP37" s="1478">
        <f t="shared" si="78"/>
        <v>500</v>
      </c>
      <c r="AQ37" s="1478">
        <f>C571</f>
        <v>500</v>
      </c>
      <c r="AR37" s="1478">
        <f t="shared" ref="AR37:AT37" si="79">D571</f>
        <v>500</v>
      </c>
      <c r="AS37" s="1478">
        <f t="shared" si="79"/>
        <v>500</v>
      </c>
      <c r="AT37" s="1478">
        <f t="shared" si="79"/>
        <v>500</v>
      </c>
      <c r="AU37" s="1478">
        <f>C572</f>
        <v>500</v>
      </c>
      <c r="AV37" s="1478">
        <f t="shared" ref="AV37:AX37" si="80">D572</f>
        <v>500</v>
      </c>
      <c r="AW37" s="1478">
        <f t="shared" si="80"/>
        <v>500</v>
      </c>
      <c r="AX37" s="1478">
        <f t="shared" si="80"/>
        <v>500</v>
      </c>
      <c r="AY37" s="1478">
        <f>C573</f>
        <v>500</v>
      </c>
      <c r="AZ37" s="1478">
        <f t="shared" ref="AZ37:BB37" si="81">D573</f>
        <v>500</v>
      </c>
      <c r="BA37" s="1478">
        <f t="shared" si="81"/>
        <v>500</v>
      </c>
      <c r="BB37" s="1478">
        <f t="shared" si="81"/>
        <v>500</v>
      </c>
      <c r="BC37" s="1478">
        <f>C574</f>
        <v>500</v>
      </c>
      <c r="BD37" s="1478">
        <f t="shared" ref="BD37:BF37" si="82">D574</f>
        <v>500</v>
      </c>
      <c r="BE37" s="1478">
        <f t="shared" si="82"/>
        <v>500</v>
      </c>
      <c r="BF37" s="1478">
        <f t="shared" si="82"/>
        <v>500</v>
      </c>
      <c r="BG37" s="1478">
        <f>C575</f>
        <v>500</v>
      </c>
      <c r="BH37" s="1478">
        <f t="shared" ref="BH37:BJ37" si="83">D575</f>
        <v>500</v>
      </c>
      <c r="BI37" s="1478">
        <f t="shared" si="83"/>
        <v>500</v>
      </c>
      <c r="BJ37" s="1478">
        <f t="shared" si="83"/>
        <v>500</v>
      </c>
    </row>
    <row r="38" spans="2:62" ht="12.6" thickBot="1">
      <c r="B38" s="550" t="s">
        <v>185</v>
      </c>
      <c r="C38" s="1484">
        <f>SUM(C32:C37)</f>
        <v>132095.67478463103</v>
      </c>
      <c r="D38" s="1484">
        <f t="shared" ref="D38:H38" si="84">SUM(D32:D37)</f>
        <v>500</v>
      </c>
      <c r="E38" s="1484">
        <f t="shared" si="84"/>
        <v>500</v>
      </c>
      <c r="F38" s="1484">
        <f t="shared" si="84"/>
        <v>500</v>
      </c>
      <c r="G38" s="1484">
        <f t="shared" si="84"/>
        <v>132095.67478463103</v>
      </c>
      <c r="H38" s="1484">
        <f t="shared" si="84"/>
        <v>500</v>
      </c>
      <c r="I38" s="1484">
        <f t="shared" ref="I38" si="85">SUM(I32:I37)</f>
        <v>500</v>
      </c>
      <c r="J38" s="1484">
        <f t="shared" ref="J38" si="86">SUM(J32:J37)</f>
        <v>500</v>
      </c>
      <c r="K38" s="1484">
        <f t="shared" ref="K38" si="87">SUM(K32:K37)</f>
        <v>132095.67478463103</v>
      </c>
      <c r="L38" s="1484">
        <f t="shared" ref="L38:M38" si="88">SUM(L32:L37)</f>
        <v>500</v>
      </c>
      <c r="M38" s="1484">
        <f t="shared" si="88"/>
        <v>500</v>
      </c>
      <c r="N38" s="1484">
        <f t="shared" ref="N38" si="89">SUM(N32:N37)</f>
        <v>500</v>
      </c>
      <c r="O38" s="1484">
        <f t="shared" ref="O38" si="90">SUM(O32:O37)</f>
        <v>132095.67478463103</v>
      </c>
      <c r="P38" s="1484">
        <f t="shared" ref="P38" si="91">SUM(P32:P37)</f>
        <v>500</v>
      </c>
      <c r="Q38" s="1484">
        <f t="shared" ref="Q38:R38" si="92">SUM(Q32:Q37)</f>
        <v>500</v>
      </c>
      <c r="R38" s="1484">
        <f t="shared" si="92"/>
        <v>500</v>
      </c>
      <c r="S38" s="1484">
        <f t="shared" ref="S38" si="93">SUM(S32:S37)</f>
        <v>132095.67478463103</v>
      </c>
      <c r="T38" s="1484">
        <f t="shared" ref="T38" si="94">SUM(T32:T37)</f>
        <v>500</v>
      </c>
      <c r="U38" s="1484">
        <f t="shared" ref="U38" si="95">SUM(U32:U37)</f>
        <v>500</v>
      </c>
      <c r="V38" s="1484">
        <f t="shared" ref="V38:W38" si="96">SUM(V32:V37)</f>
        <v>500</v>
      </c>
      <c r="W38" s="1484">
        <f t="shared" si="96"/>
        <v>132095.67478463103</v>
      </c>
      <c r="X38" s="1484">
        <f t="shared" ref="X38" si="97">SUM(X32:X37)</f>
        <v>500</v>
      </c>
      <c r="Y38" s="1484">
        <f t="shared" ref="Y38" si="98">SUM(Y32:Y37)</f>
        <v>500</v>
      </c>
      <c r="Z38" s="1484">
        <f t="shared" ref="Z38" si="99">SUM(Z32:Z37)</f>
        <v>500</v>
      </c>
      <c r="AA38" s="1484">
        <f t="shared" ref="AA38:AB38" si="100">SUM(AA32:AA37)</f>
        <v>132095.67478463103</v>
      </c>
      <c r="AB38" s="1484">
        <f t="shared" si="100"/>
        <v>500</v>
      </c>
      <c r="AC38" s="1484">
        <f t="shared" ref="AC38" si="101">SUM(AC32:AC37)</f>
        <v>500</v>
      </c>
      <c r="AD38" s="1484">
        <f t="shared" ref="AD38" si="102">SUM(AD32:AD37)</f>
        <v>500</v>
      </c>
      <c r="AE38" s="1484">
        <f t="shared" ref="AE38" si="103">SUM(AE32:AE37)</f>
        <v>132095.67478463103</v>
      </c>
      <c r="AF38" s="1484">
        <f t="shared" ref="AF38:AG38" si="104">SUM(AF32:AF37)</f>
        <v>500</v>
      </c>
      <c r="AG38" s="1484">
        <f t="shared" si="104"/>
        <v>500</v>
      </c>
      <c r="AH38" s="1484">
        <f t="shared" ref="AH38" si="105">SUM(AH32:AH37)</f>
        <v>500</v>
      </c>
      <c r="AI38" s="1484">
        <f t="shared" ref="AI38" si="106">SUM(AI32:AI37)</f>
        <v>132095.67478463103</v>
      </c>
      <c r="AJ38" s="1484">
        <f t="shared" ref="AJ38" si="107">SUM(AJ32:AJ37)</f>
        <v>500</v>
      </c>
      <c r="AK38" s="1484">
        <f t="shared" ref="AK38:AL38" si="108">SUM(AK32:AK37)</f>
        <v>500</v>
      </c>
      <c r="AL38" s="1484">
        <f t="shared" si="108"/>
        <v>500</v>
      </c>
      <c r="AM38" s="1484">
        <f t="shared" ref="AM38" si="109">SUM(AM32:AM37)</f>
        <v>132095.67478463103</v>
      </c>
      <c r="AN38" s="1484">
        <f t="shared" ref="AN38" si="110">SUM(AN32:AN37)</f>
        <v>500</v>
      </c>
      <c r="AO38" s="1484">
        <f t="shared" ref="AO38" si="111">SUM(AO32:AO37)</f>
        <v>500</v>
      </c>
      <c r="AP38" s="1484">
        <f t="shared" ref="AP38:AQ38" si="112">SUM(AP32:AP37)</f>
        <v>500</v>
      </c>
      <c r="AQ38" s="1484">
        <f t="shared" si="112"/>
        <v>132095.67478463103</v>
      </c>
      <c r="AR38" s="1484">
        <f t="shared" ref="AR38" si="113">SUM(AR32:AR37)</f>
        <v>500</v>
      </c>
      <c r="AS38" s="1484">
        <f t="shared" ref="AS38" si="114">SUM(AS32:AS37)</f>
        <v>500</v>
      </c>
      <c r="AT38" s="1484">
        <f t="shared" ref="AT38" si="115">SUM(AT32:AT37)</f>
        <v>500</v>
      </c>
      <c r="AU38" s="1484">
        <f t="shared" ref="AU38:AV38" si="116">SUM(AU32:AU37)</f>
        <v>132095.67478463103</v>
      </c>
      <c r="AV38" s="1484">
        <f t="shared" si="116"/>
        <v>500</v>
      </c>
      <c r="AW38" s="1484">
        <f t="shared" ref="AW38" si="117">SUM(AW32:AW37)</f>
        <v>500</v>
      </c>
      <c r="AX38" s="1484">
        <f t="shared" ref="AX38" si="118">SUM(AX32:AX37)</f>
        <v>500</v>
      </c>
      <c r="AY38" s="1484">
        <f t="shared" ref="AY38" si="119">SUM(AY32:AY37)</f>
        <v>132095.67478463103</v>
      </c>
      <c r="AZ38" s="1484">
        <f t="shared" ref="AZ38:BA38" si="120">SUM(AZ32:AZ37)</f>
        <v>500</v>
      </c>
      <c r="BA38" s="1484">
        <f t="shared" si="120"/>
        <v>500</v>
      </c>
      <c r="BB38" s="1484">
        <f t="shared" ref="BB38" si="121">SUM(BB32:BB37)</f>
        <v>500</v>
      </c>
      <c r="BC38" s="1484">
        <f t="shared" ref="BC38" si="122">SUM(BC32:BC37)</f>
        <v>132095.67478463103</v>
      </c>
      <c r="BD38" s="1484">
        <f t="shared" ref="BD38" si="123">SUM(BD32:BD37)</f>
        <v>500</v>
      </c>
      <c r="BE38" s="1484">
        <f t="shared" ref="BE38:BF38" si="124">SUM(BE32:BE37)</f>
        <v>500</v>
      </c>
      <c r="BF38" s="1484">
        <f t="shared" si="124"/>
        <v>500</v>
      </c>
      <c r="BG38" s="1484">
        <f t="shared" ref="BG38" si="125">SUM(BG32:BG37)</f>
        <v>132095.67478463103</v>
      </c>
      <c r="BH38" s="1484">
        <f t="shared" ref="BH38" si="126">SUM(BH32:BH37)</f>
        <v>500</v>
      </c>
      <c r="BI38" s="1484">
        <f t="shared" ref="BI38" si="127">SUM(BI32:BI37)</f>
        <v>500</v>
      </c>
      <c r="BJ38" s="1484">
        <f t="shared" ref="BJ38" si="128">SUM(BJ32:BJ37)</f>
        <v>500</v>
      </c>
    </row>
    <row r="40" spans="2:62">
      <c r="C40" s="170"/>
      <c r="D40" s="44"/>
      <c r="E40" s="44"/>
      <c r="F40" s="44"/>
      <c r="G40" s="44"/>
    </row>
    <row r="41" spans="2:62" ht="12.3">
      <c r="B41" s="404" t="s">
        <v>802</v>
      </c>
      <c r="C41" s="405"/>
      <c r="D41" s="200"/>
      <c r="E41" s="201"/>
      <c r="F41" s="44"/>
      <c r="G41" s="44"/>
    </row>
    <row r="42" spans="2:62">
      <c r="B42" s="165" t="s">
        <v>106</v>
      </c>
      <c r="C42" s="405"/>
      <c r="D42" s="200"/>
      <c r="E42" s="201"/>
      <c r="F42" s="44"/>
      <c r="G42" s="44"/>
    </row>
    <row r="43" spans="2:62" ht="9" customHeight="1">
      <c r="B43" s="406"/>
      <c r="C43" s="190"/>
      <c r="D43" s="189"/>
      <c r="E43" s="44"/>
      <c r="F43" s="44"/>
      <c r="G43" s="44"/>
    </row>
    <row r="44" spans="2:62" ht="10.5" thickBot="1">
      <c r="B44" s="34" t="s">
        <v>178</v>
      </c>
      <c r="C44" s="407"/>
      <c r="D44" s="181"/>
      <c r="E44" s="182"/>
      <c r="F44" s="182"/>
      <c r="G44" s="183"/>
    </row>
    <row r="45" spans="2:62" ht="10.5" thickBot="1">
      <c r="B45" s="408" t="s">
        <v>801</v>
      </c>
      <c r="C45" s="409" t="s">
        <v>66</v>
      </c>
      <c r="D45" s="409" t="s">
        <v>67</v>
      </c>
      <c r="E45" s="409" t="s">
        <v>68</v>
      </c>
      <c r="F45" s="409" t="s">
        <v>69</v>
      </c>
      <c r="G45" s="409" t="s">
        <v>107</v>
      </c>
    </row>
    <row r="46" spans="2:62" ht="12.6" thickBot="1">
      <c r="B46" s="1103" t="s">
        <v>49</v>
      </c>
      <c r="C46" s="1107">
        <f>SUM(Sales!F9)</f>
        <v>266023.08882292372</v>
      </c>
      <c r="D46" s="1107">
        <f>SUM(Sales!G9)</f>
        <v>0</v>
      </c>
      <c r="E46" s="1107">
        <f>SUM(Sales!H9)</f>
        <v>0</v>
      </c>
      <c r="F46" s="1107">
        <f>SUM(Sales!I9)</f>
        <v>0</v>
      </c>
      <c r="G46" s="1107">
        <f t="shared" ref="G46:G51" si="129">SUM(C46:F46)</f>
        <v>266023.08882292372</v>
      </c>
    </row>
    <row r="47" spans="2:62" ht="12.6" thickBot="1">
      <c r="B47" s="1104" t="s">
        <v>77</v>
      </c>
      <c r="C47" s="1108">
        <f>SUM(Sales!J9)</f>
        <v>266023.08882292372</v>
      </c>
      <c r="D47" s="1108">
        <f>SUM(Sales!K9)</f>
        <v>0</v>
      </c>
      <c r="E47" s="1108">
        <f>SUM(Sales!L9)</f>
        <v>0</v>
      </c>
      <c r="F47" s="1108">
        <f>SUM(Sales!M9)</f>
        <v>0</v>
      </c>
      <c r="G47" s="1108">
        <f t="shared" si="129"/>
        <v>266023.08882292372</v>
      </c>
    </row>
    <row r="48" spans="2:62" ht="12.6" thickBot="1">
      <c r="B48" s="1103" t="s">
        <v>78</v>
      </c>
      <c r="C48" s="1107">
        <f>SUM(Sales!N9)</f>
        <v>266023.08882292372</v>
      </c>
      <c r="D48" s="1107">
        <f>SUM(Sales!O9)</f>
        <v>0</v>
      </c>
      <c r="E48" s="1107">
        <f>SUM(Sales!P9)</f>
        <v>0</v>
      </c>
      <c r="F48" s="1107">
        <f>SUM(Sales!Q9)</f>
        <v>0</v>
      </c>
      <c r="G48" s="1107">
        <f t="shared" si="129"/>
        <v>266023.08882292372</v>
      </c>
    </row>
    <row r="49" spans="2:7" ht="12.6" thickBot="1">
      <c r="B49" s="1104" t="s">
        <v>79</v>
      </c>
      <c r="C49" s="1108">
        <f>SUM(Sales!R9)</f>
        <v>266023.08882292372</v>
      </c>
      <c r="D49" s="1108">
        <f>SUM(Sales!S9)</f>
        <v>0</v>
      </c>
      <c r="E49" s="1108">
        <f>SUM(Sales!T9)</f>
        <v>0</v>
      </c>
      <c r="F49" s="1108">
        <f>SUM(Sales!U9)</f>
        <v>0</v>
      </c>
      <c r="G49" s="1108">
        <f t="shared" si="129"/>
        <v>266023.08882292372</v>
      </c>
    </row>
    <row r="50" spans="2:7" ht="12.6" thickBot="1">
      <c r="B50" s="1103" t="s">
        <v>80</v>
      </c>
      <c r="C50" s="1107">
        <f>SUM(Sales!V9)</f>
        <v>266023.08882292372</v>
      </c>
      <c r="D50" s="1107">
        <f>SUM(Sales!W9)</f>
        <v>0</v>
      </c>
      <c r="E50" s="1107">
        <f>SUM(Sales!X9)</f>
        <v>0</v>
      </c>
      <c r="F50" s="1107">
        <f>SUM(Sales!Y9)</f>
        <v>0</v>
      </c>
      <c r="G50" s="1107">
        <f t="shared" si="129"/>
        <v>266023.08882292372</v>
      </c>
    </row>
    <row r="51" spans="2:7" ht="12.6" thickBot="1">
      <c r="B51" s="1105" t="s">
        <v>318</v>
      </c>
      <c r="C51" s="1109">
        <f>SUM(Sales!Z9)</f>
        <v>266023.08882292372</v>
      </c>
      <c r="D51" s="1109">
        <f>SUM(Sales!AA9)</f>
        <v>0</v>
      </c>
      <c r="E51" s="1109">
        <f>SUM(Sales!AB9)</f>
        <v>0</v>
      </c>
      <c r="F51" s="1109">
        <f>SUM(Sales!AC9)</f>
        <v>0</v>
      </c>
      <c r="G51" s="1109">
        <f t="shared" si="129"/>
        <v>266023.08882292372</v>
      </c>
    </row>
    <row r="52" spans="2:7" ht="12.6" thickBot="1">
      <c r="B52" s="1106" t="s">
        <v>317</v>
      </c>
      <c r="C52" s="1110">
        <f>SUM(Sales!AD9)</f>
        <v>266023.08882292372</v>
      </c>
      <c r="D52" s="1110">
        <f>SUM(Sales!AE9)</f>
        <v>0</v>
      </c>
      <c r="E52" s="1110">
        <f>SUM(Sales!AF9)</f>
        <v>0</v>
      </c>
      <c r="F52" s="1110">
        <f>SUM(Sales!AG9)</f>
        <v>0</v>
      </c>
      <c r="G52" s="1110">
        <f t="shared" ref="G52:G60" si="130">SUM(C52:F52)</f>
        <v>266023.08882292372</v>
      </c>
    </row>
    <row r="53" spans="2:7" ht="12.6" thickBot="1">
      <c r="B53" s="1105" t="s">
        <v>319</v>
      </c>
      <c r="C53" s="1109">
        <f>SUM(Sales!AH9)</f>
        <v>266023.08882292372</v>
      </c>
      <c r="D53" s="1109">
        <f>SUM(Sales!AI9)</f>
        <v>0</v>
      </c>
      <c r="E53" s="1109">
        <f>SUM(Sales!AJ9)</f>
        <v>0</v>
      </c>
      <c r="F53" s="1109">
        <f>SUM(Sales!AK9)</f>
        <v>0</v>
      </c>
      <c r="G53" s="1109">
        <f t="shared" si="130"/>
        <v>266023.08882292372</v>
      </c>
    </row>
    <row r="54" spans="2:7" ht="12.6" thickBot="1">
      <c r="B54" s="1106" t="s">
        <v>412</v>
      </c>
      <c r="C54" s="1110">
        <f>SUM(Sales!AL9)</f>
        <v>266023.08882292372</v>
      </c>
      <c r="D54" s="1110">
        <f>SUM(Sales!AM9)</f>
        <v>0</v>
      </c>
      <c r="E54" s="1110">
        <f>SUM(Sales!AN9)</f>
        <v>0</v>
      </c>
      <c r="F54" s="1110">
        <f>SUM(Sales!AO9)</f>
        <v>0</v>
      </c>
      <c r="G54" s="1110">
        <f t="shared" si="130"/>
        <v>266023.08882292372</v>
      </c>
    </row>
    <row r="55" spans="2:7" ht="12.6" thickBot="1">
      <c r="B55" s="1105" t="s">
        <v>413</v>
      </c>
      <c r="C55" s="1109">
        <f>SUM(Sales!AP9)</f>
        <v>266023.08882292372</v>
      </c>
      <c r="D55" s="1109">
        <f>SUM(Sales!AQ9)</f>
        <v>0</v>
      </c>
      <c r="E55" s="1109">
        <f>SUM(Sales!AR9)</f>
        <v>0</v>
      </c>
      <c r="F55" s="1109">
        <f>SUM(Sales!AS9)</f>
        <v>0</v>
      </c>
      <c r="G55" s="1109">
        <f t="shared" si="130"/>
        <v>266023.08882292372</v>
      </c>
    </row>
    <row r="56" spans="2:7" ht="12.6" thickBot="1">
      <c r="B56" s="1106" t="s">
        <v>626</v>
      </c>
      <c r="C56" s="1110">
        <f>SUM(Sales!AT9)</f>
        <v>266023.08882292372</v>
      </c>
      <c r="D56" s="1110">
        <f>SUM(Sales!AU9)</f>
        <v>0</v>
      </c>
      <c r="E56" s="1110">
        <f>SUM(Sales!AV9)</f>
        <v>0</v>
      </c>
      <c r="F56" s="1110">
        <f>SUM(Sales!AW9)</f>
        <v>0</v>
      </c>
      <c r="G56" s="1110">
        <f t="shared" si="130"/>
        <v>266023.08882292372</v>
      </c>
    </row>
    <row r="57" spans="2:7" ht="12.6" thickBot="1">
      <c r="B57" s="1105" t="s">
        <v>627</v>
      </c>
      <c r="C57" s="1109">
        <f>SUM(Sales!AX9)</f>
        <v>266023.08882292372</v>
      </c>
      <c r="D57" s="1109">
        <f>SUM(Sales!AY9)</f>
        <v>0</v>
      </c>
      <c r="E57" s="1109">
        <f>SUM(Sales!AZ9)</f>
        <v>0</v>
      </c>
      <c r="F57" s="1109">
        <f>SUM(Sales!BA9)</f>
        <v>0</v>
      </c>
      <c r="G57" s="1109">
        <f t="shared" si="130"/>
        <v>266023.08882292372</v>
      </c>
    </row>
    <row r="58" spans="2:7" ht="12.6" thickBot="1">
      <c r="B58" s="1106" t="s">
        <v>628</v>
      </c>
      <c r="C58" s="1110">
        <f>SUM(Sales!BB9)</f>
        <v>266023.08882292372</v>
      </c>
      <c r="D58" s="1110">
        <f>SUM(Sales!BC9)</f>
        <v>0</v>
      </c>
      <c r="E58" s="1110">
        <f>SUM(Sales!BD9)</f>
        <v>0</v>
      </c>
      <c r="F58" s="1110">
        <f>SUM(Sales!BE9)</f>
        <v>0</v>
      </c>
      <c r="G58" s="1110">
        <f t="shared" si="130"/>
        <v>266023.08882292372</v>
      </c>
    </row>
    <row r="59" spans="2:7" ht="12.6" thickBot="1">
      <c r="B59" s="1105" t="s">
        <v>629</v>
      </c>
      <c r="C59" s="1109">
        <f>SUM(Sales!BF9)</f>
        <v>266023.08882292372</v>
      </c>
      <c r="D59" s="1109">
        <f>SUM(Sales!BG9)</f>
        <v>0</v>
      </c>
      <c r="E59" s="1109">
        <f>SUM(Sales!BH9)</f>
        <v>0</v>
      </c>
      <c r="F59" s="1109">
        <f>SUM(Sales!BI9)</f>
        <v>0</v>
      </c>
      <c r="G59" s="1109">
        <f t="shared" si="130"/>
        <v>266023.08882292372</v>
      </c>
    </row>
    <row r="60" spans="2:7" ht="12.6" thickBot="1">
      <c r="B60" s="1106" t="s">
        <v>630</v>
      </c>
      <c r="C60" s="1110">
        <f>SUM(Sales!BJ9)</f>
        <v>266023.08882292372</v>
      </c>
      <c r="D60" s="1110">
        <f>SUM(Sales!BK9)</f>
        <v>0</v>
      </c>
      <c r="E60" s="1110">
        <f>SUM(Sales!BL9)</f>
        <v>0</v>
      </c>
      <c r="F60" s="1110">
        <f>SUM(Sales!BM9)</f>
        <v>0</v>
      </c>
      <c r="G60" s="1110">
        <f t="shared" si="130"/>
        <v>266023.08882292372</v>
      </c>
    </row>
    <row r="61" spans="2:7" ht="10.5" thickBot="1">
      <c r="C61" s="170"/>
      <c r="D61" s="13"/>
      <c r="E61" s="13"/>
      <c r="F61" s="13"/>
      <c r="G61" s="13"/>
    </row>
    <row r="62" spans="2:7" ht="10.5" thickBot="1">
      <c r="B62" s="408" t="s">
        <v>800</v>
      </c>
      <c r="C62" s="409" t="s">
        <v>66</v>
      </c>
      <c r="D62" s="409" t="s">
        <v>67</v>
      </c>
      <c r="E62" s="409" t="s">
        <v>68</v>
      </c>
      <c r="F62" s="409" t="s">
        <v>69</v>
      </c>
      <c r="G62" s="409" t="s">
        <v>107</v>
      </c>
    </row>
    <row r="63" spans="2:7" ht="12.6" thickBot="1">
      <c r="B63" s="1103" t="s">
        <v>49</v>
      </c>
      <c r="C63" s="1358">
        <f>Sales!D8</f>
        <v>1</v>
      </c>
      <c r="D63" s="1358">
        <v>0</v>
      </c>
      <c r="E63" s="1358">
        <v>0</v>
      </c>
      <c r="F63" s="1358">
        <v>0</v>
      </c>
      <c r="G63" s="1358">
        <f>SUM(C63:F63)</f>
        <v>1</v>
      </c>
    </row>
    <row r="64" spans="2:7" ht="12.6" thickBot="1">
      <c r="B64" s="1104" t="s">
        <v>77</v>
      </c>
      <c r="C64" s="1359">
        <f>C63+C63/100*Sales!C10</f>
        <v>1.02</v>
      </c>
      <c r="D64" s="1359">
        <v>0</v>
      </c>
      <c r="E64" s="1359">
        <v>0</v>
      </c>
      <c r="F64" s="1359">
        <v>0</v>
      </c>
      <c r="G64" s="1359">
        <f t="shared" ref="G64:G77" si="131">SUM(C64:F64)</f>
        <v>1.02</v>
      </c>
    </row>
    <row r="65" spans="2:7" ht="12.6" thickBot="1">
      <c r="B65" s="1103" t="s">
        <v>78</v>
      </c>
      <c r="C65" s="1358">
        <f>C64+C64/100*Sales!C10</f>
        <v>1.0404</v>
      </c>
      <c r="D65" s="1358">
        <v>0</v>
      </c>
      <c r="E65" s="1358">
        <v>0</v>
      </c>
      <c r="F65" s="1358">
        <v>0</v>
      </c>
      <c r="G65" s="1358">
        <f t="shared" si="131"/>
        <v>1.0404</v>
      </c>
    </row>
    <row r="66" spans="2:7" ht="12.6" thickBot="1">
      <c r="B66" s="1104" t="s">
        <v>79</v>
      </c>
      <c r="C66" s="1359">
        <f>C65+C65/100*Sales!C10</f>
        <v>1.0612079999999999</v>
      </c>
      <c r="D66" s="1359">
        <v>0</v>
      </c>
      <c r="E66" s="1359">
        <v>0</v>
      </c>
      <c r="F66" s="1359">
        <v>0</v>
      </c>
      <c r="G66" s="1359">
        <f t="shared" si="131"/>
        <v>1.0612079999999999</v>
      </c>
    </row>
    <row r="67" spans="2:7" ht="12.6" thickBot="1">
      <c r="B67" s="1103" t="s">
        <v>80</v>
      </c>
      <c r="C67" s="1358">
        <f>C66+C66/100*Sales!C10</f>
        <v>1.08243216</v>
      </c>
      <c r="D67" s="1358">
        <v>0</v>
      </c>
      <c r="E67" s="1358">
        <v>0</v>
      </c>
      <c r="F67" s="1358">
        <v>0</v>
      </c>
      <c r="G67" s="1358">
        <f t="shared" si="131"/>
        <v>1.08243216</v>
      </c>
    </row>
    <row r="68" spans="2:7" ht="12.6" thickBot="1">
      <c r="B68" s="1105" t="s">
        <v>318</v>
      </c>
      <c r="C68" s="1359">
        <f>C67+C67/100*Sales!C10</f>
        <v>1.1040808032</v>
      </c>
      <c r="D68" s="1359">
        <v>0</v>
      </c>
      <c r="E68" s="1359">
        <v>0</v>
      </c>
      <c r="F68" s="1359">
        <v>0</v>
      </c>
      <c r="G68" s="1359">
        <f t="shared" si="131"/>
        <v>1.1040808032</v>
      </c>
    </row>
    <row r="69" spans="2:7" ht="12.6" thickBot="1">
      <c r="B69" s="1106" t="s">
        <v>317</v>
      </c>
      <c r="C69" s="1358">
        <f>C68+C68/100*Sales!C10</f>
        <v>1.1261624192640001</v>
      </c>
      <c r="D69" s="1358">
        <v>0</v>
      </c>
      <c r="E69" s="1358">
        <v>0</v>
      </c>
      <c r="F69" s="1358">
        <v>0</v>
      </c>
      <c r="G69" s="1358">
        <f t="shared" si="131"/>
        <v>1.1261624192640001</v>
      </c>
    </row>
    <row r="70" spans="2:7" ht="12.6" thickBot="1">
      <c r="B70" s="1105" t="s">
        <v>319</v>
      </c>
      <c r="C70" s="1359">
        <f>C69+C69/100*Sales!C10</f>
        <v>1.14868566764928</v>
      </c>
      <c r="D70" s="1359">
        <v>0</v>
      </c>
      <c r="E70" s="1359">
        <v>0</v>
      </c>
      <c r="F70" s="1359">
        <v>0</v>
      </c>
      <c r="G70" s="1359">
        <f t="shared" si="131"/>
        <v>1.14868566764928</v>
      </c>
    </row>
    <row r="71" spans="2:7" ht="12.6" thickBot="1">
      <c r="B71" s="1106" t="s">
        <v>412</v>
      </c>
      <c r="C71" s="1358">
        <f>C70+C70/100*Sales!C10</f>
        <v>1.1716593810022657</v>
      </c>
      <c r="D71" s="1358">
        <v>0</v>
      </c>
      <c r="E71" s="1358">
        <v>0</v>
      </c>
      <c r="F71" s="1358">
        <v>0</v>
      </c>
      <c r="G71" s="1358">
        <f t="shared" si="131"/>
        <v>1.1716593810022657</v>
      </c>
    </row>
    <row r="72" spans="2:7" ht="12.6" thickBot="1">
      <c r="B72" s="1105" t="s">
        <v>413</v>
      </c>
      <c r="C72" s="1359">
        <f>C71+C71/100*Sales!C10</f>
        <v>1.1950925686223111</v>
      </c>
      <c r="D72" s="1359">
        <v>0</v>
      </c>
      <c r="E72" s="1359">
        <v>0</v>
      </c>
      <c r="F72" s="1359">
        <v>0</v>
      </c>
      <c r="G72" s="1359">
        <f t="shared" si="131"/>
        <v>1.1950925686223111</v>
      </c>
    </row>
    <row r="73" spans="2:7" ht="12.6" thickBot="1">
      <c r="B73" s="1106" t="s">
        <v>626</v>
      </c>
      <c r="C73" s="1358">
        <f>C72+C72/100*Sales!C10</f>
        <v>1.2189944199947573</v>
      </c>
      <c r="D73" s="1358">
        <v>0</v>
      </c>
      <c r="E73" s="1358">
        <v>0</v>
      </c>
      <c r="F73" s="1358">
        <v>0</v>
      </c>
      <c r="G73" s="1358">
        <f t="shared" si="131"/>
        <v>1.2189944199947573</v>
      </c>
    </row>
    <row r="74" spans="2:7" ht="12.6" thickBot="1">
      <c r="B74" s="1105" t="s">
        <v>627</v>
      </c>
      <c r="C74" s="1359">
        <f>C73+C73/100*Sales!C10</f>
        <v>1.2433743083946525</v>
      </c>
      <c r="D74" s="1359">
        <v>0</v>
      </c>
      <c r="E74" s="1359">
        <v>0</v>
      </c>
      <c r="F74" s="1359">
        <v>0</v>
      </c>
      <c r="G74" s="1359">
        <f t="shared" si="131"/>
        <v>1.2433743083946525</v>
      </c>
    </row>
    <row r="75" spans="2:7" ht="12.6" thickBot="1">
      <c r="B75" s="1106" t="s">
        <v>628</v>
      </c>
      <c r="C75" s="1358">
        <f>C74+C74/100*Sales!C10</f>
        <v>1.2682417945625455</v>
      </c>
      <c r="D75" s="1358">
        <v>0</v>
      </c>
      <c r="E75" s="1358">
        <v>0</v>
      </c>
      <c r="F75" s="1358">
        <v>0</v>
      </c>
      <c r="G75" s="1358">
        <f t="shared" si="131"/>
        <v>1.2682417945625455</v>
      </c>
    </row>
    <row r="76" spans="2:7" ht="12.6" thickBot="1">
      <c r="B76" s="1105" t="s">
        <v>629</v>
      </c>
      <c r="C76" s="1359">
        <f>C75+C75/100*Sales!C10</f>
        <v>1.2936066304537963</v>
      </c>
      <c r="D76" s="1359">
        <v>0</v>
      </c>
      <c r="E76" s="1359">
        <v>0</v>
      </c>
      <c r="F76" s="1359">
        <v>0</v>
      </c>
      <c r="G76" s="1359">
        <f t="shared" si="131"/>
        <v>1.2936066304537963</v>
      </c>
    </row>
    <row r="77" spans="2:7" ht="12.6" thickBot="1">
      <c r="B77" s="1106" t="s">
        <v>630</v>
      </c>
      <c r="C77" s="1358">
        <f>C76+C76/100*Sales!C10</f>
        <v>1.3194787630628722</v>
      </c>
      <c r="D77" s="1358">
        <v>0</v>
      </c>
      <c r="E77" s="1358">
        <v>0</v>
      </c>
      <c r="F77" s="1358">
        <v>0</v>
      </c>
      <c r="G77" s="1358">
        <f t="shared" si="131"/>
        <v>1.3194787630628722</v>
      </c>
    </row>
    <row r="78" spans="2:7" ht="10.5" thickBot="1">
      <c r="C78" s="170"/>
      <c r="D78" s="13"/>
      <c r="E78" s="13"/>
      <c r="F78" s="13"/>
      <c r="G78" s="13"/>
    </row>
    <row r="79" spans="2:7" ht="10.5" thickBot="1">
      <c r="B79" s="408" t="s">
        <v>799</v>
      </c>
      <c r="C79" s="409" t="s">
        <v>66</v>
      </c>
      <c r="D79" s="409" t="s">
        <v>67</v>
      </c>
      <c r="E79" s="409" t="s">
        <v>68</v>
      </c>
      <c r="F79" s="409" t="s">
        <v>69</v>
      </c>
      <c r="G79" s="409" t="s">
        <v>107</v>
      </c>
    </row>
    <row r="80" spans="2:7" ht="12.6" thickBot="1">
      <c r="B80" s="1103" t="s">
        <v>49</v>
      </c>
      <c r="C80" s="1358">
        <f t="shared" ref="C80" si="132">C63*C46</f>
        <v>266023.08882292372</v>
      </c>
      <c r="D80" s="1358">
        <f t="shared" ref="C80:F89" si="133">D63*D46</f>
        <v>0</v>
      </c>
      <c r="E80" s="1358">
        <f t="shared" si="133"/>
        <v>0</v>
      </c>
      <c r="F80" s="1358">
        <f t="shared" si="133"/>
        <v>0</v>
      </c>
      <c r="G80" s="1358">
        <f t="shared" ref="G80:G94" si="134">SUM(C80:F80)</f>
        <v>266023.08882292372</v>
      </c>
    </row>
    <row r="81" spans="2:7" ht="12.6" thickBot="1">
      <c r="B81" s="1104" t="s">
        <v>77</v>
      </c>
      <c r="C81" s="1359">
        <f t="shared" ref="C81" si="135">C64*C47</f>
        <v>271343.5505993822</v>
      </c>
      <c r="D81" s="1359">
        <f t="shared" si="133"/>
        <v>0</v>
      </c>
      <c r="E81" s="1359">
        <f t="shared" si="133"/>
        <v>0</v>
      </c>
      <c r="F81" s="1359">
        <f t="shared" si="133"/>
        <v>0</v>
      </c>
      <c r="G81" s="1359">
        <f t="shared" si="134"/>
        <v>271343.5505993822</v>
      </c>
    </row>
    <row r="82" spans="2:7" ht="12.6" thickBot="1">
      <c r="B82" s="1103" t="s">
        <v>78</v>
      </c>
      <c r="C82" s="1358">
        <f t="shared" ref="C82" si="136">C65*C48</f>
        <v>276770.42161136982</v>
      </c>
      <c r="D82" s="1358">
        <f t="shared" si="133"/>
        <v>0</v>
      </c>
      <c r="E82" s="1358">
        <f t="shared" si="133"/>
        <v>0</v>
      </c>
      <c r="F82" s="1358">
        <f t="shared" si="133"/>
        <v>0</v>
      </c>
      <c r="G82" s="1358">
        <f t="shared" si="134"/>
        <v>276770.42161136982</v>
      </c>
    </row>
    <row r="83" spans="2:7" ht="12.6" thickBot="1">
      <c r="B83" s="1104" t="s">
        <v>79</v>
      </c>
      <c r="C83" s="1359">
        <f t="shared" ref="C83" si="137">C66*C49</f>
        <v>282305.83004359721</v>
      </c>
      <c r="D83" s="1359">
        <f t="shared" si="133"/>
        <v>0</v>
      </c>
      <c r="E83" s="1359">
        <f t="shared" si="133"/>
        <v>0</v>
      </c>
      <c r="F83" s="1359">
        <f t="shared" si="133"/>
        <v>0</v>
      </c>
      <c r="G83" s="1359">
        <f t="shared" si="134"/>
        <v>282305.83004359721</v>
      </c>
    </row>
    <row r="84" spans="2:7" ht="12.6" thickBot="1">
      <c r="B84" s="1103" t="s">
        <v>80</v>
      </c>
      <c r="C84" s="1358">
        <f t="shared" si="133"/>
        <v>287951.94664446916</v>
      </c>
      <c r="D84" s="1358">
        <f t="shared" si="133"/>
        <v>0</v>
      </c>
      <c r="E84" s="1358">
        <f t="shared" si="133"/>
        <v>0</v>
      </c>
      <c r="F84" s="1358">
        <f t="shared" si="133"/>
        <v>0</v>
      </c>
      <c r="G84" s="1358">
        <f t="shared" si="134"/>
        <v>287951.94664446916</v>
      </c>
    </row>
    <row r="85" spans="2:7" ht="12.6" thickBot="1">
      <c r="B85" s="1105" t="s">
        <v>318</v>
      </c>
      <c r="C85" s="1360">
        <f t="shared" si="133"/>
        <v>293710.98557735857</v>
      </c>
      <c r="D85" s="1360">
        <f t="shared" si="133"/>
        <v>0</v>
      </c>
      <c r="E85" s="1360">
        <f t="shared" si="133"/>
        <v>0</v>
      </c>
      <c r="F85" s="1360">
        <f t="shared" si="133"/>
        <v>0</v>
      </c>
      <c r="G85" s="1360">
        <f t="shared" si="134"/>
        <v>293710.98557735857</v>
      </c>
    </row>
    <row r="86" spans="2:7" ht="12.6" thickBot="1">
      <c r="B86" s="1106" t="s">
        <v>317</v>
      </c>
      <c r="C86" s="1361">
        <f t="shared" si="133"/>
        <v>299585.20528890577</v>
      </c>
      <c r="D86" s="1361">
        <f t="shared" si="133"/>
        <v>0</v>
      </c>
      <c r="E86" s="1361">
        <f t="shared" si="133"/>
        <v>0</v>
      </c>
      <c r="F86" s="1361">
        <f t="shared" si="133"/>
        <v>0</v>
      </c>
      <c r="G86" s="1361">
        <f t="shared" si="134"/>
        <v>299585.20528890577</v>
      </c>
    </row>
    <row r="87" spans="2:7" ht="12.6" thickBot="1">
      <c r="B87" s="1105" t="s">
        <v>319</v>
      </c>
      <c r="C87" s="1360">
        <f t="shared" si="133"/>
        <v>305576.90939468384</v>
      </c>
      <c r="D87" s="1360">
        <f t="shared" si="133"/>
        <v>0</v>
      </c>
      <c r="E87" s="1360">
        <f t="shared" si="133"/>
        <v>0</v>
      </c>
      <c r="F87" s="1360">
        <f t="shared" si="133"/>
        <v>0</v>
      </c>
      <c r="G87" s="1360">
        <f t="shared" si="134"/>
        <v>305576.90939468384</v>
      </c>
    </row>
    <row r="88" spans="2:7" ht="12.6" thickBot="1">
      <c r="B88" s="1106" t="s">
        <v>412</v>
      </c>
      <c r="C88" s="1361">
        <f t="shared" si="133"/>
        <v>311688.44758257759</v>
      </c>
      <c r="D88" s="1361">
        <f t="shared" si="133"/>
        <v>0</v>
      </c>
      <c r="E88" s="1361">
        <f t="shared" si="133"/>
        <v>0</v>
      </c>
      <c r="F88" s="1361">
        <f t="shared" si="133"/>
        <v>0</v>
      </c>
      <c r="G88" s="1361">
        <f t="shared" si="134"/>
        <v>311688.44758257759</v>
      </c>
    </row>
    <row r="89" spans="2:7" ht="12.6" thickBot="1">
      <c r="B89" s="1105" t="s">
        <v>413</v>
      </c>
      <c r="C89" s="1360">
        <f t="shared" si="133"/>
        <v>317922.21653422911</v>
      </c>
      <c r="D89" s="1360">
        <f t="shared" si="133"/>
        <v>0</v>
      </c>
      <c r="E89" s="1360">
        <f t="shared" si="133"/>
        <v>0</v>
      </c>
      <c r="F89" s="1360">
        <f t="shared" si="133"/>
        <v>0</v>
      </c>
      <c r="G89" s="1360">
        <f t="shared" si="134"/>
        <v>317922.21653422911</v>
      </c>
    </row>
    <row r="90" spans="2:7" ht="12.6" thickBot="1">
      <c r="B90" s="1106" t="s">
        <v>626</v>
      </c>
      <c r="C90" s="1361">
        <f t="shared" ref="C90:F94" si="138">C73*C56</f>
        <v>324280.66086491372</v>
      </c>
      <c r="D90" s="1361">
        <f t="shared" si="138"/>
        <v>0</v>
      </c>
      <c r="E90" s="1361">
        <f t="shared" si="138"/>
        <v>0</v>
      </c>
      <c r="F90" s="1361">
        <f t="shared" si="138"/>
        <v>0</v>
      </c>
      <c r="G90" s="1361">
        <f t="shared" si="134"/>
        <v>324280.66086491372</v>
      </c>
    </row>
    <row r="91" spans="2:7" ht="12.6" thickBot="1">
      <c r="B91" s="1105" t="s">
        <v>627</v>
      </c>
      <c r="C91" s="1360">
        <f t="shared" si="138"/>
        <v>330766.27408221195</v>
      </c>
      <c r="D91" s="1360">
        <f t="shared" si="138"/>
        <v>0</v>
      </c>
      <c r="E91" s="1360">
        <f t="shared" si="138"/>
        <v>0</v>
      </c>
      <c r="F91" s="1360">
        <f t="shared" si="138"/>
        <v>0</v>
      </c>
      <c r="G91" s="1360">
        <f t="shared" si="134"/>
        <v>330766.27408221195</v>
      </c>
    </row>
    <row r="92" spans="2:7" ht="12.6" thickBot="1">
      <c r="B92" s="1106" t="s">
        <v>628</v>
      </c>
      <c r="C92" s="1361">
        <f t="shared" si="138"/>
        <v>337381.5995638562</v>
      </c>
      <c r="D92" s="1361">
        <f t="shared" si="138"/>
        <v>0</v>
      </c>
      <c r="E92" s="1361">
        <f t="shared" si="138"/>
        <v>0</v>
      </c>
      <c r="F92" s="1361">
        <f t="shared" si="138"/>
        <v>0</v>
      </c>
      <c r="G92" s="1361">
        <f t="shared" si="134"/>
        <v>337381.5995638562</v>
      </c>
    </row>
    <row r="93" spans="2:7" ht="12.6" thickBot="1">
      <c r="B93" s="1105" t="s">
        <v>629</v>
      </c>
      <c r="C93" s="1360">
        <f t="shared" si="138"/>
        <v>344129.2315551333</v>
      </c>
      <c r="D93" s="1360">
        <f t="shared" si="138"/>
        <v>0</v>
      </c>
      <c r="E93" s="1360">
        <f t="shared" si="138"/>
        <v>0</v>
      </c>
      <c r="F93" s="1360">
        <f t="shared" si="138"/>
        <v>0</v>
      </c>
      <c r="G93" s="1360">
        <f t="shared" si="134"/>
        <v>344129.2315551333</v>
      </c>
    </row>
    <row r="94" spans="2:7" ht="12.6" thickBot="1">
      <c r="B94" s="1106" t="s">
        <v>630</v>
      </c>
      <c r="C94" s="1361">
        <f t="shared" si="138"/>
        <v>351011.81618623598</v>
      </c>
      <c r="D94" s="1361">
        <f t="shared" si="138"/>
        <v>0</v>
      </c>
      <c r="E94" s="1361">
        <f t="shared" si="138"/>
        <v>0</v>
      </c>
      <c r="F94" s="1361">
        <f t="shared" si="138"/>
        <v>0</v>
      </c>
      <c r="G94" s="1361">
        <f t="shared" si="134"/>
        <v>351011.81618623598</v>
      </c>
    </row>
    <row r="95" spans="2:7" ht="10.5" thickBot="1">
      <c r="C95" s="170"/>
      <c r="D95" s="23"/>
      <c r="E95" s="23"/>
      <c r="F95" s="23"/>
      <c r="G95" s="23"/>
    </row>
    <row r="96" spans="2:7" ht="10.5" thickBot="1">
      <c r="B96" s="408" t="s">
        <v>552</v>
      </c>
      <c r="C96" s="409" t="s">
        <v>66</v>
      </c>
      <c r="D96" s="409" t="s">
        <v>67</v>
      </c>
      <c r="E96" s="409" t="s">
        <v>68</v>
      </c>
      <c r="F96" s="409" t="s">
        <v>69</v>
      </c>
      <c r="G96" s="409" t="s">
        <v>107</v>
      </c>
    </row>
    <row r="97" spans="2:7" ht="12.6" thickBot="1">
      <c r="B97" s="1103" t="s">
        <v>49</v>
      </c>
      <c r="C97" s="1358">
        <f>'UNIFIED Product'!E15/'UNIFIED Product'!E14+'OPEX Drivers'!F5</f>
        <v>0.11926917908042288</v>
      </c>
      <c r="D97" s="1358">
        <v>0</v>
      </c>
      <c r="E97" s="1358">
        <v>0</v>
      </c>
      <c r="F97" s="1358">
        <v>0</v>
      </c>
      <c r="G97" s="1358">
        <f>SUM(C97:F97)</f>
        <v>0.11926917908042288</v>
      </c>
    </row>
    <row r="98" spans="2:7" ht="12.6" thickBot="1">
      <c r="B98" s="1104" t="s">
        <v>77</v>
      </c>
      <c r="C98" s="1359">
        <f>'UNIFIED Product'!E15/'UNIFIED Product'!E14+'OPEX Drivers'!F5</f>
        <v>0.11926917908042288</v>
      </c>
      <c r="D98" s="1359">
        <v>0</v>
      </c>
      <c r="E98" s="1359">
        <v>0</v>
      </c>
      <c r="F98" s="1359">
        <v>0</v>
      </c>
      <c r="G98" s="1359">
        <f t="shared" ref="G98:G111" si="139">SUM(C98:F98)</f>
        <v>0.11926917908042288</v>
      </c>
    </row>
    <row r="99" spans="2:7" ht="12.6" thickBot="1">
      <c r="B99" s="1103" t="s">
        <v>78</v>
      </c>
      <c r="C99" s="1358">
        <f>'UNIFIED Product'!E15/'UNIFIED Product'!E14+'OPEX Drivers'!F5</f>
        <v>0.11926917908042288</v>
      </c>
      <c r="D99" s="1358">
        <v>0</v>
      </c>
      <c r="E99" s="1358">
        <v>0</v>
      </c>
      <c r="F99" s="1358">
        <v>0</v>
      </c>
      <c r="G99" s="1358">
        <f t="shared" si="139"/>
        <v>0.11926917908042288</v>
      </c>
    </row>
    <row r="100" spans="2:7" ht="12.6" thickBot="1">
      <c r="B100" s="1104" t="s">
        <v>79</v>
      </c>
      <c r="C100" s="1359">
        <f>'UNIFIED Product'!E15/'UNIFIED Product'!E14+'OPEX Drivers'!F5</f>
        <v>0.11926917908042288</v>
      </c>
      <c r="D100" s="1359">
        <v>0</v>
      </c>
      <c r="E100" s="1359">
        <v>0</v>
      </c>
      <c r="F100" s="1359">
        <v>0</v>
      </c>
      <c r="G100" s="1359">
        <f t="shared" si="139"/>
        <v>0.11926917908042288</v>
      </c>
    </row>
    <row r="101" spans="2:7" ht="12.6" thickBot="1">
      <c r="B101" s="1103" t="s">
        <v>80</v>
      </c>
      <c r="C101" s="1358">
        <f>'UNIFIED Product'!E15/'UNIFIED Product'!E14+'OPEX Drivers'!F5</f>
        <v>0.11926917908042288</v>
      </c>
      <c r="D101" s="1358">
        <v>0</v>
      </c>
      <c r="E101" s="1358">
        <v>0</v>
      </c>
      <c r="F101" s="1358">
        <v>0</v>
      </c>
      <c r="G101" s="1358">
        <f t="shared" si="139"/>
        <v>0.11926917908042288</v>
      </c>
    </row>
    <row r="102" spans="2:7" ht="12.6" thickBot="1">
      <c r="B102" s="1105" t="s">
        <v>318</v>
      </c>
      <c r="C102" s="1360">
        <f>'UNIFIED Product'!E15/'UNIFIED Product'!E14+'OPEX Drivers'!F5</f>
        <v>0.11926917908042288</v>
      </c>
      <c r="D102" s="1360">
        <v>0</v>
      </c>
      <c r="E102" s="1360">
        <v>0</v>
      </c>
      <c r="F102" s="1360">
        <v>0</v>
      </c>
      <c r="G102" s="1360">
        <f t="shared" si="139"/>
        <v>0.11926917908042288</v>
      </c>
    </row>
    <row r="103" spans="2:7" ht="12.6" thickBot="1">
      <c r="B103" s="1106" t="s">
        <v>317</v>
      </c>
      <c r="C103" s="1361">
        <f>'UNIFIED Product'!E15/'UNIFIED Product'!E14+'OPEX Drivers'!F5</f>
        <v>0.11926917908042288</v>
      </c>
      <c r="D103" s="1361">
        <v>0</v>
      </c>
      <c r="E103" s="1361">
        <v>0</v>
      </c>
      <c r="F103" s="1361">
        <v>0</v>
      </c>
      <c r="G103" s="1361">
        <f t="shared" si="139"/>
        <v>0.11926917908042288</v>
      </c>
    </row>
    <row r="104" spans="2:7" ht="12.6" thickBot="1">
      <c r="B104" s="1105" t="s">
        <v>319</v>
      </c>
      <c r="C104" s="1360">
        <f>'UNIFIED Product'!E15/'UNIFIED Product'!E14+'OPEX Drivers'!F5</f>
        <v>0.11926917908042288</v>
      </c>
      <c r="D104" s="1360">
        <v>0</v>
      </c>
      <c r="E104" s="1360">
        <v>0</v>
      </c>
      <c r="F104" s="1360">
        <v>0</v>
      </c>
      <c r="G104" s="1360">
        <f t="shared" si="139"/>
        <v>0.11926917908042288</v>
      </c>
    </row>
    <row r="105" spans="2:7" ht="12.6" thickBot="1">
      <c r="B105" s="1106" t="s">
        <v>412</v>
      </c>
      <c r="C105" s="1361">
        <f>'UNIFIED Product'!E15/'UNIFIED Product'!E14+'OPEX Drivers'!F5</f>
        <v>0.11926917908042288</v>
      </c>
      <c r="D105" s="1361">
        <v>0</v>
      </c>
      <c r="E105" s="1361">
        <v>0</v>
      </c>
      <c r="F105" s="1361">
        <v>0</v>
      </c>
      <c r="G105" s="1361">
        <f t="shared" si="139"/>
        <v>0.11926917908042288</v>
      </c>
    </row>
    <row r="106" spans="2:7" ht="12.6" thickBot="1">
      <c r="B106" s="1105" t="s">
        <v>413</v>
      </c>
      <c r="C106" s="1360">
        <f>'UNIFIED Product'!E15/'UNIFIED Product'!E14+'OPEX Drivers'!F5</f>
        <v>0.11926917908042288</v>
      </c>
      <c r="D106" s="1360">
        <v>0</v>
      </c>
      <c r="E106" s="1360">
        <v>0</v>
      </c>
      <c r="F106" s="1360">
        <v>0</v>
      </c>
      <c r="G106" s="1360">
        <f t="shared" si="139"/>
        <v>0.11926917908042288</v>
      </c>
    </row>
    <row r="107" spans="2:7" ht="12.6" thickBot="1">
      <c r="B107" s="1106" t="s">
        <v>626</v>
      </c>
      <c r="C107" s="1361">
        <f>'UNIFIED Product'!E15/'UNIFIED Product'!E14+'OPEX Drivers'!F5</f>
        <v>0.11926917908042288</v>
      </c>
      <c r="D107" s="1361">
        <v>0</v>
      </c>
      <c r="E107" s="1361">
        <v>0</v>
      </c>
      <c r="F107" s="1361">
        <v>0</v>
      </c>
      <c r="G107" s="1361">
        <f t="shared" si="139"/>
        <v>0.11926917908042288</v>
      </c>
    </row>
    <row r="108" spans="2:7" ht="12.6" thickBot="1">
      <c r="B108" s="1105" t="s">
        <v>627</v>
      </c>
      <c r="C108" s="1360">
        <f>'UNIFIED Product'!E15/'UNIFIED Product'!E14+'OPEX Drivers'!F5</f>
        <v>0.11926917908042288</v>
      </c>
      <c r="D108" s="1360">
        <v>0</v>
      </c>
      <c r="E108" s="1360">
        <v>0</v>
      </c>
      <c r="F108" s="1360">
        <v>0</v>
      </c>
      <c r="G108" s="1360">
        <f t="shared" si="139"/>
        <v>0.11926917908042288</v>
      </c>
    </row>
    <row r="109" spans="2:7" ht="12.6" thickBot="1">
      <c r="B109" s="1106" t="s">
        <v>628</v>
      </c>
      <c r="C109" s="1361">
        <f>'UNIFIED Product'!E15/'UNIFIED Product'!E14+'OPEX Drivers'!F5</f>
        <v>0.11926917908042288</v>
      </c>
      <c r="D109" s="1361">
        <v>0</v>
      </c>
      <c r="E109" s="1361">
        <v>0</v>
      </c>
      <c r="F109" s="1361">
        <v>0</v>
      </c>
      <c r="G109" s="1361">
        <f t="shared" si="139"/>
        <v>0.11926917908042288</v>
      </c>
    </row>
    <row r="110" spans="2:7" ht="12.6" thickBot="1">
      <c r="B110" s="1105" t="s">
        <v>629</v>
      </c>
      <c r="C110" s="1360">
        <f>'UNIFIED Product'!E15/'UNIFIED Product'!E14+'OPEX Drivers'!F5</f>
        <v>0.11926917908042288</v>
      </c>
      <c r="D110" s="1360">
        <v>0</v>
      </c>
      <c r="E110" s="1360">
        <v>0</v>
      </c>
      <c r="F110" s="1360">
        <v>0</v>
      </c>
      <c r="G110" s="1360">
        <f t="shared" si="139"/>
        <v>0.11926917908042288</v>
      </c>
    </row>
    <row r="111" spans="2:7" ht="12.6" thickBot="1">
      <c r="B111" s="1106" t="s">
        <v>630</v>
      </c>
      <c r="C111" s="1361">
        <f>'UNIFIED Product'!E15/'UNIFIED Product'!E14+'OPEX Drivers'!F5</f>
        <v>0.11926917908042288</v>
      </c>
      <c r="D111" s="1361">
        <v>0</v>
      </c>
      <c r="E111" s="1361">
        <v>0</v>
      </c>
      <c r="F111" s="1361">
        <v>0</v>
      </c>
      <c r="G111" s="1361">
        <f t="shared" si="139"/>
        <v>0.11926917908042288</v>
      </c>
    </row>
    <row r="112" spans="2:7" ht="10.5" thickBot="1">
      <c r="B112" s="180"/>
      <c r="C112" s="411"/>
      <c r="D112" s="138"/>
      <c r="E112" s="138"/>
      <c r="F112" s="138"/>
      <c r="G112" s="138"/>
    </row>
    <row r="113" spans="2:7" ht="10.5" thickBot="1">
      <c r="B113" s="408" t="s">
        <v>196</v>
      </c>
      <c r="C113" s="409" t="s">
        <v>66</v>
      </c>
      <c r="D113" s="409" t="s">
        <v>67</v>
      </c>
      <c r="E113" s="409" t="s">
        <v>68</v>
      </c>
      <c r="F113" s="409" t="s">
        <v>69</v>
      </c>
      <c r="G113" s="409" t="s">
        <v>107</v>
      </c>
    </row>
    <row r="114" spans="2:7" ht="12.6" thickBot="1">
      <c r="B114" s="1103" t="s">
        <v>49</v>
      </c>
      <c r="C114" s="1358">
        <f t="shared" ref="C114:F116" si="140">C46*C97</f>
        <v>31728.355420348533</v>
      </c>
      <c r="D114" s="1358">
        <f t="shared" si="140"/>
        <v>0</v>
      </c>
      <c r="E114" s="1358">
        <f t="shared" si="140"/>
        <v>0</v>
      </c>
      <c r="F114" s="1358">
        <f t="shared" si="140"/>
        <v>0</v>
      </c>
      <c r="G114" s="1358">
        <f>SUM(C114:F114)</f>
        <v>31728.355420348533</v>
      </c>
    </row>
    <row r="115" spans="2:7" ht="12.6" thickBot="1">
      <c r="B115" s="1104" t="s">
        <v>77</v>
      </c>
      <c r="C115" s="1359">
        <f t="shared" si="140"/>
        <v>31728.355420348533</v>
      </c>
      <c r="D115" s="1359">
        <f t="shared" si="140"/>
        <v>0</v>
      </c>
      <c r="E115" s="1359">
        <f t="shared" si="140"/>
        <v>0</v>
      </c>
      <c r="F115" s="1359">
        <f t="shared" si="140"/>
        <v>0</v>
      </c>
      <c r="G115" s="1359">
        <f t="shared" ref="G115:G128" si="141">SUM(C115:F115)</f>
        <v>31728.355420348533</v>
      </c>
    </row>
    <row r="116" spans="2:7" ht="12.6" thickBot="1">
      <c r="B116" s="1103" t="s">
        <v>78</v>
      </c>
      <c r="C116" s="1358">
        <f t="shared" si="140"/>
        <v>31728.355420348533</v>
      </c>
      <c r="D116" s="1358">
        <f t="shared" si="140"/>
        <v>0</v>
      </c>
      <c r="E116" s="1358">
        <f t="shared" si="140"/>
        <v>0</v>
      </c>
      <c r="F116" s="1358">
        <f t="shared" si="140"/>
        <v>0</v>
      </c>
      <c r="G116" s="1358">
        <f t="shared" si="141"/>
        <v>31728.355420348533</v>
      </c>
    </row>
    <row r="117" spans="2:7" ht="12.6" thickBot="1">
      <c r="B117" s="1104" t="s">
        <v>79</v>
      </c>
      <c r="C117" s="1359">
        <f t="shared" ref="C117:F128" si="142">C49*C100</f>
        <v>31728.355420348533</v>
      </c>
      <c r="D117" s="1359">
        <f t="shared" si="142"/>
        <v>0</v>
      </c>
      <c r="E117" s="1359">
        <f t="shared" si="142"/>
        <v>0</v>
      </c>
      <c r="F117" s="1359">
        <f t="shared" si="142"/>
        <v>0</v>
      </c>
      <c r="G117" s="1359">
        <f t="shared" si="141"/>
        <v>31728.355420348533</v>
      </c>
    </row>
    <row r="118" spans="2:7" ht="12.6" thickBot="1">
      <c r="B118" s="1103" t="s">
        <v>80</v>
      </c>
      <c r="C118" s="1358">
        <f t="shared" si="142"/>
        <v>31728.355420348533</v>
      </c>
      <c r="D118" s="1358">
        <f t="shared" si="142"/>
        <v>0</v>
      </c>
      <c r="E118" s="1358">
        <f t="shared" si="142"/>
        <v>0</v>
      </c>
      <c r="F118" s="1358">
        <f t="shared" si="142"/>
        <v>0</v>
      </c>
      <c r="G118" s="1358">
        <f t="shared" si="141"/>
        <v>31728.355420348533</v>
      </c>
    </row>
    <row r="119" spans="2:7" ht="12.6" thickBot="1">
      <c r="B119" s="1105" t="s">
        <v>318</v>
      </c>
      <c r="C119" s="1360">
        <f t="shared" si="142"/>
        <v>31728.355420348533</v>
      </c>
      <c r="D119" s="1360">
        <f t="shared" si="142"/>
        <v>0</v>
      </c>
      <c r="E119" s="1360">
        <f t="shared" si="142"/>
        <v>0</v>
      </c>
      <c r="F119" s="1360">
        <f t="shared" si="142"/>
        <v>0</v>
      </c>
      <c r="G119" s="1360">
        <f t="shared" si="141"/>
        <v>31728.355420348533</v>
      </c>
    </row>
    <row r="120" spans="2:7" ht="12.6" thickBot="1">
      <c r="B120" s="1106" t="s">
        <v>317</v>
      </c>
      <c r="C120" s="1361">
        <f t="shared" si="142"/>
        <v>31728.355420348533</v>
      </c>
      <c r="D120" s="1361">
        <f t="shared" si="142"/>
        <v>0</v>
      </c>
      <c r="E120" s="1361">
        <f t="shared" si="142"/>
        <v>0</v>
      </c>
      <c r="F120" s="1361">
        <f t="shared" si="142"/>
        <v>0</v>
      </c>
      <c r="G120" s="1361">
        <f t="shared" si="141"/>
        <v>31728.355420348533</v>
      </c>
    </row>
    <row r="121" spans="2:7" ht="12.6" thickBot="1">
      <c r="B121" s="1105" t="s">
        <v>319</v>
      </c>
      <c r="C121" s="1360">
        <f t="shared" si="142"/>
        <v>31728.355420348533</v>
      </c>
      <c r="D121" s="1360">
        <f t="shared" si="142"/>
        <v>0</v>
      </c>
      <c r="E121" s="1360">
        <f t="shared" si="142"/>
        <v>0</v>
      </c>
      <c r="F121" s="1360">
        <f t="shared" si="142"/>
        <v>0</v>
      </c>
      <c r="G121" s="1360">
        <f t="shared" si="141"/>
        <v>31728.355420348533</v>
      </c>
    </row>
    <row r="122" spans="2:7" ht="12.6" thickBot="1">
      <c r="B122" s="1106" t="s">
        <v>412</v>
      </c>
      <c r="C122" s="1361">
        <f t="shared" si="142"/>
        <v>31728.355420348533</v>
      </c>
      <c r="D122" s="1361">
        <f t="shared" si="142"/>
        <v>0</v>
      </c>
      <c r="E122" s="1361">
        <f t="shared" si="142"/>
        <v>0</v>
      </c>
      <c r="F122" s="1361">
        <f t="shared" si="142"/>
        <v>0</v>
      </c>
      <c r="G122" s="1361">
        <f t="shared" si="141"/>
        <v>31728.355420348533</v>
      </c>
    </row>
    <row r="123" spans="2:7" ht="12.6" thickBot="1">
      <c r="B123" s="1105" t="s">
        <v>413</v>
      </c>
      <c r="C123" s="1360">
        <f t="shared" si="142"/>
        <v>31728.355420348533</v>
      </c>
      <c r="D123" s="1360">
        <f t="shared" si="142"/>
        <v>0</v>
      </c>
      <c r="E123" s="1360">
        <f t="shared" si="142"/>
        <v>0</v>
      </c>
      <c r="F123" s="1360">
        <f t="shared" si="142"/>
        <v>0</v>
      </c>
      <c r="G123" s="1360">
        <f t="shared" si="141"/>
        <v>31728.355420348533</v>
      </c>
    </row>
    <row r="124" spans="2:7" ht="12.6" thickBot="1">
      <c r="B124" s="1106" t="s">
        <v>626</v>
      </c>
      <c r="C124" s="1361">
        <f t="shared" si="142"/>
        <v>31728.355420348533</v>
      </c>
      <c r="D124" s="1361">
        <f t="shared" si="142"/>
        <v>0</v>
      </c>
      <c r="E124" s="1361">
        <f t="shared" si="142"/>
        <v>0</v>
      </c>
      <c r="F124" s="1361">
        <f t="shared" si="142"/>
        <v>0</v>
      </c>
      <c r="G124" s="1361">
        <f t="shared" si="141"/>
        <v>31728.355420348533</v>
      </c>
    </row>
    <row r="125" spans="2:7" ht="12.6" thickBot="1">
      <c r="B125" s="1105" t="s">
        <v>627</v>
      </c>
      <c r="C125" s="1360">
        <f t="shared" si="142"/>
        <v>31728.355420348533</v>
      </c>
      <c r="D125" s="1360">
        <f t="shared" si="142"/>
        <v>0</v>
      </c>
      <c r="E125" s="1360">
        <f t="shared" si="142"/>
        <v>0</v>
      </c>
      <c r="F125" s="1360">
        <f t="shared" si="142"/>
        <v>0</v>
      </c>
      <c r="G125" s="1360">
        <f t="shared" si="141"/>
        <v>31728.355420348533</v>
      </c>
    </row>
    <row r="126" spans="2:7" ht="12.6" thickBot="1">
      <c r="B126" s="1106" t="s">
        <v>628</v>
      </c>
      <c r="C126" s="1361">
        <f t="shared" si="142"/>
        <v>31728.355420348533</v>
      </c>
      <c r="D126" s="1361">
        <f t="shared" si="142"/>
        <v>0</v>
      </c>
      <c r="E126" s="1361">
        <f t="shared" si="142"/>
        <v>0</v>
      </c>
      <c r="F126" s="1361">
        <f t="shared" si="142"/>
        <v>0</v>
      </c>
      <c r="G126" s="1361">
        <f t="shared" si="141"/>
        <v>31728.355420348533</v>
      </c>
    </row>
    <row r="127" spans="2:7" ht="12.6" thickBot="1">
      <c r="B127" s="1105" t="s">
        <v>629</v>
      </c>
      <c r="C127" s="1360">
        <f t="shared" si="142"/>
        <v>31728.355420348533</v>
      </c>
      <c r="D127" s="1360">
        <f t="shared" si="142"/>
        <v>0</v>
      </c>
      <c r="E127" s="1360">
        <f t="shared" si="142"/>
        <v>0</v>
      </c>
      <c r="F127" s="1360">
        <f t="shared" si="142"/>
        <v>0</v>
      </c>
      <c r="G127" s="1360">
        <f t="shared" si="141"/>
        <v>31728.355420348533</v>
      </c>
    </row>
    <row r="128" spans="2:7" ht="12.6" thickBot="1">
      <c r="B128" s="1106" t="s">
        <v>630</v>
      </c>
      <c r="C128" s="1361">
        <f t="shared" si="142"/>
        <v>31728.355420348533</v>
      </c>
      <c r="D128" s="1361">
        <f t="shared" si="142"/>
        <v>0</v>
      </c>
      <c r="E128" s="1361">
        <f t="shared" si="142"/>
        <v>0</v>
      </c>
      <c r="F128" s="1361">
        <f t="shared" si="142"/>
        <v>0</v>
      </c>
      <c r="G128" s="1361">
        <f t="shared" si="141"/>
        <v>31728.355420348533</v>
      </c>
    </row>
    <row r="129" spans="1:7">
      <c r="A129" s="170"/>
      <c r="C129" s="170"/>
      <c r="D129" s="23"/>
      <c r="E129" s="23"/>
      <c r="F129" s="23"/>
      <c r="G129" s="23"/>
    </row>
    <row r="130" spans="1:7">
      <c r="A130" s="170"/>
      <c r="C130" s="170"/>
      <c r="D130" s="23"/>
      <c r="E130" s="23"/>
      <c r="F130" s="23"/>
      <c r="G130" s="23"/>
    </row>
    <row r="131" spans="1:7" ht="12.3">
      <c r="B131" s="415" t="s">
        <v>805</v>
      </c>
      <c r="C131" s="416"/>
      <c r="D131" s="184"/>
      <c r="E131" s="185"/>
      <c r="F131" s="44"/>
      <c r="G131" s="44"/>
    </row>
    <row r="132" spans="1:7">
      <c r="B132" s="417" t="s">
        <v>106</v>
      </c>
      <c r="C132" s="418"/>
      <c r="D132" s="186"/>
      <c r="E132" s="187"/>
      <c r="F132" s="44"/>
      <c r="G132" s="44"/>
    </row>
    <row r="133" spans="1:7">
      <c r="B133" s="1"/>
      <c r="C133" s="170"/>
      <c r="D133" s="132"/>
      <c r="E133" s="44"/>
      <c r="F133" s="44"/>
      <c r="G133" s="44"/>
    </row>
    <row r="134" spans="1:7" ht="10.5" thickBot="1">
      <c r="B134" s="1"/>
      <c r="C134" s="170"/>
      <c r="D134" s="132"/>
      <c r="E134" s="44"/>
      <c r="F134" s="44"/>
      <c r="G134" s="44"/>
    </row>
    <row r="135" spans="1:7" ht="10.5" thickBot="1">
      <c r="B135" s="414" t="s">
        <v>806</v>
      </c>
      <c r="C135" s="412" t="s">
        <v>66</v>
      </c>
      <c r="D135" s="412" t="s">
        <v>67</v>
      </c>
      <c r="E135" s="412" t="s">
        <v>68</v>
      </c>
      <c r="F135" s="412" t="s">
        <v>69</v>
      </c>
      <c r="G135" s="412" t="s">
        <v>107</v>
      </c>
    </row>
    <row r="136" spans="1:7" ht="12.6" thickBot="1">
      <c r="B136" s="1103" t="s">
        <v>49</v>
      </c>
      <c r="C136" s="1577">
        <f>SUM(Sales!F16)</f>
        <v>266023.08882292372</v>
      </c>
      <c r="D136" s="1107">
        <f>SUM(Sales!G99)</f>
        <v>0</v>
      </c>
      <c r="E136" s="1107">
        <f>SUM(Sales!H99)</f>
        <v>0</v>
      </c>
      <c r="F136" s="1107">
        <f>SUM(Sales!I99)</f>
        <v>0</v>
      </c>
      <c r="G136" s="1107">
        <f t="shared" ref="G136:G150" si="143">SUM(C136:F136)</f>
        <v>266023.08882292372</v>
      </c>
    </row>
    <row r="137" spans="1:7" ht="12.6" thickBot="1">
      <c r="B137" s="1104" t="s">
        <v>77</v>
      </c>
      <c r="C137" s="1578">
        <f>SUM(Sales!F16)</f>
        <v>266023.08882292372</v>
      </c>
      <c r="D137" s="1108">
        <f>SUM(Sales!K99)</f>
        <v>0</v>
      </c>
      <c r="E137" s="1108">
        <f>SUM(Sales!L99)</f>
        <v>0</v>
      </c>
      <c r="F137" s="1108">
        <f>SUM(Sales!M99)</f>
        <v>0</v>
      </c>
      <c r="G137" s="1108">
        <f t="shared" si="143"/>
        <v>266023.08882292372</v>
      </c>
    </row>
    <row r="138" spans="1:7" ht="12.6" thickBot="1">
      <c r="B138" s="1103" t="s">
        <v>78</v>
      </c>
      <c r="C138" s="1577">
        <f>SUM(Sales!F16)</f>
        <v>266023.08882292372</v>
      </c>
      <c r="D138" s="1107">
        <f>SUM(Sales!O99)</f>
        <v>0</v>
      </c>
      <c r="E138" s="1107">
        <f>SUM(Sales!P99)</f>
        <v>0</v>
      </c>
      <c r="F138" s="1107">
        <f>SUM(Sales!Q99)</f>
        <v>0</v>
      </c>
      <c r="G138" s="1107">
        <f t="shared" si="143"/>
        <v>266023.08882292372</v>
      </c>
    </row>
    <row r="139" spans="1:7" ht="12.6" thickBot="1">
      <c r="B139" s="1104" t="s">
        <v>79</v>
      </c>
      <c r="C139" s="1578">
        <f>SUM(Sales!F16)</f>
        <v>266023.08882292372</v>
      </c>
      <c r="D139" s="1108">
        <f>SUM(Sales!S99)</f>
        <v>0</v>
      </c>
      <c r="E139" s="1108">
        <f>SUM(Sales!T99)</f>
        <v>0</v>
      </c>
      <c r="F139" s="1108">
        <f>SUM(Sales!U99)</f>
        <v>0</v>
      </c>
      <c r="G139" s="1108">
        <f t="shared" si="143"/>
        <v>266023.08882292372</v>
      </c>
    </row>
    <row r="140" spans="1:7" ht="12.6" thickBot="1">
      <c r="B140" s="1103" t="s">
        <v>80</v>
      </c>
      <c r="C140" s="1577">
        <f>SUM(Sales!F16)</f>
        <v>266023.08882292372</v>
      </c>
      <c r="D140" s="1107">
        <f>SUM(Sales!W99)</f>
        <v>0</v>
      </c>
      <c r="E140" s="1107">
        <f>SUM(Sales!X99)</f>
        <v>0</v>
      </c>
      <c r="F140" s="1107">
        <f>SUM(Sales!Y99)</f>
        <v>0</v>
      </c>
      <c r="G140" s="1107">
        <f t="shared" si="143"/>
        <v>266023.08882292372</v>
      </c>
    </row>
    <row r="141" spans="1:7" ht="12.6" thickBot="1">
      <c r="B141" s="1105" t="s">
        <v>318</v>
      </c>
      <c r="C141" s="1579">
        <f>SUM(Sales!F16)</f>
        <v>266023.08882292372</v>
      </c>
      <c r="D141" s="1109">
        <f>SUM(Sales!AA99)</f>
        <v>0</v>
      </c>
      <c r="E141" s="1109">
        <f>SUM(Sales!AB99)</f>
        <v>0</v>
      </c>
      <c r="F141" s="1109">
        <f>SUM(Sales!AC99)</f>
        <v>0</v>
      </c>
      <c r="G141" s="1109">
        <f t="shared" si="143"/>
        <v>266023.08882292372</v>
      </c>
    </row>
    <row r="142" spans="1:7" ht="12.6" thickBot="1">
      <c r="B142" s="1106" t="s">
        <v>317</v>
      </c>
      <c r="C142" s="1580">
        <f>SUM(Sales!F16)</f>
        <v>266023.08882292372</v>
      </c>
      <c r="D142" s="1110">
        <f>SUM(Sales!AE99)</f>
        <v>0</v>
      </c>
      <c r="E142" s="1110">
        <f>SUM(Sales!AF99)</f>
        <v>0</v>
      </c>
      <c r="F142" s="1110">
        <f>SUM(Sales!AG99)</f>
        <v>0</v>
      </c>
      <c r="G142" s="1110">
        <f t="shared" si="143"/>
        <v>266023.08882292372</v>
      </c>
    </row>
    <row r="143" spans="1:7" ht="12.6" thickBot="1">
      <c r="B143" s="1105" t="s">
        <v>319</v>
      </c>
      <c r="C143" s="1579">
        <f>SUM(Sales!F16)</f>
        <v>266023.08882292372</v>
      </c>
      <c r="D143" s="1109">
        <f>SUM(Sales!AI99)</f>
        <v>0</v>
      </c>
      <c r="E143" s="1109">
        <f>SUM(Sales!AJ99)</f>
        <v>0</v>
      </c>
      <c r="F143" s="1109">
        <f>SUM(Sales!AK99)</f>
        <v>0</v>
      </c>
      <c r="G143" s="1109">
        <f t="shared" si="143"/>
        <v>266023.08882292372</v>
      </c>
    </row>
    <row r="144" spans="1:7" ht="12.6" thickBot="1">
      <c r="B144" s="1106" t="s">
        <v>412</v>
      </c>
      <c r="C144" s="1580">
        <f>SUM(Sales!F16)</f>
        <v>266023.08882292372</v>
      </c>
      <c r="D144" s="1110">
        <f>SUM(Sales!AM99)</f>
        <v>0</v>
      </c>
      <c r="E144" s="1110">
        <f>SUM(Sales!AN99)</f>
        <v>0</v>
      </c>
      <c r="F144" s="1110">
        <f>SUM(Sales!AO99)</f>
        <v>0</v>
      </c>
      <c r="G144" s="1110">
        <f t="shared" si="143"/>
        <v>266023.08882292372</v>
      </c>
    </row>
    <row r="145" spans="2:7" ht="12.6" thickBot="1">
      <c r="B145" s="1105" t="s">
        <v>413</v>
      </c>
      <c r="C145" s="1579">
        <f>SUM(Sales!F16)</f>
        <v>266023.08882292372</v>
      </c>
      <c r="D145" s="1109">
        <f>SUM(Sales!AQ99)</f>
        <v>0</v>
      </c>
      <c r="E145" s="1109">
        <f>SUM(Sales!AR99)</f>
        <v>0</v>
      </c>
      <c r="F145" s="1109">
        <f>SUM(Sales!AS99)</f>
        <v>0</v>
      </c>
      <c r="G145" s="1109">
        <f t="shared" si="143"/>
        <v>266023.08882292372</v>
      </c>
    </row>
    <row r="146" spans="2:7" ht="12.6" thickBot="1">
      <c r="B146" s="1106" t="s">
        <v>626</v>
      </c>
      <c r="C146" s="1580">
        <f>SUM(Sales!F16)</f>
        <v>266023.08882292372</v>
      </c>
      <c r="D146" s="1110">
        <f>SUM(Sales!AU99)</f>
        <v>0</v>
      </c>
      <c r="E146" s="1110">
        <f>SUM(Sales!AV99)</f>
        <v>0</v>
      </c>
      <c r="F146" s="1110">
        <f>SUM(Sales!AW99)</f>
        <v>0</v>
      </c>
      <c r="G146" s="1110">
        <f t="shared" si="143"/>
        <v>266023.08882292372</v>
      </c>
    </row>
    <row r="147" spans="2:7" ht="12.6" thickBot="1">
      <c r="B147" s="1105" t="s">
        <v>679</v>
      </c>
      <c r="C147" s="1579">
        <f>SUM(Sales!F16)</f>
        <v>266023.08882292372</v>
      </c>
      <c r="D147" s="1109">
        <f>SUM(Sales!AY99)</f>
        <v>0</v>
      </c>
      <c r="E147" s="1109">
        <f>SUM(Sales!AZ99)</f>
        <v>0</v>
      </c>
      <c r="F147" s="1109">
        <f>SUM(Sales!BA99)</f>
        <v>0</v>
      </c>
      <c r="G147" s="1109">
        <f t="shared" si="143"/>
        <v>266023.08882292372</v>
      </c>
    </row>
    <row r="148" spans="2:7" ht="12.6" thickBot="1">
      <c r="B148" s="1106" t="s">
        <v>628</v>
      </c>
      <c r="C148" s="1580">
        <f>SUM(Sales!F16)</f>
        <v>266023.08882292372</v>
      </c>
      <c r="D148" s="1110">
        <f>SUM(Sales!BC99)</f>
        <v>0</v>
      </c>
      <c r="E148" s="1110">
        <f>SUM(Sales!BD99)</f>
        <v>0</v>
      </c>
      <c r="F148" s="1110">
        <f>SUM(Sales!BE99)</f>
        <v>0</v>
      </c>
      <c r="G148" s="1110">
        <f t="shared" si="143"/>
        <v>266023.08882292372</v>
      </c>
    </row>
    <row r="149" spans="2:7" ht="12.6" thickBot="1">
      <c r="B149" s="1105" t="s">
        <v>629</v>
      </c>
      <c r="C149" s="1579">
        <f>SUM(Sales!F16)</f>
        <v>266023.08882292372</v>
      </c>
      <c r="D149" s="1109">
        <f>SUM(Sales!BG99)</f>
        <v>0</v>
      </c>
      <c r="E149" s="1109">
        <f>SUM(Sales!BH99)</f>
        <v>0</v>
      </c>
      <c r="F149" s="1109">
        <f>SUM(Sales!BI99)</f>
        <v>0</v>
      </c>
      <c r="G149" s="1109">
        <f t="shared" si="143"/>
        <v>266023.08882292372</v>
      </c>
    </row>
    <row r="150" spans="2:7" ht="12.6" thickBot="1">
      <c r="B150" s="1106" t="s">
        <v>630</v>
      </c>
      <c r="C150" s="1580">
        <f>SUM(Sales!F16)</f>
        <v>266023.08882292372</v>
      </c>
      <c r="D150" s="1110">
        <f>SUM(Sales!BK99)</f>
        <v>0</v>
      </c>
      <c r="E150" s="1110">
        <f>SUM(Sales!BL99)</f>
        <v>0</v>
      </c>
      <c r="F150" s="1110">
        <f>SUM(Sales!BM99)</f>
        <v>0</v>
      </c>
      <c r="G150" s="1110">
        <f t="shared" si="143"/>
        <v>266023.08882292372</v>
      </c>
    </row>
    <row r="151" spans="2:7" ht="10.5" thickBot="1">
      <c r="B151" s="180"/>
      <c r="C151" s="411"/>
      <c r="D151" s="138"/>
      <c r="E151" s="138"/>
      <c r="F151" s="138"/>
      <c r="G151" s="138"/>
    </row>
    <row r="152" spans="2:7" ht="10.5" thickBot="1">
      <c r="B152" s="408" t="s">
        <v>807</v>
      </c>
      <c r="C152" s="412" t="s">
        <v>66</v>
      </c>
      <c r="D152" s="412" t="s">
        <v>67</v>
      </c>
      <c r="E152" s="412" t="s">
        <v>68</v>
      </c>
      <c r="F152" s="412" t="s">
        <v>69</v>
      </c>
      <c r="G152" s="412" t="s">
        <v>107</v>
      </c>
    </row>
    <row r="153" spans="2:7" ht="15.6" customHeight="1" thickBot="1">
      <c r="B153" s="1097" t="s">
        <v>49</v>
      </c>
      <c r="C153" s="1358">
        <f>Sales!D15</f>
        <v>0.5</v>
      </c>
      <c r="D153" s="1358">
        <v>0</v>
      </c>
      <c r="E153" s="1358">
        <v>0</v>
      </c>
      <c r="F153" s="1358">
        <v>0</v>
      </c>
      <c r="G153" s="1358">
        <f>SUM(C153:F153)</f>
        <v>0.5</v>
      </c>
    </row>
    <row r="154" spans="2:7" ht="15.6" customHeight="1" thickBot="1">
      <c r="B154" s="1098" t="s">
        <v>77</v>
      </c>
      <c r="C154" s="1359">
        <f>C153+C153/100*Sales!C17</f>
        <v>0.51</v>
      </c>
      <c r="D154" s="1359">
        <v>0</v>
      </c>
      <c r="E154" s="1359">
        <v>0</v>
      </c>
      <c r="F154" s="1359">
        <v>0</v>
      </c>
      <c r="G154" s="1359">
        <f t="shared" ref="G154:G167" si="144">SUM(C154:F154)</f>
        <v>0.51</v>
      </c>
    </row>
    <row r="155" spans="2:7" ht="15.6" customHeight="1" thickBot="1">
      <c r="B155" s="1097" t="s">
        <v>78</v>
      </c>
      <c r="C155" s="1358">
        <f>C154+C154/100*Sales!C17</f>
        <v>0.5202</v>
      </c>
      <c r="D155" s="1358">
        <v>0</v>
      </c>
      <c r="E155" s="1358">
        <v>0</v>
      </c>
      <c r="F155" s="1358">
        <v>0</v>
      </c>
      <c r="G155" s="1358">
        <f t="shared" si="144"/>
        <v>0.5202</v>
      </c>
    </row>
    <row r="156" spans="2:7" ht="15.6" customHeight="1" thickBot="1">
      <c r="B156" s="1098" t="s">
        <v>79</v>
      </c>
      <c r="C156" s="1359">
        <f>C155+C155/100*Sales!C17</f>
        <v>0.53060399999999996</v>
      </c>
      <c r="D156" s="1359">
        <v>0</v>
      </c>
      <c r="E156" s="1359">
        <v>0</v>
      </c>
      <c r="F156" s="1359">
        <v>0</v>
      </c>
      <c r="G156" s="1359">
        <f t="shared" si="144"/>
        <v>0.53060399999999996</v>
      </c>
    </row>
    <row r="157" spans="2:7" ht="15.6" customHeight="1" thickBot="1">
      <c r="B157" s="1097" t="s">
        <v>80</v>
      </c>
      <c r="C157" s="1358">
        <f>C156+C156/100*Sales!C17</f>
        <v>0.54121607999999999</v>
      </c>
      <c r="D157" s="1358">
        <v>0</v>
      </c>
      <c r="E157" s="1358">
        <v>0</v>
      </c>
      <c r="F157" s="1358">
        <v>0</v>
      </c>
      <c r="G157" s="1358">
        <f t="shared" si="144"/>
        <v>0.54121607999999999</v>
      </c>
    </row>
    <row r="158" spans="2:7" ht="15.6" customHeight="1" thickBot="1">
      <c r="B158" s="1098" t="s">
        <v>318</v>
      </c>
      <c r="C158" s="1359">
        <f>C157+C157/100*Sales!C17</f>
        <v>0.55204040160000001</v>
      </c>
      <c r="D158" s="1360">
        <v>0</v>
      </c>
      <c r="E158" s="1360">
        <v>0</v>
      </c>
      <c r="F158" s="1360">
        <v>0</v>
      </c>
      <c r="G158" s="1360">
        <f t="shared" si="144"/>
        <v>0.55204040160000001</v>
      </c>
    </row>
    <row r="159" spans="2:7" ht="15.6" customHeight="1" thickBot="1">
      <c r="B159" s="1097" t="s">
        <v>317</v>
      </c>
      <c r="C159" s="1358">
        <f>C158+C158/100*Sales!C17</f>
        <v>0.56308120963200003</v>
      </c>
      <c r="D159" s="1361">
        <v>0</v>
      </c>
      <c r="E159" s="1361">
        <v>0</v>
      </c>
      <c r="F159" s="1361">
        <v>0</v>
      </c>
      <c r="G159" s="1361">
        <f t="shared" si="144"/>
        <v>0.56308120963200003</v>
      </c>
    </row>
    <row r="160" spans="2:7" ht="15.6" customHeight="1" thickBot="1">
      <c r="B160" s="1098" t="s">
        <v>319</v>
      </c>
      <c r="C160" s="1359">
        <f>C159+C159/100*Sales!C17</f>
        <v>0.57434283382464002</v>
      </c>
      <c r="D160" s="1360">
        <v>0</v>
      </c>
      <c r="E160" s="1360">
        <v>0</v>
      </c>
      <c r="F160" s="1360">
        <v>0</v>
      </c>
      <c r="G160" s="1360">
        <f t="shared" si="144"/>
        <v>0.57434283382464002</v>
      </c>
    </row>
    <row r="161" spans="2:7" ht="15.6" customHeight="1" thickBot="1">
      <c r="B161" s="1097" t="s">
        <v>412</v>
      </c>
      <c r="C161" s="1358">
        <f>C160+C160/100*Sales!C17</f>
        <v>0.58582969050113287</v>
      </c>
      <c r="D161" s="1361">
        <v>0</v>
      </c>
      <c r="E161" s="1361">
        <v>0</v>
      </c>
      <c r="F161" s="1361">
        <v>0</v>
      </c>
      <c r="G161" s="1361">
        <f t="shared" si="144"/>
        <v>0.58582969050113287</v>
      </c>
    </row>
    <row r="162" spans="2:7" ht="15.6" customHeight="1" thickBot="1">
      <c r="B162" s="1098" t="s">
        <v>413</v>
      </c>
      <c r="C162" s="1359">
        <f>C161+C161/100*Sales!C17</f>
        <v>0.59754628431115553</v>
      </c>
      <c r="D162" s="1360">
        <v>0</v>
      </c>
      <c r="E162" s="1360">
        <v>0</v>
      </c>
      <c r="F162" s="1360">
        <v>0</v>
      </c>
      <c r="G162" s="1360">
        <f t="shared" si="144"/>
        <v>0.59754628431115553</v>
      </c>
    </row>
    <row r="163" spans="2:7" ht="15.6" customHeight="1" thickBot="1">
      <c r="B163" s="1097" t="s">
        <v>626</v>
      </c>
      <c r="C163" s="1358">
        <f>C162+C162/100*Sales!C17</f>
        <v>0.60949720999737866</v>
      </c>
      <c r="D163" s="1361">
        <v>0</v>
      </c>
      <c r="E163" s="1361">
        <v>0</v>
      </c>
      <c r="F163" s="1361">
        <v>0</v>
      </c>
      <c r="G163" s="1361">
        <f t="shared" si="144"/>
        <v>0.60949720999737866</v>
      </c>
    </row>
    <row r="164" spans="2:7" ht="15.6" customHeight="1" thickBot="1">
      <c r="B164" s="1098" t="s">
        <v>627</v>
      </c>
      <c r="C164" s="1359">
        <f>C163+C163/100*Sales!C17</f>
        <v>0.62168715419732623</v>
      </c>
      <c r="D164" s="1360">
        <v>0</v>
      </c>
      <c r="E164" s="1360">
        <v>0</v>
      </c>
      <c r="F164" s="1360">
        <v>0</v>
      </c>
      <c r="G164" s="1360">
        <f t="shared" si="144"/>
        <v>0.62168715419732623</v>
      </c>
    </row>
    <row r="165" spans="2:7" ht="15.6" customHeight="1" thickBot="1">
      <c r="B165" s="1097" t="s">
        <v>628</v>
      </c>
      <c r="C165" s="1358">
        <f>C164+C164/100*Sales!C17</f>
        <v>0.63412089728127274</v>
      </c>
      <c r="D165" s="1361">
        <v>0</v>
      </c>
      <c r="E165" s="1361">
        <v>0</v>
      </c>
      <c r="F165" s="1361">
        <v>0</v>
      </c>
      <c r="G165" s="1361">
        <f t="shared" si="144"/>
        <v>0.63412089728127274</v>
      </c>
    </row>
    <row r="166" spans="2:7" ht="15.6" customHeight="1" thickBot="1">
      <c r="B166" s="1098" t="s">
        <v>629</v>
      </c>
      <c r="C166" s="1359">
        <f>C165+C165/100*Sales!C17</f>
        <v>0.64680331522689816</v>
      </c>
      <c r="D166" s="1360">
        <v>0</v>
      </c>
      <c r="E166" s="1360">
        <v>0</v>
      </c>
      <c r="F166" s="1360">
        <v>0</v>
      </c>
      <c r="G166" s="1360">
        <f t="shared" si="144"/>
        <v>0.64680331522689816</v>
      </c>
    </row>
    <row r="167" spans="2:7" ht="15.6" customHeight="1" thickBot="1">
      <c r="B167" s="1099" t="s">
        <v>630</v>
      </c>
      <c r="C167" s="1358">
        <f>C166+C166/100*Sales!C17</f>
        <v>0.65973938153143608</v>
      </c>
      <c r="D167" s="1361">
        <v>0</v>
      </c>
      <c r="E167" s="1361">
        <v>0</v>
      </c>
      <c r="F167" s="1361">
        <v>0</v>
      </c>
      <c r="G167" s="1361">
        <f t="shared" si="144"/>
        <v>0.65973938153143608</v>
      </c>
    </row>
    <row r="168" spans="2:7" ht="11.4" customHeight="1" thickBot="1">
      <c r="C168" s="1102"/>
      <c r="D168" s="1102"/>
      <c r="E168" s="1102"/>
      <c r="F168" s="1102"/>
      <c r="G168" s="1102"/>
    </row>
    <row r="169" spans="2:7" ht="10.5" thickBot="1">
      <c r="B169" s="414" t="s">
        <v>674</v>
      </c>
      <c r="C169" s="1100" t="s">
        <v>66</v>
      </c>
      <c r="D169" s="412" t="s">
        <v>67</v>
      </c>
      <c r="E169" s="412" t="s">
        <v>68</v>
      </c>
      <c r="F169" s="412" t="s">
        <v>69</v>
      </c>
      <c r="G169" s="413" t="s">
        <v>107</v>
      </c>
    </row>
    <row r="170" spans="2:7" ht="12.6" thickBot="1">
      <c r="B170" s="1093" t="s">
        <v>49</v>
      </c>
      <c r="C170" s="1094">
        <f t="shared" ref="C170:F184" si="145">ROUND(+C136*C153,-1)</f>
        <v>133010</v>
      </c>
      <c r="D170" s="1094">
        <f t="shared" si="145"/>
        <v>0</v>
      </c>
      <c r="E170" s="1094">
        <f t="shared" si="145"/>
        <v>0</v>
      </c>
      <c r="F170" s="1094">
        <f t="shared" si="145"/>
        <v>0</v>
      </c>
      <c r="G170" s="1095">
        <f>SUM(C170:F170)</f>
        <v>133010</v>
      </c>
    </row>
    <row r="171" spans="2:7" ht="12.6" thickBot="1">
      <c r="B171" s="1096" t="s">
        <v>77</v>
      </c>
      <c r="C171" s="1358">
        <f t="shared" si="145"/>
        <v>135670</v>
      </c>
      <c r="D171" s="1358">
        <f t="shared" si="145"/>
        <v>0</v>
      </c>
      <c r="E171" s="1358">
        <f t="shared" si="145"/>
        <v>0</v>
      </c>
      <c r="F171" s="1358">
        <f t="shared" si="145"/>
        <v>0</v>
      </c>
      <c r="G171" s="1358">
        <f>SUM(C171:F171)</f>
        <v>135670</v>
      </c>
    </row>
    <row r="172" spans="2:7" ht="12.6" thickBot="1">
      <c r="B172" s="1093" t="s">
        <v>78</v>
      </c>
      <c r="C172" s="1359">
        <f t="shared" si="145"/>
        <v>138390</v>
      </c>
      <c r="D172" s="1359">
        <f t="shared" si="145"/>
        <v>0</v>
      </c>
      <c r="E172" s="1359">
        <f t="shared" si="145"/>
        <v>0</v>
      </c>
      <c r="F172" s="1359">
        <f t="shared" si="145"/>
        <v>0</v>
      </c>
      <c r="G172" s="1359">
        <f>SUM(C172:F172)</f>
        <v>138390</v>
      </c>
    </row>
    <row r="173" spans="2:7" ht="12.6" thickBot="1">
      <c r="B173" s="1096" t="s">
        <v>79</v>
      </c>
      <c r="C173" s="1358">
        <f t="shared" si="145"/>
        <v>141150</v>
      </c>
      <c r="D173" s="1358">
        <f t="shared" si="145"/>
        <v>0</v>
      </c>
      <c r="E173" s="1358">
        <f t="shared" si="145"/>
        <v>0</v>
      </c>
      <c r="F173" s="1358">
        <f t="shared" si="145"/>
        <v>0</v>
      </c>
      <c r="G173" s="1358">
        <f>SUM(C173:F173)</f>
        <v>141150</v>
      </c>
    </row>
    <row r="174" spans="2:7" ht="12.6" thickBot="1">
      <c r="B174" s="1093" t="s">
        <v>80</v>
      </c>
      <c r="C174" s="1359">
        <f t="shared" si="145"/>
        <v>143980</v>
      </c>
      <c r="D174" s="1359">
        <f t="shared" si="145"/>
        <v>0</v>
      </c>
      <c r="E174" s="1359">
        <f t="shared" si="145"/>
        <v>0</v>
      </c>
      <c r="F174" s="1359">
        <f t="shared" si="145"/>
        <v>0</v>
      </c>
      <c r="G174" s="1359">
        <f>SUM(C174:F174)</f>
        <v>143980</v>
      </c>
    </row>
    <row r="175" spans="2:7" ht="12.6" thickBot="1">
      <c r="B175" s="1096" t="s">
        <v>318</v>
      </c>
      <c r="C175" s="1358">
        <f t="shared" si="145"/>
        <v>146860</v>
      </c>
      <c r="D175" s="1358">
        <f t="shared" si="145"/>
        <v>0</v>
      </c>
      <c r="E175" s="1358">
        <f t="shared" si="145"/>
        <v>0</v>
      </c>
      <c r="F175" s="1358">
        <f t="shared" si="145"/>
        <v>0</v>
      </c>
      <c r="G175" s="1358">
        <f>ROUND(+G141*G158,-1)</f>
        <v>146860</v>
      </c>
    </row>
    <row r="176" spans="2:7" ht="12.6" thickBot="1">
      <c r="B176" s="1093" t="s">
        <v>317</v>
      </c>
      <c r="C176" s="1360">
        <f t="shared" si="145"/>
        <v>149790</v>
      </c>
      <c r="D176" s="1360">
        <f t="shared" si="145"/>
        <v>0</v>
      </c>
      <c r="E176" s="1360">
        <f t="shared" si="145"/>
        <v>0</v>
      </c>
      <c r="F176" s="1360">
        <f t="shared" si="145"/>
        <v>0</v>
      </c>
      <c r="G176" s="1360">
        <f>ROUND(+G142*G159,-1)</f>
        <v>149790</v>
      </c>
    </row>
    <row r="177" spans="2:7" ht="12.6" thickBot="1">
      <c r="B177" s="1096" t="s">
        <v>319</v>
      </c>
      <c r="C177" s="1361">
        <f t="shared" si="145"/>
        <v>152790</v>
      </c>
      <c r="D177" s="1361">
        <f t="shared" si="145"/>
        <v>0</v>
      </c>
      <c r="E177" s="1361">
        <f t="shared" si="145"/>
        <v>0</v>
      </c>
      <c r="F177" s="1361">
        <f t="shared" si="145"/>
        <v>0</v>
      </c>
      <c r="G177" s="1361">
        <f>ROUND(+G143*G160,-1)</f>
        <v>152790</v>
      </c>
    </row>
    <row r="178" spans="2:7" ht="12.6" thickBot="1">
      <c r="B178" s="1093" t="s">
        <v>412</v>
      </c>
      <c r="C178" s="1360">
        <f t="shared" si="145"/>
        <v>155840</v>
      </c>
      <c r="D178" s="1360">
        <f t="shared" si="145"/>
        <v>0</v>
      </c>
      <c r="E178" s="1360">
        <f t="shared" si="145"/>
        <v>0</v>
      </c>
      <c r="F178" s="1360">
        <f t="shared" si="145"/>
        <v>0</v>
      </c>
      <c r="G178" s="1360">
        <f>ROUND(+G144*G161,-1)</f>
        <v>155840</v>
      </c>
    </row>
    <row r="179" spans="2:7" ht="12.6" thickBot="1">
      <c r="B179" s="1096" t="s">
        <v>413</v>
      </c>
      <c r="C179" s="1361">
        <f t="shared" si="145"/>
        <v>158960</v>
      </c>
      <c r="D179" s="1361">
        <f t="shared" si="145"/>
        <v>0</v>
      </c>
      <c r="E179" s="1361">
        <f t="shared" si="145"/>
        <v>0</v>
      </c>
      <c r="F179" s="1361">
        <f t="shared" si="145"/>
        <v>0</v>
      </c>
      <c r="G179" s="1361">
        <f>ROUND(+G145*G162,-1)</f>
        <v>158960</v>
      </c>
    </row>
    <row r="180" spans="2:7" ht="12.6" thickBot="1">
      <c r="B180" s="1093" t="s">
        <v>626</v>
      </c>
      <c r="C180" s="1360">
        <f t="shared" si="145"/>
        <v>162140</v>
      </c>
      <c r="D180" s="1360">
        <f t="shared" si="145"/>
        <v>0</v>
      </c>
      <c r="E180" s="1360">
        <f t="shared" si="145"/>
        <v>0</v>
      </c>
      <c r="F180" s="1360">
        <f t="shared" si="145"/>
        <v>0</v>
      </c>
      <c r="G180" s="1360">
        <f>SUM(C180:F180)</f>
        <v>162140</v>
      </c>
    </row>
    <row r="181" spans="2:7" ht="12.6" thickBot="1">
      <c r="B181" s="1096" t="s">
        <v>627</v>
      </c>
      <c r="C181" s="1361">
        <f t="shared" si="145"/>
        <v>165380</v>
      </c>
      <c r="D181" s="1361">
        <f t="shared" si="145"/>
        <v>0</v>
      </c>
      <c r="E181" s="1361">
        <f t="shared" si="145"/>
        <v>0</v>
      </c>
      <c r="F181" s="1361">
        <f t="shared" si="145"/>
        <v>0</v>
      </c>
      <c r="G181" s="1361">
        <f>ROUND(+G147*G164,-1)</f>
        <v>165380</v>
      </c>
    </row>
    <row r="182" spans="2:7" ht="12.6" thickBot="1">
      <c r="B182" s="1093" t="s">
        <v>628</v>
      </c>
      <c r="C182" s="1360">
        <f t="shared" si="145"/>
        <v>168690</v>
      </c>
      <c r="D182" s="1360">
        <f t="shared" si="145"/>
        <v>0</v>
      </c>
      <c r="E182" s="1360">
        <f t="shared" si="145"/>
        <v>0</v>
      </c>
      <c r="F182" s="1360">
        <f t="shared" si="145"/>
        <v>0</v>
      </c>
      <c r="G182" s="1360">
        <f>ROUND(+G148*G165,-1)</f>
        <v>168690</v>
      </c>
    </row>
    <row r="183" spans="2:7" ht="12.6" thickBot="1">
      <c r="B183" s="1096" t="s">
        <v>629</v>
      </c>
      <c r="C183" s="1361">
        <f t="shared" si="145"/>
        <v>172060</v>
      </c>
      <c r="D183" s="1361">
        <f t="shared" si="145"/>
        <v>0</v>
      </c>
      <c r="E183" s="1361">
        <f t="shared" si="145"/>
        <v>0</v>
      </c>
      <c r="F183" s="1361">
        <f t="shared" si="145"/>
        <v>0</v>
      </c>
      <c r="G183" s="1361">
        <f>ROUND(+G149*G166,-1)</f>
        <v>172060</v>
      </c>
    </row>
    <row r="184" spans="2:7" ht="12.6" thickBot="1">
      <c r="B184" s="1093" t="s">
        <v>630</v>
      </c>
      <c r="C184" s="1360">
        <f t="shared" si="145"/>
        <v>175510</v>
      </c>
      <c r="D184" s="1360">
        <f t="shared" si="145"/>
        <v>0</v>
      </c>
      <c r="E184" s="1360">
        <f t="shared" si="145"/>
        <v>0</v>
      </c>
      <c r="F184" s="1360">
        <f t="shared" si="145"/>
        <v>0</v>
      </c>
      <c r="G184" s="1360">
        <f>ROUND(+G150*G167,-1)</f>
        <v>175510</v>
      </c>
    </row>
    <row r="185" spans="2:7" ht="10.5" thickBot="1">
      <c r="C185" s="1102"/>
      <c r="D185" s="1102"/>
      <c r="E185" s="1102"/>
      <c r="F185" s="1102"/>
      <c r="G185" s="1102"/>
    </row>
    <row r="186" spans="2:7" ht="10.5" thickBot="1">
      <c r="B186" s="408" t="s">
        <v>675</v>
      </c>
      <c r="C186" s="409" t="s">
        <v>66</v>
      </c>
      <c r="D186" s="409" t="s">
        <v>67</v>
      </c>
      <c r="E186" s="409" t="s">
        <v>68</v>
      </c>
      <c r="F186" s="409" t="s">
        <v>69</v>
      </c>
      <c r="G186" s="409" t="s">
        <v>107</v>
      </c>
    </row>
    <row r="187" spans="2:7" ht="12.6" thickBot="1">
      <c r="B187" s="1103" t="s">
        <v>49</v>
      </c>
      <c r="C187" s="1358">
        <f>'UNIFIED Product'!E22/'UNIFIED Product'!E21+'OPEX Drivers'!F5</f>
        <v>9.6425561523265618E-2</v>
      </c>
      <c r="D187" s="1358">
        <v>0</v>
      </c>
      <c r="E187" s="1358">
        <v>0</v>
      </c>
      <c r="F187" s="1358">
        <v>0</v>
      </c>
      <c r="G187" s="1358">
        <f>SUM(C187:F187)</f>
        <v>9.6425561523265618E-2</v>
      </c>
    </row>
    <row r="188" spans="2:7" ht="12.6" thickBot="1">
      <c r="B188" s="1104" t="s">
        <v>77</v>
      </c>
      <c r="C188" s="1359">
        <f>'UNIFIED Product'!E22/'UNIFIED Product'!E21+'OPEX Drivers'!F5</f>
        <v>9.6425561523265618E-2</v>
      </c>
      <c r="D188" s="1359">
        <v>0</v>
      </c>
      <c r="E188" s="1359">
        <v>0</v>
      </c>
      <c r="F188" s="1359">
        <v>0</v>
      </c>
      <c r="G188" s="1359">
        <f t="shared" ref="G188:G201" si="146">SUM(C188:F188)</f>
        <v>9.6425561523265618E-2</v>
      </c>
    </row>
    <row r="189" spans="2:7" ht="12.6" thickBot="1">
      <c r="B189" s="1103" t="s">
        <v>78</v>
      </c>
      <c r="C189" s="1358">
        <f>'UNIFIED Product'!E22/'UNIFIED Product'!E21+'OPEX Drivers'!F5</f>
        <v>9.6425561523265618E-2</v>
      </c>
      <c r="D189" s="1358">
        <v>0</v>
      </c>
      <c r="E189" s="1358">
        <v>0</v>
      </c>
      <c r="F189" s="1358">
        <v>0</v>
      </c>
      <c r="G189" s="1358">
        <f t="shared" si="146"/>
        <v>9.6425561523265618E-2</v>
      </c>
    </row>
    <row r="190" spans="2:7" ht="12.6" thickBot="1">
      <c r="B190" s="1104" t="s">
        <v>79</v>
      </c>
      <c r="C190" s="1359">
        <f>'UNIFIED Product'!E22/'UNIFIED Product'!E21+'OPEX Drivers'!F5</f>
        <v>9.6425561523265618E-2</v>
      </c>
      <c r="D190" s="1359">
        <v>0</v>
      </c>
      <c r="E190" s="1359">
        <v>0</v>
      </c>
      <c r="F190" s="1359">
        <v>0</v>
      </c>
      <c r="G190" s="1359">
        <f t="shared" si="146"/>
        <v>9.6425561523265618E-2</v>
      </c>
    </row>
    <row r="191" spans="2:7" ht="12.6" thickBot="1">
      <c r="B191" s="1103" t="s">
        <v>80</v>
      </c>
      <c r="C191" s="1358">
        <f>'UNIFIED Product'!E22/'UNIFIED Product'!E21+'OPEX Drivers'!F5</f>
        <v>9.6425561523265618E-2</v>
      </c>
      <c r="D191" s="1358">
        <v>0</v>
      </c>
      <c r="E191" s="1358">
        <v>0</v>
      </c>
      <c r="F191" s="1358">
        <v>0</v>
      </c>
      <c r="G191" s="1358">
        <f t="shared" si="146"/>
        <v>9.6425561523265618E-2</v>
      </c>
    </row>
    <row r="192" spans="2:7" ht="12.6" thickBot="1">
      <c r="B192" s="1105" t="s">
        <v>318</v>
      </c>
      <c r="C192" s="1360">
        <f>'UNIFIED Product'!E22/'UNIFIED Product'!E21+'OPEX Drivers'!F5</f>
        <v>9.6425561523265618E-2</v>
      </c>
      <c r="D192" s="1360">
        <v>0</v>
      </c>
      <c r="E192" s="1360">
        <v>0</v>
      </c>
      <c r="F192" s="1360">
        <v>0</v>
      </c>
      <c r="G192" s="1360">
        <f t="shared" si="146"/>
        <v>9.6425561523265618E-2</v>
      </c>
    </row>
    <row r="193" spans="2:7" ht="12.6" thickBot="1">
      <c r="B193" s="1106" t="s">
        <v>317</v>
      </c>
      <c r="C193" s="1361">
        <f>'UNIFIED Product'!E22/'UNIFIED Product'!E21+'OPEX Drivers'!F5</f>
        <v>9.6425561523265618E-2</v>
      </c>
      <c r="D193" s="1361">
        <v>0</v>
      </c>
      <c r="E193" s="1361">
        <v>0</v>
      </c>
      <c r="F193" s="1361">
        <v>0</v>
      </c>
      <c r="G193" s="1361">
        <f t="shared" si="146"/>
        <v>9.6425561523265618E-2</v>
      </c>
    </row>
    <row r="194" spans="2:7" ht="12.6" thickBot="1">
      <c r="B194" s="1105" t="s">
        <v>319</v>
      </c>
      <c r="C194" s="1360">
        <f>'UNIFIED Product'!E22/'UNIFIED Product'!E21+'OPEX Drivers'!F5</f>
        <v>9.6425561523265618E-2</v>
      </c>
      <c r="D194" s="1360">
        <v>0</v>
      </c>
      <c r="E194" s="1360">
        <v>0</v>
      </c>
      <c r="F194" s="1360">
        <v>0</v>
      </c>
      <c r="G194" s="1360">
        <f t="shared" si="146"/>
        <v>9.6425561523265618E-2</v>
      </c>
    </row>
    <row r="195" spans="2:7" ht="12.6" thickBot="1">
      <c r="B195" s="1106" t="s">
        <v>412</v>
      </c>
      <c r="C195" s="1361">
        <f>'UNIFIED Product'!E22/'UNIFIED Product'!E21+'OPEX Drivers'!F5</f>
        <v>9.6425561523265618E-2</v>
      </c>
      <c r="D195" s="1361">
        <v>0</v>
      </c>
      <c r="E195" s="1361">
        <v>0</v>
      </c>
      <c r="F195" s="1361">
        <v>0</v>
      </c>
      <c r="G195" s="1361">
        <f t="shared" si="146"/>
        <v>9.6425561523265618E-2</v>
      </c>
    </row>
    <row r="196" spans="2:7" ht="12.6" thickBot="1">
      <c r="B196" s="1105" t="s">
        <v>413</v>
      </c>
      <c r="C196" s="1360">
        <f>'UNIFIED Product'!E22/'UNIFIED Product'!E21+'OPEX Drivers'!F5</f>
        <v>9.6425561523265618E-2</v>
      </c>
      <c r="D196" s="1360">
        <v>0</v>
      </c>
      <c r="E196" s="1360">
        <v>0</v>
      </c>
      <c r="F196" s="1360">
        <v>0</v>
      </c>
      <c r="G196" s="1360">
        <f t="shared" si="146"/>
        <v>9.6425561523265618E-2</v>
      </c>
    </row>
    <row r="197" spans="2:7" ht="12.6" thickBot="1">
      <c r="B197" s="1106" t="s">
        <v>626</v>
      </c>
      <c r="C197" s="1361">
        <f>'UNIFIED Product'!E22/'UNIFIED Product'!E21+'OPEX Drivers'!F5</f>
        <v>9.6425561523265618E-2</v>
      </c>
      <c r="D197" s="1361">
        <v>0</v>
      </c>
      <c r="E197" s="1361">
        <v>0</v>
      </c>
      <c r="F197" s="1361">
        <v>0</v>
      </c>
      <c r="G197" s="1361">
        <f t="shared" si="146"/>
        <v>9.6425561523265618E-2</v>
      </c>
    </row>
    <row r="198" spans="2:7" ht="12.6" thickBot="1">
      <c r="B198" s="1105" t="s">
        <v>627</v>
      </c>
      <c r="C198" s="1360">
        <f>'UNIFIED Product'!E22/'UNIFIED Product'!E21+'OPEX Drivers'!F5</f>
        <v>9.6425561523265618E-2</v>
      </c>
      <c r="D198" s="1360">
        <v>0</v>
      </c>
      <c r="E198" s="1360">
        <v>0</v>
      </c>
      <c r="F198" s="1360">
        <v>0</v>
      </c>
      <c r="G198" s="1360">
        <f t="shared" si="146"/>
        <v>9.6425561523265618E-2</v>
      </c>
    </row>
    <row r="199" spans="2:7" ht="12.6" thickBot="1">
      <c r="B199" s="1106" t="s">
        <v>628</v>
      </c>
      <c r="C199" s="1361">
        <f>'UNIFIED Product'!E22/'UNIFIED Product'!E21+'OPEX Drivers'!F5</f>
        <v>9.6425561523265618E-2</v>
      </c>
      <c r="D199" s="1361">
        <v>0</v>
      </c>
      <c r="E199" s="1361">
        <v>0</v>
      </c>
      <c r="F199" s="1361">
        <v>0</v>
      </c>
      <c r="G199" s="1361">
        <f t="shared" si="146"/>
        <v>9.6425561523265618E-2</v>
      </c>
    </row>
    <row r="200" spans="2:7" ht="12.6" thickBot="1">
      <c r="B200" s="1105" t="s">
        <v>629</v>
      </c>
      <c r="C200" s="1360">
        <f>'UNIFIED Product'!E22/'UNIFIED Product'!E21+'OPEX Drivers'!F5</f>
        <v>9.6425561523265618E-2</v>
      </c>
      <c r="D200" s="1360">
        <v>0</v>
      </c>
      <c r="E200" s="1360">
        <v>0</v>
      </c>
      <c r="F200" s="1360">
        <v>0</v>
      </c>
      <c r="G200" s="1360">
        <f t="shared" si="146"/>
        <v>9.6425561523265618E-2</v>
      </c>
    </row>
    <row r="201" spans="2:7" ht="12.6" thickBot="1">
      <c r="B201" s="1106" t="s">
        <v>630</v>
      </c>
      <c r="C201" s="1361">
        <f>'UNIFIED Product'!E22/'UNIFIED Product'!E21+'OPEX Drivers'!F5</f>
        <v>9.6425561523265618E-2</v>
      </c>
      <c r="D201" s="1361">
        <v>0</v>
      </c>
      <c r="E201" s="1361">
        <v>0</v>
      </c>
      <c r="F201" s="1361">
        <v>0</v>
      </c>
      <c r="G201" s="1361">
        <f t="shared" si="146"/>
        <v>9.6425561523265618E-2</v>
      </c>
    </row>
    <row r="202" spans="2:7" ht="10.5" thickBot="1">
      <c r="B202" s="180"/>
      <c r="C202" s="188"/>
      <c r="D202" s="188"/>
      <c r="E202" s="188"/>
      <c r="F202" s="188"/>
      <c r="G202" s="188"/>
    </row>
    <row r="203" spans="2:7" ht="10.5" thickBot="1">
      <c r="B203" s="408" t="s">
        <v>196</v>
      </c>
      <c r="C203" s="409" t="s">
        <v>66</v>
      </c>
      <c r="D203" s="409" t="s">
        <v>67</v>
      </c>
      <c r="E203" s="409" t="s">
        <v>68</v>
      </c>
      <c r="F203" s="409" t="s">
        <v>69</v>
      </c>
      <c r="G203" s="409" t="s">
        <v>107</v>
      </c>
    </row>
    <row r="204" spans="2:7" ht="12.6" thickBot="1">
      <c r="B204" s="1103" t="s">
        <v>49</v>
      </c>
      <c r="C204" s="1358">
        <f>C136*C187</f>
        <v>25651.425717903985</v>
      </c>
      <c r="D204" s="1358">
        <f>D136*D187</f>
        <v>0</v>
      </c>
      <c r="E204" s="1358">
        <f>E136*E187</f>
        <v>0</v>
      </c>
      <c r="F204" s="1358">
        <f>F136*F187</f>
        <v>0</v>
      </c>
      <c r="G204" s="1358">
        <f>SUM(C204:F204)/4</f>
        <v>6412.8564294759963</v>
      </c>
    </row>
    <row r="205" spans="2:7" ht="12.6" thickBot="1">
      <c r="B205" s="1104" t="s">
        <v>77</v>
      </c>
      <c r="C205" s="1359">
        <f t="shared" ref="C205:F218" si="147">C137*C188</f>
        <v>25651.425717903985</v>
      </c>
      <c r="D205" s="1359">
        <f t="shared" si="147"/>
        <v>0</v>
      </c>
      <c r="E205" s="1359">
        <f t="shared" si="147"/>
        <v>0</v>
      </c>
      <c r="F205" s="1359">
        <f t="shared" si="147"/>
        <v>0</v>
      </c>
      <c r="G205" s="1359">
        <f t="shared" ref="G205:G218" si="148">SUM(C205:F205)/4</f>
        <v>6412.8564294759963</v>
      </c>
    </row>
    <row r="206" spans="2:7" ht="12.6" thickBot="1">
      <c r="B206" s="1103" t="s">
        <v>78</v>
      </c>
      <c r="C206" s="1358">
        <f t="shared" si="147"/>
        <v>25651.425717903985</v>
      </c>
      <c r="D206" s="1358">
        <f t="shared" si="147"/>
        <v>0</v>
      </c>
      <c r="E206" s="1358">
        <f t="shared" si="147"/>
        <v>0</v>
      </c>
      <c r="F206" s="1358">
        <f t="shared" si="147"/>
        <v>0</v>
      </c>
      <c r="G206" s="1358">
        <f t="shared" si="148"/>
        <v>6412.8564294759963</v>
      </c>
    </row>
    <row r="207" spans="2:7" ht="12.6" thickBot="1">
      <c r="B207" s="1104" t="s">
        <v>79</v>
      </c>
      <c r="C207" s="1359">
        <f t="shared" si="147"/>
        <v>25651.425717903985</v>
      </c>
      <c r="D207" s="1359">
        <f t="shared" si="147"/>
        <v>0</v>
      </c>
      <c r="E207" s="1359">
        <f t="shared" si="147"/>
        <v>0</v>
      </c>
      <c r="F207" s="1359">
        <f t="shared" si="147"/>
        <v>0</v>
      </c>
      <c r="G207" s="1359">
        <f t="shared" si="148"/>
        <v>6412.8564294759963</v>
      </c>
    </row>
    <row r="208" spans="2:7" ht="12.6" thickBot="1">
      <c r="B208" s="1103" t="s">
        <v>80</v>
      </c>
      <c r="C208" s="1358">
        <f t="shared" si="147"/>
        <v>25651.425717903985</v>
      </c>
      <c r="D208" s="1358">
        <f t="shared" si="147"/>
        <v>0</v>
      </c>
      <c r="E208" s="1358">
        <f t="shared" si="147"/>
        <v>0</v>
      </c>
      <c r="F208" s="1358">
        <f t="shared" si="147"/>
        <v>0</v>
      </c>
      <c r="G208" s="1358">
        <f t="shared" si="148"/>
        <v>6412.8564294759963</v>
      </c>
    </row>
    <row r="209" spans="2:7" ht="12.6" thickBot="1">
      <c r="B209" s="1105" t="s">
        <v>318</v>
      </c>
      <c r="C209" s="1360">
        <f t="shared" si="147"/>
        <v>25651.425717903985</v>
      </c>
      <c r="D209" s="1360">
        <f t="shared" si="147"/>
        <v>0</v>
      </c>
      <c r="E209" s="1360">
        <f t="shared" si="147"/>
        <v>0</v>
      </c>
      <c r="F209" s="1360">
        <f t="shared" si="147"/>
        <v>0</v>
      </c>
      <c r="G209" s="1360">
        <f t="shared" si="148"/>
        <v>6412.8564294759963</v>
      </c>
    </row>
    <row r="210" spans="2:7" ht="12.6" thickBot="1">
      <c r="B210" s="1106" t="s">
        <v>317</v>
      </c>
      <c r="C210" s="1361">
        <f t="shared" si="147"/>
        <v>25651.425717903985</v>
      </c>
      <c r="D210" s="1361">
        <f t="shared" si="147"/>
        <v>0</v>
      </c>
      <c r="E210" s="1361">
        <f t="shared" si="147"/>
        <v>0</v>
      </c>
      <c r="F210" s="1361">
        <f t="shared" si="147"/>
        <v>0</v>
      </c>
      <c r="G210" s="1361">
        <f t="shared" si="148"/>
        <v>6412.8564294759963</v>
      </c>
    </row>
    <row r="211" spans="2:7" ht="12.6" thickBot="1">
      <c r="B211" s="1105" t="s">
        <v>319</v>
      </c>
      <c r="C211" s="1360">
        <f t="shared" si="147"/>
        <v>25651.425717903985</v>
      </c>
      <c r="D211" s="1360">
        <f t="shared" si="147"/>
        <v>0</v>
      </c>
      <c r="E211" s="1360">
        <f t="shared" si="147"/>
        <v>0</v>
      </c>
      <c r="F211" s="1360">
        <f t="shared" si="147"/>
        <v>0</v>
      </c>
      <c r="G211" s="1360">
        <f t="shared" si="148"/>
        <v>6412.8564294759963</v>
      </c>
    </row>
    <row r="212" spans="2:7" ht="12.6" thickBot="1">
      <c r="B212" s="1106" t="s">
        <v>412</v>
      </c>
      <c r="C212" s="1361">
        <f t="shared" si="147"/>
        <v>25651.425717903985</v>
      </c>
      <c r="D212" s="1361">
        <f t="shared" si="147"/>
        <v>0</v>
      </c>
      <c r="E212" s="1361">
        <f t="shared" si="147"/>
        <v>0</v>
      </c>
      <c r="F212" s="1361">
        <f t="shared" si="147"/>
        <v>0</v>
      </c>
      <c r="G212" s="1361">
        <f t="shared" si="148"/>
        <v>6412.8564294759963</v>
      </c>
    </row>
    <row r="213" spans="2:7" ht="12.6" thickBot="1">
      <c r="B213" s="1105" t="s">
        <v>413</v>
      </c>
      <c r="C213" s="1360">
        <f t="shared" si="147"/>
        <v>25651.425717903985</v>
      </c>
      <c r="D213" s="1360">
        <f t="shared" si="147"/>
        <v>0</v>
      </c>
      <c r="E213" s="1360">
        <f t="shared" si="147"/>
        <v>0</v>
      </c>
      <c r="F213" s="1360">
        <f t="shared" si="147"/>
        <v>0</v>
      </c>
      <c r="G213" s="1360">
        <f t="shared" si="148"/>
        <v>6412.8564294759963</v>
      </c>
    </row>
    <row r="214" spans="2:7" ht="12.6" thickBot="1">
      <c r="B214" s="1106" t="s">
        <v>626</v>
      </c>
      <c r="C214" s="1361">
        <f t="shared" si="147"/>
        <v>25651.425717903985</v>
      </c>
      <c r="D214" s="1361">
        <f t="shared" si="147"/>
        <v>0</v>
      </c>
      <c r="E214" s="1361">
        <f t="shared" si="147"/>
        <v>0</v>
      </c>
      <c r="F214" s="1361">
        <f t="shared" si="147"/>
        <v>0</v>
      </c>
      <c r="G214" s="1361">
        <f t="shared" si="148"/>
        <v>6412.8564294759963</v>
      </c>
    </row>
    <row r="215" spans="2:7" ht="12.6" thickBot="1">
      <c r="B215" s="1105" t="s">
        <v>627</v>
      </c>
      <c r="C215" s="1360">
        <f t="shared" si="147"/>
        <v>25651.425717903985</v>
      </c>
      <c r="D215" s="1360">
        <f t="shared" si="147"/>
        <v>0</v>
      </c>
      <c r="E215" s="1360">
        <f t="shared" si="147"/>
        <v>0</v>
      </c>
      <c r="F215" s="1360">
        <f t="shared" si="147"/>
        <v>0</v>
      </c>
      <c r="G215" s="1360">
        <f t="shared" si="148"/>
        <v>6412.8564294759963</v>
      </c>
    </row>
    <row r="216" spans="2:7" ht="12.6" thickBot="1">
      <c r="B216" s="1106" t="s">
        <v>628</v>
      </c>
      <c r="C216" s="1361">
        <f t="shared" si="147"/>
        <v>25651.425717903985</v>
      </c>
      <c r="D216" s="1361">
        <f t="shared" si="147"/>
        <v>0</v>
      </c>
      <c r="E216" s="1361">
        <f t="shared" si="147"/>
        <v>0</v>
      </c>
      <c r="F216" s="1361">
        <f t="shared" si="147"/>
        <v>0</v>
      </c>
      <c r="G216" s="1361">
        <f t="shared" si="148"/>
        <v>6412.8564294759963</v>
      </c>
    </row>
    <row r="217" spans="2:7" ht="12.6" thickBot="1">
      <c r="B217" s="1105" t="s">
        <v>629</v>
      </c>
      <c r="C217" s="1360">
        <f t="shared" si="147"/>
        <v>25651.425717903985</v>
      </c>
      <c r="D217" s="1360">
        <f t="shared" si="147"/>
        <v>0</v>
      </c>
      <c r="E217" s="1360">
        <f t="shared" si="147"/>
        <v>0</v>
      </c>
      <c r="F217" s="1360">
        <f t="shared" si="147"/>
        <v>0</v>
      </c>
      <c r="G217" s="1360">
        <f t="shared" si="148"/>
        <v>6412.8564294759963</v>
      </c>
    </row>
    <row r="218" spans="2:7" ht="12.6" thickBot="1">
      <c r="B218" s="1106" t="s">
        <v>630</v>
      </c>
      <c r="C218" s="1361">
        <f t="shared" si="147"/>
        <v>25651.425717903985</v>
      </c>
      <c r="D218" s="1361">
        <f t="shared" si="147"/>
        <v>0</v>
      </c>
      <c r="E218" s="1361">
        <f t="shared" si="147"/>
        <v>0</v>
      </c>
      <c r="F218" s="1361">
        <f t="shared" si="147"/>
        <v>0</v>
      </c>
      <c r="G218" s="1361">
        <f t="shared" si="148"/>
        <v>6412.8564294759963</v>
      </c>
    </row>
    <row r="219" spans="2:7">
      <c r="C219" s="23"/>
      <c r="D219" s="23"/>
      <c r="E219" s="23"/>
      <c r="F219" s="23"/>
      <c r="G219" s="23"/>
    </row>
    <row r="220" spans="2:7" ht="12.3">
      <c r="B220" s="439" t="s">
        <v>810</v>
      </c>
      <c r="C220" s="440"/>
      <c r="D220" s="441"/>
      <c r="E220" s="442"/>
      <c r="F220" s="44"/>
      <c r="G220" s="44"/>
    </row>
    <row r="221" spans="2:7">
      <c r="B221" s="443" t="s">
        <v>106</v>
      </c>
      <c r="C221" s="444"/>
      <c r="D221" s="445"/>
      <c r="E221" s="446"/>
      <c r="F221" s="44"/>
      <c r="G221" s="44"/>
    </row>
    <row r="222" spans="2:7" ht="9" customHeight="1">
      <c r="B222" s="406"/>
      <c r="C222" s="190"/>
      <c r="D222" s="189"/>
      <c r="E222" s="44"/>
      <c r="F222" s="44"/>
      <c r="G222" s="44"/>
    </row>
    <row r="223" spans="2:7" ht="10.5" thickBot="1">
      <c r="B223" s="34" t="s">
        <v>178</v>
      </c>
      <c r="C223" s="407"/>
      <c r="D223" s="181"/>
      <c r="E223" s="182"/>
      <c r="F223" s="182"/>
      <c r="G223" s="183"/>
    </row>
    <row r="224" spans="2:7" ht="10.5" thickBot="1">
      <c r="B224" s="408" t="s">
        <v>806</v>
      </c>
      <c r="C224" s="409" t="s">
        <v>66</v>
      </c>
      <c r="D224" s="409" t="s">
        <v>67</v>
      </c>
      <c r="E224" s="409" t="s">
        <v>68</v>
      </c>
      <c r="F224" s="409" t="s">
        <v>69</v>
      </c>
      <c r="G224" s="410" t="s">
        <v>107</v>
      </c>
    </row>
    <row r="225" spans="2:7" ht="12.6" thickBot="1">
      <c r="B225" s="1103" t="s">
        <v>49</v>
      </c>
      <c r="C225" s="1107">
        <f>SUM(Sales!F23)</f>
        <v>266023.08882292372</v>
      </c>
      <c r="D225" s="1107">
        <f>SUM(Sales!G188)</f>
        <v>0</v>
      </c>
      <c r="E225" s="1107">
        <f>SUM(Sales!H188)</f>
        <v>0</v>
      </c>
      <c r="F225" s="1107">
        <f>SUM(Sales!I188)</f>
        <v>0</v>
      </c>
      <c r="G225" s="1107">
        <f t="shared" ref="G225:G239" si="149">SUM(C225:F225)</f>
        <v>266023.08882292372</v>
      </c>
    </row>
    <row r="226" spans="2:7" ht="12.6" thickBot="1">
      <c r="B226" s="1104" t="s">
        <v>77</v>
      </c>
      <c r="C226" s="1108">
        <f>SUM(Sales!F23)</f>
        <v>266023.08882292372</v>
      </c>
      <c r="D226" s="1108">
        <f>SUM(Sales!K188)</f>
        <v>0</v>
      </c>
      <c r="E226" s="1108">
        <f>SUM(Sales!L188)</f>
        <v>0</v>
      </c>
      <c r="F226" s="1108">
        <f>SUM(Sales!M188)</f>
        <v>0</v>
      </c>
      <c r="G226" s="1108">
        <f t="shared" si="149"/>
        <v>266023.08882292372</v>
      </c>
    </row>
    <row r="227" spans="2:7" ht="12.6" thickBot="1">
      <c r="B227" s="1103" t="s">
        <v>78</v>
      </c>
      <c r="C227" s="1107">
        <f>SUM(Sales!F23)</f>
        <v>266023.08882292372</v>
      </c>
      <c r="D227" s="1107">
        <f>SUM(Sales!O188)</f>
        <v>0</v>
      </c>
      <c r="E227" s="1107">
        <f>SUM(Sales!P188)</f>
        <v>0</v>
      </c>
      <c r="F227" s="1107">
        <f>SUM(Sales!Q188)</f>
        <v>0</v>
      </c>
      <c r="G227" s="1107">
        <f t="shared" si="149"/>
        <v>266023.08882292372</v>
      </c>
    </row>
    <row r="228" spans="2:7" ht="12.6" thickBot="1">
      <c r="B228" s="1104" t="s">
        <v>79</v>
      </c>
      <c r="C228" s="1108">
        <f>SUM(Sales!F23)</f>
        <v>266023.08882292372</v>
      </c>
      <c r="D228" s="1108">
        <f>SUM(Sales!S188)</f>
        <v>0</v>
      </c>
      <c r="E228" s="1108">
        <f>SUM(Sales!T188)</f>
        <v>0</v>
      </c>
      <c r="F228" s="1108">
        <f>SUM(Sales!U188)</f>
        <v>0</v>
      </c>
      <c r="G228" s="1108">
        <f t="shared" si="149"/>
        <v>266023.08882292372</v>
      </c>
    </row>
    <row r="229" spans="2:7" ht="12.6" thickBot="1">
      <c r="B229" s="1103" t="s">
        <v>80</v>
      </c>
      <c r="C229" s="1107">
        <f>SUM(Sales!F23)</f>
        <v>266023.08882292372</v>
      </c>
      <c r="D229" s="1107">
        <f>SUM(Sales!W188)</f>
        <v>0</v>
      </c>
      <c r="E229" s="1107">
        <f>SUM(Sales!X188)</f>
        <v>0</v>
      </c>
      <c r="F229" s="1107">
        <f>SUM(Sales!Y188)</f>
        <v>0</v>
      </c>
      <c r="G229" s="1107">
        <f t="shared" si="149"/>
        <v>266023.08882292372</v>
      </c>
    </row>
    <row r="230" spans="2:7" ht="12.6" thickBot="1">
      <c r="B230" s="1105" t="s">
        <v>318</v>
      </c>
      <c r="C230" s="1109">
        <f>SUM(Sales!F23)</f>
        <v>266023.08882292372</v>
      </c>
      <c r="D230" s="1109">
        <f>SUM(Sales!AA188)</f>
        <v>0</v>
      </c>
      <c r="E230" s="1109">
        <f>SUM(Sales!AB188)</f>
        <v>0</v>
      </c>
      <c r="F230" s="1109">
        <f>SUM(Sales!AC188)</f>
        <v>0</v>
      </c>
      <c r="G230" s="1109">
        <f t="shared" si="149"/>
        <v>266023.08882292372</v>
      </c>
    </row>
    <row r="231" spans="2:7" ht="12.6" thickBot="1">
      <c r="B231" s="1106" t="s">
        <v>317</v>
      </c>
      <c r="C231" s="1110">
        <f>SUM(Sales!F23)</f>
        <v>266023.08882292372</v>
      </c>
      <c r="D231" s="1110">
        <f>SUM(Sales!AE188)</f>
        <v>0</v>
      </c>
      <c r="E231" s="1110">
        <f>SUM(Sales!AF188)</f>
        <v>0</v>
      </c>
      <c r="F231" s="1110">
        <f>SUM(Sales!AG188)</f>
        <v>0</v>
      </c>
      <c r="G231" s="1110">
        <f t="shared" si="149"/>
        <v>266023.08882292372</v>
      </c>
    </row>
    <row r="232" spans="2:7" ht="12.6" thickBot="1">
      <c r="B232" s="1105" t="s">
        <v>319</v>
      </c>
      <c r="C232" s="1109">
        <f>SUM(Sales!F23)</f>
        <v>266023.08882292372</v>
      </c>
      <c r="D232" s="1109">
        <f>SUM(Sales!AI188)</f>
        <v>0</v>
      </c>
      <c r="E232" s="1109">
        <f>SUM(Sales!AJ188)</f>
        <v>0</v>
      </c>
      <c r="F232" s="1109">
        <f>SUM(Sales!AK188)</f>
        <v>0</v>
      </c>
      <c r="G232" s="1109">
        <f t="shared" si="149"/>
        <v>266023.08882292372</v>
      </c>
    </row>
    <row r="233" spans="2:7" ht="12.6" thickBot="1">
      <c r="B233" s="1106" t="s">
        <v>412</v>
      </c>
      <c r="C233" s="1110">
        <f>SUM(Sales!F23)</f>
        <v>266023.08882292372</v>
      </c>
      <c r="D233" s="1110">
        <f>SUM(Sales!AM188)</f>
        <v>0</v>
      </c>
      <c r="E233" s="1110">
        <f>SUM(Sales!AN188)</f>
        <v>0</v>
      </c>
      <c r="F233" s="1110">
        <f>SUM(Sales!AO188)</f>
        <v>0</v>
      </c>
      <c r="G233" s="1110">
        <f t="shared" si="149"/>
        <v>266023.08882292372</v>
      </c>
    </row>
    <row r="234" spans="2:7" ht="12.6" thickBot="1">
      <c r="B234" s="1105" t="s">
        <v>413</v>
      </c>
      <c r="C234" s="1109">
        <f>SUM(Sales!F23)</f>
        <v>266023.08882292372</v>
      </c>
      <c r="D234" s="1109">
        <f>SUM(Sales!AQ188)</f>
        <v>0</v>
      </c>
      <c r="E234" s="1109">
        <f>SUM(Sales!AR188)</f>
        <v>0</v>
      </c>
      <c r="F234" s="1109">
        <f>SUM(Sales!AS188)</f>
        <v>0</v>
      </c>
      <c r="G234" s="1109">
        <f t="shared" si="149"/>
        <v>266023.08882292372</v>
      </c>
    </row>
    <row r="235" spans="2:7" ht="12.6" thickBot="1">
      <c r="B235" s="1106" t="s">
        <v>626</v>
      </c>
      <c r="C235" s="1110">
        <f>SUM(Sales!F23)</f>
        <v>266023.08882292372</v>
      </c>
      <c r="D235" s="1110">
        <f>SUM(Sales!AU188)</f>
        <v>0</v>
      </c>
      <c r="E235" s="1110">
        <f>SUM(Sales!AV188)</f>
        <v>0</v>
      </c>
      <c r="F235" s="1110">
        <f>SUM(Sales!AW188)</f>
        <v>0</v>
      </c>
      <c r="G235" s="1110">
        <f t="shared" si="149"/>
        <v>266023.08882292372</v>
      </c>
    </row>
    <row r="236" spans="2:7" ht="12.6" thickBot="1">
      <c r="B236" s="1105" t="s">
        <v>627</v>
      </c>
      <c r="C236" s="1109">
        <f>SUM(Sales!F23)</f>
        <v>266023.08882292372</v>
      </c>
      <c r="D236" s="1109">
        <f>SUM(Sales!AY188)</f>
        <v>0</v>
      </c>
      <c r="E236" s="1109">
        <f>SUM(Sales!AZ188)</f>
        <v>0</v>
      </c>
      <c r="F236" s="1109">
        <f>SUM(Sales!BA188)</f>
        <v>0</v>
      </c>
      <c r="G236" s="1109">
        <f t="shared" si="149"/>
        <v>266023.08882292372</v>
      </c>
    </row>
    <row r="237" spans="2:7" ht="12.6" thickBot="1">
      <c r="B237" s="1106" t="s">
        <v>628</v>
      </c>
      <c r="C237" s="1110">
        <f>SUM(Sales!F23)</f>
        <v>266023.08882292372</v>
      </c>
      <c r="D237" s="1110">
        <f>SUM(Sales!BC188)</f>
        <v>0</v>
      </c>
      <c r="E237" s="1110">
        <f>SUM(Sales!BD188)</f>
        <v>0</v>
      </c>
      <c r="F237" s="1110">
        <f>SUM(Sales!BE188)</f>
        <v>0</v>
      </c>
      <c r="G237" s="1110">
        <f t="shared" si="149"/>
        <v>266023.08882292372</v>
      </c>
    </row>
    <row r="238" spans="2:7" ht="12.6" thickBot="1">
      <c r="B238" s="1105" t="s">
        <v>629</v>
      </c>
      <c r="C238" s="1109">
        <f>SUM(Sales!F23)</f>
        <v>266023.08882292372</v>
      </c>
      <c r="D238" s="1109">
        <f>SUM(Sales!BG188)</f>
        <v>0</v>
      </c>
      <c r="E238" s="1109">
        <f>SUM(Sales!BH188)</f>
        <v>0</v>
      </c>
      <c r="F238" s="1109">
        <f>SUM(Sales!BI188)</f>
        <v>0</v>
      </c>
      <c r="G238" s="1109">
        <f t="shared" si="149"/>
        <v>266023.08882292372</v>
      </c>
    </row>
    <row r="239" spans="2:7" ht="12.6" thickBot="1">
      <c r="B239" s="1106" t="s">
        <v>630</v>
      </c>
      <c r="C239" s="1110">
        <f>SUM(Sales!F23)</f>
        <v>266023.08882292372</v>
      </c>
      <c r="D239" s="1110">
        <f>SUM(Sales!BK188)</f>
        <v>0</v>
      </c>
      <c r="E239" s="1110">
        <f>SUM(Sales!BL188)</f>
        <v>0</v>
      </c>
      <c r="F239" s="1110">
        <f>SUM(Sales!BM188)</f>
        <v>0</v>
      </c>
      <c r="G239" s="1110">
        <f t="shared" si="149"/>
        <v>266023.08882292372</v>
      </c>
    </row>
    <row r="240" spans="2:7" ht="10.5" thickBot="1">
      <c r="C240" s="170"/>
      <c r="D240" s="13"/>
      <c r="E240" s="13"/>
      <c r="F240" s="13"/>
      <c r="G240" s="13"/>
    </row>
    <row r="241" spans="2:7" ht="10.5" thickBot="1">
      <c r="B241" s="408" t="s">
        <v>800</v>
      </c>
      <c r="C241" s="412" t="s">
        <v>66</v>
      </c>
      <c r="D241" s="412" t="s">
        <v>67</v>
      </c>
      <c r="E241" s="412" t="s">
        <v>68</v>
      </c>
      <c r="F241" s="412" t="s">
        <v>69</v>
      </c>
      <c r="G241" s="413" t="s">
        <v>107</v>
      </c>
    </row>
    <row r="242" spans="2:7" ht="12.6" thickBot="1">
      <c r="B242" s="1097" t="s">
        <v>49</v>
      </c>
      <c r="C242" s="1358">
        <f>Sales!D22</f>
        <v>0.7</v>
      </c>
      <c r="D242" s="1358">
        <v>0</v>
      </c>
      <c r="E242" s="1358">
        <v>0</v>
      </c>
      <c r="F242" s="1358">
        <v>0</v>
      </c>
      <c r="G242" s="1358">
        <f>SUM(C242:F242)</f>
        <v>0.7</v>
      </c>
    </row>
    <row r="243" spans="2:7" ht="12.6" thickBot="1">
      <c r="B243" s="1098" t="s">
        <v>77</v>
      </c>
      <c r="C243" s="1359">
        <f>C242+C242/100*Sales!C24</f>
        <v>0.71399999999999997</v>
      </c>
      <c r="D243" s="1359">
        <v>0</v>
      </c>
      <c r="E243" s="1359">
        <v>0</v>
      </c>
      <c r="F243" s="1359">
        <v>0</v>
      </c>
      <c r="G243" s="1359">
        <f t="shared" ref="G243:G256" si="150">SUM(C243:F243)</f>
        <v>0.71399999999999997</v>
      </c>
    </row>
    <row r="244" spans="2:7" ht="12.6" thickBot="1">
      <c r="B244" s="1097" t="s">
        <v>78</v>
      </c>
      <c r="C244" s="1358">
        <f>C243+C243/100*Sales!C24</f>
        <v>0.72827999999999993</v>
      </c>
      <c r="D244" s="1358">
        <v>0</v>
      </c>
      <c r="E244" s="1358">
        <v>0</v>
      </c>
      <c r="F244" s="1358">
        <v>0</v>
      </c>
      <c r="G244" s="1358">
        <f t="shared" si="150"/>
        <v>0.72827999999999993</v>
      </c>
    </row>
    <row r="245" spans="2:7" ht="12.6" thickBot="1">
      <c r="B245" s="1098" t="s">
        <v>79</v>
      </c>
      <c r="C245" s="1359">
        <f>C244+C244/100*Sales!C24</f>
        <v>0.74284559999999988</v>
      </c>
      <c r="D245" s="1359">
        <v>0</v>
      </c>
      <c r="E245" s="1359">
        <v>0</v>
      </c>
      <c r="F245" s="1359">
        <v>0</v>
      </c>
      <c r="G245" s="1359">
        <f t="shared" si="150"/>
        <v>0.74284559999999988</v>
      </c>
    </row>
    <row r="246" spans="2:7" ht="12.6" thickBot="1">
      <c r="B246" s="1097" t="s">
        <v>80</v>
      </c>
      <c r="C246" s="1358">
        <f>C245+C245/100*Sales!C24</f>
        <v>0.75770251199999983</v>
      </c>
      <c r="D246" s="1358">
        <v>0</v>
      </c>
      <c r="E246" s="1358">
        <v>0</v>
      </c>
      <c r="F246" s="1358">
        <v>0</v>
      </c>
      <c r="G246" s="1358">
        <f t="shared" si="150"/>
        <v>0.75770251199999983</v>
      </c>
    </row>
    <row r="247" spans="2:7" ht="12.6" thickBot="1">
      <c r="B247" s="1098" t="s">
        <v>318</v>
      </c>
      <c r="C247" s="1359">
        <f>C246+C246/100*Sales!C24</f>
        <v>0.77285656223999988</v>
      </c>
      <c r="D247" s="1360">
        <v>0</v>
      </c>
      <c r="E247" s="1360">
        <v>0</v>
      </c>
      <c r="F247" s="1360">
        <v>0</v>
      </c>
      <c r="G247" s="1360">
        <f t="shared" si="150"/>
        <v>0.77285656223999988</v>
      </c>
    </row>
    <row r="248" spans="2:7" ht="12.6" thickBot="1">
      <c r="B248" s="1097" t="s">
        <v>317</v>
      </c>
      <c r="C248" s="1358">
        <f>C247+C247/100*Sales!C24</f>
        <v>0.78831369348479985</v>
      </c>
      <c r="D248" s="1361">
        <v>0</v>
      </c>
      <c r="E248" s="1361">
        <v>0</v>
      </c>
      <c r="F248" s="1361">
        <v>0</v>
      </c>
      <c r="G248" s="1361">
        <f t="shared" si="150"/>
        <v>0.78831369348479985</v>
      </c>
    </row>
    <row r="249" spans="2:7" ht="12.6" thickBot="1">
      <c r="B249" s="1098" t="s">
        <v>319</v>
      </c>
      <c r="C249" s="1359">
        <f>C248+C248/100*Sales!C24</f>
        <v>0.80407996735449583</v>
      </c>
      <c r="D249" s="1360">
        <v>0</v>
      </c>
      <c r="E249" s="1360">
        <v>0</v>
      </c>
      <c r="F249" s="1360">
        <v>0</v>
      </c>
      <c r="G249" s="1360">
        <f t="shared" si="150"/>
        <v>0.80407996735449583</v>
      </c>
    </row>
    <row r="250" spans="2:7" ht="12.6" thickBot="1">
      <c r="B250" s="1097" t="s">
        <v>412</v>
      </c>
      <c r="C250" s="1358">
        <f>C249+C249/100*Sales!C24</f>
        <v>0.8201615667015858</v>
      </c>
      <c r="D250" s="1361">
        <v>0</v>
      </c>
      <c r="E250" s="1361">
        <v>0</v>
      </c>
      <c r="F250" s="1361">
        <v>0</v>
      </c>
      <c r="G250" s="1361">
        <f t="shared" si="150"/>
        <v>0.8201615667015858</v>
      </c>
    </row>
    <row r="251" spans="2:7" ht="12.6" thickBot="1">
      <c r="B251" s="1098" t="s">
        <v>413</v>
      </c>
      <c r="C251" s="1359">
        <f>C250+C250/100*Sales!C24</f>
        <v>0.83656479803561756</v>
      </c>
      <c r="D251" s="1360">
        <v>0</v>
      </c>
      <c r="E251" s="1360">
        <v>0</v>
      </c>
      <c r="F251" s="1360">
        <v>0</v>
      </c>
      <c r="G251" s="1360">
        <f t="shared" si="150"/>
        <v>0.83656479803561756</v>
      </c>
    </row>
    <row r="252" spans="2:7" ht="12.6" thickBot="1">
      <c r="B252" s="1097" t="s">
        <v>626</v>
      </c>
      <c r="C252" s="1358">
        <f>C251+C251/100*Sales!C24</f>
        <v>0.85329609399632989</v>
      </c>
      <c r="D252" s="1361">
        <v>0</v>
      </c>
      <c r="E252" s="1361">
        <v>0</v>
      </c>
      <c r="F252" s="1361">
        <v>0</v>
      </c>
      <c r="G252" s="1361">
        <f t="shared" si="150"/>
        <v>0.85329609399632989</v>
      </c>
    </row>
    <row r="253" spans="2:7" ht="12.6" thickBot="1">
      <c r="B253" s="1098" t="s">
        <v>627</v>
      </c>
      <c r="C253" s="1359">
        <f>C252+C252/100*Sales!C24</f>
        <v>0.8703620158762565</v>
      </c>
      <c r="D253" s="1360">
        <v>0</v>
      </c>
      <c r="E253" s="1360">
        <v>0</v>
      </c>
      <c r="F253" s="1360">
        <v>0</v>
      </c>
      <c r="G253" s="1360">
        <f t="shared" si="150"/>
        <v>0.8703620158762565</v>
      </c>
    </row>
    <row r="254" spans="2:7" ht="12.6" thickBot="1">
      <c r="B254" s="1097" t="s">
        <v>628</v>
      </c>
      <c r="C254" s="1358">
        <f>C253+C253/100*Sales!C24</f>
        <v>0.88776925619378166</v>
      </c>
      <c r="D254" s="1361">
        <v>0</v>
      </c>
      <c r="E254" s="1361">
        <v>0</v>
      </c>
      <c r="F254" s="1361">
        <v>0</v>
      </c>
      <c r="G254" s="1361">
        <f t="shared" si="150"/>
        <v>0.88776925619378166</v>
      </c>
    </row>
    <row r="255" spans="2:7" ht="12.6" thickBot="1">
      <c r="B255" s="1098" t="s">
        <v>629</v>
      </c>
      <c r="C255" s="1359">
        <f>C254+C254/100*Sales!C24</f>
        <v>0.90552464131765731</v>
      </c>
      <c r="D255" s="1360">
        <v>0</v>
      </c>
      <c r="E255" s="1360">
        <v>0</v>
      </c>
      <c r="F255" s="1360">
        <v>0</v>
      </c>
      <c r="G255" s="1360">
        <f t="shared" si="150"/>
        <v>0.90552464131765731</v>
      </c>
    </row>
    <row r="256" spans="2:7" ht="12.6" thickBot="1">
      <c r="B256" s="1099" t="s">
        <v>630</v>
      </c>
      <c r="C256" s="1358">
        <f>C255+C255/100*Sales!C24</f>
        <v>0.92363513414401044</v>
      </c>
      <c r="D256" s="1361">
        <v>0</v>
      </c>
      <c r="E256" s="1361">
        <v>0</v>
      </c>
      <c r="F256" s="1361">
        <v>0</v>
      </c>
      <c r="G256" s="1361">
        <f t="shared" si="150"/>
        <v>0.92363513414401044</v>
      </c>
    </row>
    <row r="257" spans="2:7" ht="10.5" thickBot="1">
      <c r="C257" s="170"/>
      <c r="D257" s="13"/>
      <c r="E257" s="13"/>
      <c r="F257" s="13"/>
      <c r="G257" s="13"/>
    </row>
    <row r="258" spans="2:7" ht="10.5" thickBot="1">
      <c r="B258" s="414" t="s">
        <v>799</v>
      </c>
      <c r="C258" s="412" t="s">
        <v>66</v>
      </c>
      <c r="D258" s="412" t="s">
        <v>67</v>
      </c>
      <c r="E258" s="412" t="s">
        <v>68</v>
      </c>
      <c r="F258" s="412" t="s">
        <v>69</v>
      </c>
      <c r="G258" s="413" t="s">
        <v>107</v>
      </c>
    </row>
    <row r="259" spans="2:7" ht="12.6" thickBot="1">
      <c r="B259" s="1093" t="s">
        <v>49</v>
      </c>
      <c r="C259" s="1358">
        <f t="shared" ref="C259:F273" si="151">C242*C225</f>
        <v>186216.16217604658</v>
      </c>
      <c r="D259" s="1358">
        <f t="shared" si="151"/>
        <v>0</v>
      </c>
      <c r="E259" s="1358">
        <f t="shared" si="151"/>
        <v>0</v>
      </c>
      <c r="F259" s="1358">
        <f t="shared" si="151"/>
        <v>0</v>
      </c>
      <c r="G259" s="1358">
        <f t="shared" ref="G259:G268" si="152">SUM(C259:F259)</f>
        <v>186216.16217604658</v>
      </c>
    </row>
    <row r="260" spans="2:7" ht="12.6" thickBot="1">
      <c r="B260" s="1096" t="s">
        <v>77</v>
      </c>
      <c r="C260" s="1359">
        <f t="shared" si="151"/>
        <v>189940.48541956753</v>
      </c>
      <c r="D260" s="1359">
        <f t="shared" si="151"/>
        <v>0</v>
      </c>
      <c r="E260" s="1359">
        <f t="shared" si="151"/>
        <v>0</v>
      </c>
      <c r="F260" s="1359">
        <f t="shared" si="151"/>
        <v>0</v>
      </c>
      <c r="G260" s="1359">
        <f t="shared" si="152"/>
        <v>189940.48541956753</v>
      </c>
    </row>
    <row r="261" spans="2:7" ht="12.6" thickBot="1">
      <c r="B261" s="1093" t="s">
        <v>78</v>
      </c>
      <c r="C261" s="1358">
        <f t="shared" si="151"/>
        <v>193739.29512795887</v>
      </c>
      <c r="D261" s="1358">
        <f t="shared" si="151"/>
        <v>0</v>
      </c>
      <c r="E261" s="1358">
        <f t="shared" si="151"/>
        <v>0</v>
      </c>
      <c r="F261" s="1358">
        <f t="shared" si="151"/>
        <v>0</v>
      </c>
      <c r="G261" s="1358">
        <f t="shared" si="152"/>
        <v>193739.29512795887</v>
      </c>
    </row>
    <row r="262" spans="2:7" ht="12.6" thickBot="1">
      <c r="B262" s="1096" t="s">
        <v>79</v>
      </c>
      <c r="C262" s="1359">
        <f t="shared" si="151"/>
        <v>197614.08103051802</v>
      </c>
      <c r="D262" s="1359">
        <f t="shared" si="151"/>
        <v>0</v>
      </c>
      <c r="E262" s="1359">
        <f t="shared" si="151"/>
        <v>0</v>
      </c>
      <c r="F262" s="1359">
        <f t="shared" si="151"/>
        <v>0</v>
      </c>
      <c r="G262" s="1359">
        <f t="shared" si="152"/>
        <v>197614.08103051802</v>
      </c>
    </row>
    <row r="263" spans="2:7" ht="12.6" thickBot="1">
      <c r="B263" s="1093" t="s">
        <v>80</v>
      </c>
      <c r="C263" s="1358">
        <f t="shared" si="151"/>
        <v>201566.36265112838</v>
      </c>
      <c r="D263" s="1358">
        <f t="shared" si="151"/>
        <v>0</v>
      </c>
      <c r="E263" s="1358">
        <f t="shared" si="151"/>
        <v>0</v>
      </c>
      <c r="F263" s="1358">
        <f t="shared" si="151"/>
        <v>0</v>
      </c>
      <c r="G263" s="1358">
        <f t="shared" si="152"/>
        <v>201566.36265112838</v>
      </c>
    </row>
    <row r="264" spans="2:7" ht="12.6" thickBot="1">
      <c r="B264" s="1096" t="s">
        <v>318</v>
      </c>
      <c r="C264" s="1360">
        <f t="shared" si="151"/>
        <v>205597.68990415096</v>
      </c>
      <c r="D264" s="1360">
        <f t="shared" si="151"/>
        <v>0</v>
      </c>
      <c r="E264" s="1360">
        <f t="shared" si="151"/>
        <v>0</v>
      </c>
      <c r="F264" s="1360">
        <f t="shared" si="151"/>
        <v>0</v>
      </c>
      <c r="G264" s="1360">
        <f t="shared" si="152"/>
        <v>205597.68990415096</v>
      </c>
    </row>
    <row r="265" spans="2:7" ht="12.6" thickBot="1">
      <c r="B265" s="1093" t="s">
        <v>317</v>
      </c>
      <c r="C265" s="1361">
        <f t="shared" si="151"/>
        <v>209709.64370223397</v>
      </c>
      <c r="D265" s="1361">
        <f t="shared" si="151"/>
        <v>0</v>
      </c>
      <c r="E265" s="1361">
        <f t="shared" si="151"/>
        <v>0</v>
      </c>
      <c r="F265" s="1361">
        <f t="shared" si="151"/>
        <v>0</v>
      </c>
      <c r="G265" s="1361">
        <f t="shared" si="152"/>
        <v>209709.64370223397</v>
      </c>
    </row>
    <row r="266" spans="2:7" ht="12.6" thickBot="1">
      <c r="B266" s="1096" t="s">
        <v>319</v>
      </c>
      <c r="C266" s="1360">
        <f t="shared" si="151"/>
        <v>213903.83657627864</v>
      </c>
      <c r="D266" s="1360">
        <f t="shared" si="151"/>
        <v>0</v>
      </c>
      <c r="E266" s="1360">
        <f t="shared" si="151"/>
        <v>0</v>
      </c>
      <c r="F266" s="1360">
        <f t="shared" si="151"/>
        <v>0</v>
      </c>
      <c r="G266" s="1360">
        <f t="shared" si="152"/>
        <v>213903.83657627864</v>
      </c>
    </row>
    <row r="267" spans="2:7" ht="12.6" thickBot="1">
      <c r="B267" s="1093" t="s">
        <v>412</v>
      </c>
      <c r="C267" s="1361">
        <f t="shared" si="151"/>
        <v>218181.91330780424</v>
      </c>
      <c r="D267" s="1361">
        <f t="shared" si="151"/>
        <v>0</v>
      </c>
      <c r="E267" s="1361">
        <f t="shared" si="151"/>
        <v>0</v>
      </c>
      <c r="F267" s="1361">
        <f t="shared" si="151"/>
        <v>0</v>
      </c>
      <c r="G267" s="1361">
        <f t="shared" si="152"/>
        <v>218181.91330780424</v>
      </c>
    </row>
    <row r="268" spans="2:7" ht="12.6" thickBot="1">
      <c r="B268" s="1096" t="s">
        <v>413</v>
      </c>
      <c r="C268" s="1360">
        <f t="shared" si="151"/>
        <v>222545.55157396034</v>
      </c>
      <c r="D268" s="1360">
        <f t="shared" si="151"/>
        <v>0</v>
      </c>
      <c r="E268" s="1360">
        <f t="shared" si="151"/>
        <v>0</v>
      </c>
      <c r="F268" s="1360">
        <f t="shared" si="151"/>
        <v>0</v>
      </c>
      <c r="G268" s="1360">
        <f t="shared" si="152"/>
        <v>222545.55157396034</v>
      </c>
    </row>
    <row r="269" spans="2:7" ht="12.6" thickBot="1">
      <c r="B269" s="1093" t="s">
        <v>626</v>
      </c>
      <c r="C269" s="1361">
        <f t="shared" si="151"/>
        <v>226996.46260543953</v>
      </c>
      <c r="D269" s="1361">
        <f t="shared" si="151"/>
        <v>0</v>
      </c>
      <c r="E269" s="1361">
        <f t="shared" si="151"/>
        <v>0</v>
      </c>
      <c r="F269" s="1361">
        <f t="shared" si="151"/>
        <v>0</v>
      </c>
      <c r="G269" s="1361">
        <f>SUM(C269:F269)</f>
        <v>226996.46260543953</v>
      </c>
    </row>
    <row r="270" spans="2:7" ht="12.6" thickBot="1">
      <c r="B270" s="1096" t="s">
        <v>627</v>
      </c>
      <c r="C270" s="1360">
        <f t="shared" si="151"/>
        <v>231536.39185754833</v>
      </c>
      <c r="D270" s="1360">
        <f t="shared" si="151"/>
        <v>0</v>
      </c>
      <c r="E270" s="1360">
        <f t="shared" si="151"/>
        <v>0</v>
      </c>
      <c r="F270" s="1360">
        <f t="shared" si="151"/>
        <v>0</v>
      </c>
      <c r="G270" s="1360">
        <f>SUM(C270:F270)</f>
        <v>231536.39185754833</v>
      </c>
    </row>
    <row r="271" spans="2:7" ht="12.6" thickBot="1">
      <c r="B271" s="1093" t="s">
        <v>628</v>
      </c>
      <c r="C271" s="1361">
        <f t="shared" si="151"/>
        <v>236167.1196946993</v>
      </c>
      <c r="D271" s="1361">
        <f t="shared" si="151"/>
        <v>0</v>
      </c>
      <c r="E271" s="1361">
        <f t="shared" si="151"/>
        <v>0</v>
      </c>
      <c r="F271" s="1361">
        <f t="shared" si="151"/>
        <v>0</v>
      </c>
      <c r="G271" s="1361">
        <f>SUM(C271:F271)</f>
        <v>236167.1196946993</v>
      </c>
    </row>
    <row r="272" spans="2:7" ht="12.6" thickBot="1">
      <c r="B272" s="1096" t="s">
        <v>629</v>
      </c>
      <c r="C272" s="1360">
        <f t="shared" si="151"/>
        <v>240890.46208859328</v>
      </c>
      <c r="D272" s="1360">
        <f t="shared" si="151"/>
        <v>0</v>
      </c>
      <c r="E272" s="1360">
        <f t="shared" si="151"/>
        <v>0</v>
      </c>
      <c r="F272" s="1360">
        <f t="shared" si="151"/>
        <v>0</v>
      </c>
      <c r="G272" s="1360">
        <f>SUM(C272:F272)</f>
        <v>240890.46208859328</v>
      </c>
    </row>
    <row r="273" spans="2:7" ht="12.6" thickBot="1">
      <c r="B273" s="1093" t="s">
        <v>630</v>
      </c>
      <c r="C273" s="1361">
        <f t="shared" si="151"/>
        <v>245708.27133036515</v>
      </c>
      <c r="D273" s="1361">
        <f t="shared" si="151"/>
        <v>0</v>
      </c>
      <c r="E273" s="1361">
        <f t="shared" si="151"/>
        <v>0</v>
      </c>
      <c r="F273" s="1361">
        <f t="shared" si="151"/>
        <v>0</v>
      </c>
      <c r="G273" s="1361">
        <f>SUM(C273:F273)</f>
        <v>245708.27133036515</v>
      </c>
    </row>
    <row r="274" spans="2:7" ht="10.5" thickBot="1">
      <c r="B274" s="170"/>
      <c r="C274" s="170"/>
      <c r="D274" s="13"/>
      <c r="E274" s="13"/>
      <c r="F274" s="13"/>
      <c r="G274" s="13"/>
    </row>
    <row r="275" spans="2:7" ht="10.5" thickBot="1">
      <c r="B275" s="408" t="s">
        <v>811</v>
      </c>
      <c r="C275" s="412" t="s">
        <v>66</v>
      </c>
      <c r="D275" s="412" t="s">
        <v>67</v>
      </c>
      <c r="E275" s="412" t="s">
        <v>68</v>
      </c>
      <c r="F275" s="412" t="s">
        <v>69</v>
      </c>
      <c r="G275" s="412" t="s">
        <v>107</v>
      </c>
    </row>
    <row r="276" spans="2:7" ht="12.6" thickBot="1">
      <c r="B276" s="1103" t="s">
        <v>49</v>
      </c>
      <c r="C276" s="1364">
        <f>'UNIFIED Product'!E29/'UNIFIED Product'!E28+'OPEX Drivers'!F5</f>
        <v>8.7495099859985201E-2</v>
      </c>
      <c r="D276" s="1364">
        <v>0</v>
      </c>
      <c r="E276" s="1364">
        <v>0</v>
      </c>
      <c r="F276" s="1364">
        <v>0</v>
      </c>
      <c r="G276" s="1364">
        <f>SUM(C276:F276)</f>
        <v>8.7495099859985201E-2</v>
      </c>
    </row>
    <row r="277" spans="2:7" ht="12.6" thickBot="1">
      <c r="B277" s="1104" t="s">
        <v>77</v>
      </c>
      <c r="C277" s="1365">
        <f>'UNIFIED Product'!E29/'UNIFIED Product'!E28+'OPEX Drivers'!F5</f>
        <v>8.7495099859985201E-2</v>
      </c>
      <c r="D277" s="1365">
        <v>0</v>
      </c>
      <c r="E277" s="1365">
        <v>0</v>
      </c>
      <c r="F277" s="1365">
        <v>0</v>
      </c>
      <c r="G277" s="1365">
        <f t="shared" ref="G277:G290" si="153">SUM(C277:F277)</f>
        <v>8.7495099859985201E-2</v>
      </c>
    </row>
    <row r="278" spans="2:7" ht="12.6" thickBot="1">
      <c r="B278" s="1103" t="s">
        <v>78</v>
      </c>
      <c r="C278" s="1364">
        <f>'UNIFIED Product'!E29/'UNIFIED Product'!E28+'OPEX Drivers'!F5</f>
        <v>8.7495099859985201E-2</v>
      </c>
      <c r="D278" s="1364">
        <v>0</v>
      </c>
      <c r="E278" s="1364">
        <v>0</v>
      </c>
      <c r="F278" s="1364">
        <v>0</v>
      </c>
      <c r="G278" s="1364">
        <f t="shared" si="153"/>
        <v>8.7495099859985201E-2</v>
      </c>
    </row>
    <row r="279" spans="2:7" ht="12.6" thickBot="1">
      <c r="B279" s="1104" t="s">
        <v>79</v>
      </c>
      <c r="C279" s="1365">
        <f>'UNIFIED Product'!E29/'UNIFIED Product'!E28+'OPEX Drivers'!F5</f>
        <v>8.7495099859985201E-2</v>
      </c>
      <c r="D279" s="1365">
        <v>0</v>
      </c>
      <c r="E279" s="1365">
        <v>0</v>
      </c>
      <c r="F279" s="1365">
        <v>0</v>
      </c>
      <c r="G279" s="1365">
        <f t="shared" si="153"/>
        <v>8.7495099859985201E-2</v>
      </c>
    </row>
    <row r="280" spans="2:7" ht="12.6" thickBot="1">
      <c r="B280" s="1103" t="s">
        <v>80</v>
      </c>
      <c r="C280" s="1364">
        <f>'UNIFIED Product'!E29/'UNIFIED Product'!E28+'OPEX Drivers'!F5</f>
        <v>8.7495099859985201E-2</v>
      </c>
      <c r="D280" s="1364">
        <v>0</v>
      </c>
      <c r="E280" s="1364">
        <v>0</v>
      </c>
      <c r="F280" s="1364">
        <v>0</v>
      </c>
      <c r="G280" s="1364">
        <f t="shared" si="153"/>
        <v>8.7495099859985201E-2</v>
      </c>
    </row>
    <row r="281" spans="2:7" ht="12.6" thickBot="1">
      <c r="B281" s="1105" t="s">
        <v>318</v>
      </c>
      <c r="C281" s="1366">
        <f>'UNIFIED Product'!E29/'UNIFIED Product'!E28+'OPEX Drivers'!F5</f>
        <v>8.7495099859985201E-2</v>
      </c>
      <c r="D281" s="1366">
        <v>0</v>
      </c>
      <c r="E281" s="1366">
        <v>0</v>
      </c>
      <c r="F281" s="1366">
        <v>0</v>
      </c>
      <c r="G281" s="1366">
        <f t="shared" si="153"/>
        <v>8.7495099859985201E-2</v>
      </c>
    </row>
    <row r="282" spans="2:7" ht="12.6" thickBot="1">
      <c r="B282" s="1106" t="s">
        <v>317</v>
      </c>
      <c r="C282" s="1367">
        <f>'UNIFIED Product'!E29/'UNIFIED Product'!E28+'OPEX Drivers'!F5</f>
        <v>8.7495099859985201E-2</v>
      </c>
      <c r="D282" s="1367">
        <v>0</v>
      </c>
      <c r="E282" s="1367">
        <v>0</v>
      </c>
      <c r="F282" s="1367">
        <v>0</v>
      </c>
      <c r="G282" s="1367">
        <f t="shared" si="153"/>
        <v>8.7495099859985201E-2</v>
      </c>
    </row>
    <row r="283" spans="2:7" ht="12.6" thickBot="1">
      <c r="B283" s="1105" t="s">
        <v>319</v>
      </c>
      <c r="C283" s="1366">
        <f>'UNIFIED Product'!E29/'UNIFIED Product'!E28+'OPEX Drivers'!F5</f>
        <v>8.7495099859985201E-2</v>
      </c>
      <c r="D283" s="1366">
        <v>0</v>
      </c>
      <c r="E283" s="1366">
        <v>0</v>
      </c>
      <c r="F283" s="1366">
        <v>0</v>
      </c>
      <c r="G283" s="1366">
        <f t="shared" si="153"/>
        <v>8.7495099859985201E-2</v>
      </c>
    </row>
    <row r="284" spans="2:7" ht="12.6" thickBot="1">
      <c r="B284" s="1106" t="s">
        <v>412</v>
      </c>
      <c r="C284" s="1367">
        <f>'UNIFIED Product'!E29/'UNIFIED Product'!E28+'OPEX Drivers'!F5</f>
        <v>8.7495099859985201E-2</v>
      </c>
      <c r="D284" s="1367">
        <v>0</v>
      </c>
      <c r="E284" s="1367">
        <v>0</v>
      </c>
      <c r="F284" s="1367">
        <v>0</v>
      </c>
      <c r="G284" s="1367">
        <f t="shared" si="153"/>
        <v>8.7495099859985201E-2</v>
      </c>
    </row>
    <row r="285" spans="2:7" ht="12.6" thickBot="1">
      <c r="B285" s="1105" t="s">
        <v>413</v>
      </c>
      <c r="C285" s="1366">
        <f>'UNIFIED Product'!E29/'UNIFIED Product'!E28+'OPEX Drivers'!F5</f>
        <v>8.7495099859985201E-2</v>
      </c>
      <c r="D285" s="1366">
        <v>0</v>
      </c>
      <c r="E285" s="1366">
        <v>0</v>
      </c>
      <c r="F285" s="1366">
        <v>0</v>
      </c>
      <c r="G285" s="1366">
        <f t="shared" si="153"/>
        <v>8.7495099859985201E-2</v>
      </c>
    </row>
    <row r="286" spans="2:7" ht="12.6" thickBot="1">
      <c r="B286" s="1106" t="s">
        <v>626</v>
      </c>
      <c r="C286" s="1367">
        <f>'UNIFIED Product'!E29/'UNIFIED Product'!E28+'OPEX Drivers'!F5</f>
        <v>8.7495099859985201E-2</v>
      </c>
      <c r="D286" s="1367">
        <v>0</v>
      </c>
      <c r="E286" s="1367">
        <v>0</v>
      </c>
      <c r="F286" s="1367">
        <v>0</v>
      </c>
      <c r="G286" s="1367">
        <f t="shared" si="153"/>
        <v>8.7495099859985201E-2</v>
      </c>
    </row>
    <row r="287" spans="2:7" ht="12.6" thickBot="1">
      <c r="B287" s="1105" t="s">
        <v>627</v>
      </c>
      <c r="C287" s="1366">
        <f>'UNIFIED Product'!E29/'UNIFIED Product'!E28+'OPEX Drivers'!F5</f>
        <v>8.7495099859985201E-2</v>
      </c>
      <c r="D287" s="1366">
        <v>0</v>
      </c>
      <c r="E287" s="1366">
        <v>0</v>
      </c>
      <c r="F287" s="1366">
        <v>0</v>
      </c>
      <c r="G287" s="1366">
        <f t="shared" si="153"/>
        <v>8.7495099859985201E-2</v>
      </c>
    </row>
    <row r="288" spans="2:7" ht="12.6" thickBot="1">
      <c r="B288" s="1106" t="s">
        <v>628</v>
      </c>
      <c r="C288" s="1367">
        <f>'UNIFIED Product'!E29/'UNIFIED Product'!E28+'OPEX Drivers'!F5</f>
        <v>8.7495099859985201E-2</v>
      </c>
      <c r="D288" s="1367">
        <v>0</v>
      </c>
      <c r="E288" s="1367">
        <v>0</v>
      </c>
      <c r="F288" s="1367">
        <v>0</v>
      </c>
      <c r="G288" s="1367">
        <f t="shared" si="153"/>
        <v>8.7495099859985201E-2</v>
      </c>
    </row>
    <row r="289" spans="1:7" ht="12.6" thickBot="1">
      <c r="B289" s="1105" t="s">
        <v>629</v>
      </c>
      <c r="C289" s="1366">
        <f>'UNIFIED Product'!E29/'UNIFIED Product'!E28+'OPEX Drivers'!F5</f>
        <v>8.7495099859985201E-2</v>
      </c>
      <c r="D289" s="1366">
        <v>0</v>
      </c>
      <c r="E289" s="1366">
        <v>0</v>
      </c>
      <c r="F289" s="1366">
        <v>0</v>
      </c>
      <c r="G289" s="1366">
        <f t="shared" si="153"/>
        <v>8.7495099859985201E-2</v>
      </c>
    </row>
    <row r="290" spans="1:7" ht="12.6" thickBot="1">
      <c r="B290" s="1106" t="s">
        <v>630</v>
      </c>
      <c r="C290" s="1367">
        <f>'UNIFIED Product'!E29/'UNIFIED Product'!E28+'OPEX Drivers'!F5</f>
        <v>8.7495099859985201E-2</v>
      </c>
      <c r="D290" s="1367">
        <v>0</v>
      </c>
      <c r="E290" s="1367">
        <v>0</v>
      </c>
      <c r="F290" s="1367">
        <v>0</v>
      </c>
      <c r="G290" s="1367">
        <f t="shared" si="153"/>
        <v>8.7495099859985201E-2</v>
      </c>
    </row>
    <row r="291" spans="1:7" ht="10.5" thickBot="1">
      <c r="B291" s="180"/>
      <c r="C291" s="1362"/>
      <c r="D291" s="1363"/>
      <c r="E291" s="1363"/>
      <c r="F291" s="1363"/>
      <c r="G291" s="1363"/>
    </row>
    <row r="292" spans="1:7" ht="10.5" thickBot="1">
      <c r="B292" s="408" t="s">
        <v>196</v>
      </c>
      <c r="C292" s="412" t="s">
        <v>66</v>
      </c>
      <c r="D292" s="412" t="s">
        <v>67</v>
      </c>
      <c r="E292" s="412" t="s">
        <v>68</v>
      </c>
      <c r="F292" s="412" t="s">
        <v>69</v>
      </c>
      <c r="G292" s="412" t="s">
        <v>107</v>
      </c>
    </row>
    <row r="293" spans="1:7" ht="12.6" thickBot="1">
      <c r="B293" s="1103" t="s">
        <v>49</v>
      </c>
      <c r="C293" s="1358">
        <f>C225*C276</f>
        <v>23275.716721623423</v>
      </c>
      <c r="D293" s="1358">
        <f>D225*D276</f>
        <v>0</v>
      </c>
      <c r="E293" s="1358">
        <f>E225*E276</f>
        <v>0</v>
      </c>
      <c r="F293" s="1358">
        <f>F225*F276</f>
        <v>0</v>
      </c>
      <c r="G293" s="1358">
        <f>SUM(C293:F293)</f>
        <v>23275.716721623423</v>
      </c>
    </row>
    <row r="294" spans="1:7" ht="12.6" thickBot="1">
      <c r="B294" s="1104" t="s">
        <v>77</v>
      </c>
      <c r="C294" s="1359">
        <f t="shared" ref="C294:F307" si="154">C226*C277</f>
        <v>23275.716721623423</v>
      </c>
      <c r="D294" s="1359">
        <f t="shared" si="154"/>
        <v>0</v>
      </c>
      <c r="E294" s="1359">
        <f t="shared" si="154"/>
        <v>0</v>
      </c>
      <c r="F294" s="1359">
        <f t="shared" si="154"/>
        <v>0</v>
      </c>
      <c r="G294" s="1359">
        <f>SUM(C294:F294)</f>
        <v>23275.716721623423</v>
      </c>
    </row>
    <row r="295" spans="1:7" ht="12.6" thickBot="1">
      <c r="B295" s="1103" t="s">
        <v>78</v>
      </c>
      <c r="C295" s="1358">
        <f t="shared" si="154"/>
        <v>23275.716721623423</v>
      </c>
      <c r="D295" s="1358">
        <f t="shared" si="154"/>
        <v>0</v>
      </c>
      <c r="E295" s="1358">
        <f t="shared" si="154"/>
        <v>0</v>
      </c>
      <c r="F295" s="1358">
        <f t="shared" si="154"/>
        <v>0</v>
      </c>
      <c r="G295" s="1358">
        <f>SUM(C295:F295)</f>
        <v>23275.716721623423</v>
      </c>
    </row>
    <row r="296" spans="1:7" ht="12.6" thickBot="1">
      <c r="B296" s="1104" t="s">
        <v>79</v>
      </c>
      <c r="C296" s="1359">
        <f t="shared" si="154"/>
        <v>23275.716721623423</v>
      </c>
      <c r="D296" s="1359">
        <f t="shared" si="154"/>
        <v>0</v>
      </c>
      <c r="E296" s="1359">
        <f t="shared" si="154"/>
        <v>0</v>
      </c>
      <c r="F296" s="1359">
        <f t="shared" si="154"/>
        <v>0</v>
      </c>
      <c r="G296" s="1359">
        <f>SUM(C296:F296)</f>
        <v>23275.716721623423</v>
      </c>
    </row>
    <row r="297" spans="1:7" ht="12.6" thickBot="1">
      <c r="B297" s="1103" t="s">
        <v>80</v>
      </c>
      <c r="C297" s="1358">
        <f t="shared" si="154"/>
        <v>23275.716721623423</v>
      </c>
      <c r="D297" s="1358">
        <f t="shared" si="154"/>
        <v>0</v>
      </c>
      <c r="E297" s="1358">
        <f t="shared" si="154"/>
        <v>0</v>
      </c>
      <c r="F297" s="1358">
        <f t="shared" si="154"/>
        <v>0</v>
      </c>
      <c r="G297" s="1358">
        <f>SUM(C297:F297)</f>
        <v>23275.716721623423</v>
      </c>
    </row>
    <row r="298" spans="1:7" ht="12.6" thickBot="1">
      <c r="B298" s="1105" t="s">
        <v>318</v>
      </c>
      <c r="C298" s="1360">
        <f t="shared" si="154"/>
        <v>23275.716721623423</v>
      </c>
      <c r="D298" s="1360">
        <f t="shared" si="154"/>
        <v>0</v>
      </c>
      <c r="E298" s="1360">
        <f t="shared" si="154"/>
        <v>0</v>
      </c>
      <c r="F298" s="1360">
        <f t="shared" si="154"/>
        <v>0</v>
      </c>
      <c r="G298" s="1360">
        <f>SUM(C298:F299)</f>
        <v>46551.433443246846</v>
      </c>
    </row>
    <row r="299" spans="1:7" ht="12.6" thickBot="1">
      <c r="B299" s="1106" t="s">
        <v>317</v>
      </c>
      <c r="C299" s="1361">
        <f t="shared" si="154"/>
        <v>23275.716721623423</v>
      </c>
      <c r="D299" s="1361">
        <f t="shared" si="154"/>
        <v>0</v>
      </c>
      <c r="E299" s="1361">
        <f t="shared" si="154"/>
        <v>0</v>
      </c>
      <c r="F299" s="1361">
        <f t="shared" si="154"/>
        <v>0</v>
      </c>
      <c r="G299" s="1361">
        <f>SUM(C299:F299)</f>
        <v>23275.716721623423</v>
      </c>
    </row>
    <row r="300" spans="1:7" ht="12.6" thickBot="1">
      <c r="B300" s="1105" t="s">
        <v>319</v>
      </c>
      <c r="C300" s="1360">
        <f t="shared" si="154"/>
        <v>23275.716721623423</v>
      </c>
      <c r="D300" s="1360">
        <f t="shared" si="154"/>
        <v>0</v>
      </c>
      <c r="E300" s="1360">
        <f t="shared" si="154"/>
        <v>0</v>
      </c>
      <c r="F300" s="1360">
        <f t="shared" si="154"/>
        <v>0</v>
      </c>
      <c r="G300" s="1360">
        <f>SUM(C300:F300)</f>
        <v>23275.716721623423</v>
      </c>
    </row>
    <row r="301" spans="1:7" ht="12.6" thickBot="1">
      <c r="B301" s="1106" t="s">
        <v>412</v>
      </c>
      <c r="C301" s="1361">
        <f t="shared" si="154"/>
        <v>23275.716721623423</v>
      </c>
      <c r="D301" s="1361">
        <f t="shared" si="154"/>
        <v>0</v>
      </c>
      <c r="E301" s="1361">
        <f t="shared" si="154"/>
        <v>0</v>
      </c>
      <c r="F301" s="1361">
        <f t="shared" si="154"/>
        <v>0</v>
      </c>
      <c r="G301" s="1361">
        <f>SUM(C301:F301)</f>
        <v>23275.716721623423</v>
      </c>
    </row>
    <row r="302" spans="1:7" ht="12.6" thickBot="1">
      <c r="B302" s="1105" t="s">
        <v>413</v>
      </c>
      <c r="C302" s="1360">
        <f t="shared" si="154"/>
        <v>23275.716721623423</v>
      </c>
      <c r="D302" s="1360">
        <f t="shared" si="154"/>
        <v>0</v>
      </c>
      <c r="E302" s="1360">
        <f t="shared" si="154"/>
        <v>0</v>
      </c>
      <c r="F302" s="1360">
        <f t="shared" si="154"/>
        <v>0</v>
      </c>
      <c r="G302" s="1360">
        <f>SUM(C302:F302)</f>
        <v>23275.716721623423</v>
      </c>
    </row>
    <row r="303" spans="1:7" ht="12.6" thickBot="1">
      <c r="A303" s="170"/>
      <c r="B303" s="1106" t="s">
        <v>626</v>
      </c>
      <c r="C303" s="1361">
        <f t="shared" si="154"/>
        <v>23275.716721623423</v>
      </c>
      <c r="D303" s="1361">
        <f t="shared" si="154"/>
        <v>0</v>
      </c>
      <c r="E303" s="1361">
        <f t="shared" si="154"/>
        <v>0</v>
      </c>
      <c r="F303" s="1361">
        <f t="shared" si="154"/>
        <v>0</v>
      </c>
      <c r="G303" s="1361">
        <f>SUM(C303:F303)</f>
        <v>23275.716721623423</v>
      </c>
    </row>
    <row r="304" spans="1:7" ht="12.6" thickBot="1">
      <c r="A304" s="170"/>
      <c r="B304" s="1105" t="s">
        <v>627</v>
      </c>
      <c r="C304" s="1360">
        <f t="shared" si="154"/>
        <v>23275.716721623423</v>
      </c>
      <c r="D304" s="1360">
        <f t="shared" si="154"/>
        <v>0</v>
      </c>
      <c r="E304" s="1360">
        <f t="shared" si="154"/>
        <v>0</v>
      </c>
      <c r="F304" s="1360">
        <f t="shared" si="154"/>
        <v>0</v>
      </c>
      <c r="G304" s="1360">
        <f>SUM(C304:F305)</f>
        <v>46551.433443246846</v>
      </c>
    </row>
    <row r="305" spans="1:7" ht="12.6" thickBot="1">
      <c r="A305" s="170"/>
      <c r="B305" s="1106" t="s">
        <v>628</v>
      </c>
      <c r="C305" s="1361">
        <f t="shared" si="154"/>
        <v>23275.716721623423</v>
      </c>
      <c r="D305" s="1361">
        <f t="shared" si="154"/>
        <v>0</v>
      </c>
      <c r="E305" s="1361">
        <f t="shared" si="154"/>
        <v>0</v>
      </c>
      <c r="F305" s="1361">
        <f t="shared" si="154"/>
        <v>0</v>
      </c>
      <c r="G305" s="1361">
        <f>SUM(C305:F305)</f>
        <v>23275.716721623423</v>
      </c>
    </row>
    <row r="306" spans="1:7" ht="12.6" thickBot="1">
      <c r="A306" s="170"/>
      <c r="B306" s="1105" t="s">
        <v>629</v>
      </c>
      <c r="C306" s="1360">
        <f t="shared" si="154"/>
        <v>23275.716721623423</v>
      </c>
      <c r="D306" s="1360">
        <f t="shared" si="154"/>
        <v>0</v>
      </c>
      <c r="E306" s="1360">
        <f t="shared" si="154"/>
        <v>0</v>
      </c>
      <c r="F306" s="1360">
        <f t="shared" si="154"/>
        <v>0</v>
      </c>
      <c r="G306" s="1360">
        <f>SUM(C306:F306)</f>
        <v>23275.716721623423</v>
      </c>
    </row>
    <row r="307" spans="1:7" ht="12.6" thickBot="1">
      <c r="A307" s="170"/>
      <c r="B307" s="1106" t="s">
        <v>630</v>
      </c>
      <c r="C307" s="1361">
        <f t="shared" si="154"/>
        <v>23275.716721623423</v>
      </c>
      <c r="D307" s="1361">
        <f t="shared" si="154"/>
        <v>0</v>
      </c>
      <c r="E307" s="1361">
        <f t="shared" si="154"/>
        <v>0</v>
      </c>
      <c r="F307" s="1361">
        <f t="shared" si="154"/>
        <v>0</v>
      </c>
      <c r="G307" s="1361">
        <f>SUM(C307:F307)</f>
        <v>23275.716721623423</v>
      </c>
    </row>
    <row r="308" spans="1:7">
      <c r="A308" s="170"/>
      <c r="C308" s="170"/>
      <c r="D308" s="23"/>
      <c r="E308" s="23"/>
      <c r="F308" s="23"/>
      <c r="G308" s="23"/>
    </row>
    <row r="309" spans="1:7" ht="12.3">
      <c r="B309" s="447" t="s">
        <v>812</v>
      </c>
      <c r="C309" s="448"/>
      <c r="D309" s="449"/>
      <c r="E309" s="450"/>
      <c r="F309" s="44"/>
      <c r="G309" s="44"/>
    </row>
    <row r="310" spans="1:7">
      <c r="B310" s="451" t="s">
        <v>106</v>
      </c>
      <c r="C310" s="452"/>
      <c r="D310" s="453"/>
      <c r="E310" s="454"/>
      <c r="F310" s="44"/>
      <c r="G310" s="44"/>
    </row>
    <row r="311" spans="1:7">
      <c r="B311" s="1"/>
      <c r="C311" s="170"/>
      <c r="D311" s="132"/>
      <c r="E311" s="44"/>
      <c r="F311" s="44"/>
      <c r="G311" s="44"/>
    </row>
    <row r="312" spans="1:7" ht="10.5" thickBot="1">
      <c r="B312" s="1"/>
      <c r="C312" s="170"/>
      <c r="D312" s="132"/>
      <c r="E312" s="44"/>
      <c r="F312" s="44"/>
      <c r="G312" s="44"/>
    </row>
    <row r="313" spans="1:7" ht="10.5" thickBot="1">
      <c r="B313" s="408" t="s">
        <v>806</v>
      </c>
      <c r="C313" s="412" t="s">
        <v>66</v>
      </c>
      <c r="D313" s="412" t="s">
        <v>67</v>
      </c>
      <c r="E313" s="412" t="s">
        <v>68</v>
      </c>
      <c r="F313" s="412" t="s">
        <v>69</v>
      </c>
      <c r="G313" s="412" t="s">
        <v>107</v>
      </c>
    </row>
    <row r="314" spans="1:7" ht="12.6" thickBot="1">
      <c r="B314" s="1103" t="s">
        <v>49</v>
      </c>
      <c r="C314" s="1107">
        <f>SUM(Sales!F30)</f>
        <v>266023.08882292372</v>
      </c>
      <c r="D314" s="1107">
        <f>SUM(Sales!G277)</f>
        <v>0</v>
      </c>
      <c r="E314" s="1107">
        <f>SUM(Sales!H277)</f>
        <v>0</v>
      </c>
      <c r="F314" s="1107">
        <f>SUM(Sales!I277)</f>
        <v>0</v>
      </c>
      <c r="G314" s="1107">
        <f t="shared" ref="G314:G328" si="155">SUM(C314:F314)</f>
        <v>266023.08882292372</v>
      </c>
    </row>
    <row r="315" spans="1:7" ht="12.6" thickBot="1">
      <c r="B315" s="1104" t="s">
        <v>77</v>
      </c>
      <c r="C315" s="1108">
        <f>SUM(Sales!F30)</f>
        <v>266023.08882292372</v>
      </c>
      <c r="D315" s="1108">
        <f>SUM(Sales!K277)</f>
        <v>0</v>
      </c>
      <c r="E315" s="1108">
        <f>SUM(Sales!L277)</f>
        <v>0</v>
      </c>
      <c r="F315" s="1108">
        <f>SUM(Sales!M277)</f>
        <v>0</v>
      </c>
      <c r="G315" s="1108">
        <f t="shared" si="155"/>
        <v>266023.08882292372</v>
      </c>
    </row>
    <row r="316" spans="1:7" ht="12.6" thickBot="1">
      <c r="B316" s="1103" t="s">
        <v>78</v>
      </c>
      <c r="C316" s="1107">
        <f>SUM(Sales!F30)</f>
        <v>266023.08882292372</v>
      </c>
      <c r="D316" s="1107">
        <f>SUM(Sales!O277)</f>
        <v>0</v>
      </c>
      <c r="E316" s="1107">
        <f>SUM(Sales!P277)</f>
        <v>0</v>
      </c>
      <c r="F316" s="1107">
        <f>SUM(Sales!Q277)</f>
        <v>0</v>
      </c>
      <c r="G316" s="1107">
        <f t="shared" si="155"/>
        <v>266023.08882292372</v>
      </c>
    </row>
    <row r="317" spans="1:7" ht="12.6" thickBot="1">
      <c r="B317" s="1104" t="s">
        <v>79</v>
      </c>
      <c r="C317" s="1108">
        <f>SUM(Sales!F30)</f>
        <v>266023.08882292372</v>
      </c>
      <c r="D317" s="1108">
        <f>SUM(Sales!S277)</f>
        <v>0</v>
      </c>
      <c r="E317" s="1108">
        <f>SUM(Sales!T277)</f>
        <v>0</v>
      </c>
      <c r="F317" s="1108">
        <f>SUM(Sales!U277)</f>
        <v>0</v>
      </c>
      <c r="G317" s="1108">
        <f t="shared" si="155"/>
        <v>266023.08882292372</v>
      </c>
    </row>
    <row r="318" spans="1:7" ht="12.6" thickBot="1">
      <c r="B318" s="1103" t="s">
        <v>80</v>
      </c>
      <c r="C318" s="1107">
        <f>SUM(Sales!F30)</f>
        <v>266023.08882292372</v>
      </c>
      <c r="D318" s="1107">
        <f>SUM(Sales!W277)</f>
        <v>0</v>
      </c>
      <c r="E318" s="1107">
        <f>SUM(Sales!X277)</f>
        <v>0</v>
      </c>
      <c r="F318" s="1107">
        <f>SUM(Sales!Y277)</f>
        <v>0</v>
      </c>
      <c r="G318" s="1107">
        <f t="shared" si="155"/>
        <v>266023.08882292372</v>
      </c>
    </row>
    <row r="319" spans="1:7" ht="12.6" thickBot="1">
      <c r="B319" s="1105" t="s">
        <v>318</v>
      </c>
      <c r="C319" s="1109">
        <f>SUM(Sales!F30)</f>
        <v>266023.08882292372</v>
      </c>
      <c r="D319" s="1109">
        <f>SUM(Sales!AA277)</f>
        <v>0</v>
      </c>
      <c r="E319" s="1109">
        <f>SUM(Sales!AB277)</f>
        <v>0</v>
      </c>
      <c r="F319" s="1109">
        <f>SUM(Sales!AC277)</f>
        <v>0</v>
      </c>
      <c r="G319" s="1109">
        <f t="shared" si="155"/>
        <v>266023.08882292372</v>
      </c>
    </row>
    <row r="320" spans="1:7" ht="12.6" thickBot="1">
      <c r="B320" s="1106" t="s">
        <v>317</v>
      </c>
      <c r="C320" s="1110">
        <f>SUM(Sales!F30)</f>
        <v>266023.08882292372</v>
      </c>
      <c r="D320" s="1110">
        <f>SUM(Sales!AE277)</f>
        <v>0</v>
      </c>
      <c r="E320" s="1110">
        <f>SUM(Sales!AF277)</f>
        <v>0</v>
      </c>
      <c r="F320" s="1110">
        <f>SUM(Sales!AG277)</f>
        <v>0</v>
      </c>
      <c r="G320" s="1110">
        <f t="shared" si="155"/>
        <v>266023.08882292372</v>
      </c>
    </row>
    <row r="321" spans="2:7" ht="12.6" thickBot="1">
      <c r="B321" s="1105" t="s">
        <v>319</v>
      </c>
      <c r="C321" s="1109">
        <f>SUM(Sales!F30)</f>
        <v>266023.08882292372</v>
      </c>
      <c r="D321" s="1109">
        <f>SUM(Sales!AI277)</f>
        <v>0</v>
      </c>
      <c r="E321" s="1109">
        <f>SUM(Sales!AJ277)</f>
        <v>0</v>
      </c>
      <c r="F321" s="1109">
        <f>SUM(Sales!AK277)</f>
        <v>0</v>
      </c>
      <c r="G321" s="1109">
        <f t="shared" si="155"/>
        <v>266023.08882292372</v>
      </c>
    </row>
    <row r="322" spans="2:7" ht="12.6" thickBot="1">
      <c r="B322" s="1106" t="s">
        <v>412</v>
      </c>
      <c r="C322" s="1110">
        <f>SUM(Sales!F30)</f>
        <v>266023.08882292372</v>
      </c>
      <c r="D322" s="1110">
        <f>SUM(Sales!AM277)</f>
        <v>0</v>
      </c>
      <c r="E322" s="1110">
        <f>SUM(Sales!AN277)</f>
        <v>0</v>
      </c>
      <c r="F322" s="1110">
        <f>SUM(Sales!AO277)</f>
        <v>0</v>
      </c>
      <c r="G322" s="1110">
        <f t="shared" si="155"/>
        <v>266023.08882292372</v>
      </c>
    </row>
    <row r="323" spans="2:7" ht="12.6" thickBot="1">
      <c r="B323" s="1105" t="s">
        <v>413</v>
      </c>
      <c r="C323" s="1109">
        <f>SUM(Sales!F30)</f>
        <v>266023.08882292372</v>
      </c>
      <c r="D323" s="1109">
        <f>SUM(Sales!AQ277)</f>
        <v>0</v>
      </c>
      <c r="E323" s="1109">
        <f>SUM(Sales!AR277)</f>
        <v>0</v>
      </c>
      <c r="F323" s="1109">
        <f>SUM(Sales!AS277)</f>
        <v>0</v>
      </c>
      <c r="G323" s="1109">
        <f t="shared" si="155"/>
        <v>266023.08882292372</v>
      </c>
    </row>
    <row r="324" spans="2:7" ht="12.6" thickBot="1">
      <c r="B324" s="1106" t="s">
        <v>626</v>
      </c>
      <c r="C324" s="1110">
        <f>SUM(Sales!F30)</f>
        <v>266023.08882292372</v>
      </c>
      <c r="D324" s="1110">
        <f>SUM(Sales!AU277)</f>
        <v>0</v>
      </c>
      <c r="E324" s="1110">
        <f>SUM(Sales!AV277)</f>
        <v>0</v>
      </c>
      <c r="F324" s="1110">
        <f>SUM(Sales!AW277)</f>
        <v>0</v>
      </c>
      <c r="G324" s="1110">
        <f t="shared" si="155"/>
        <v>266023.08882292372</v>
      </c>
    </row>
    <row r="325" spans="2:7" ht="12.6" thickBot="1">
      <c r="B325" s="1105" t="s">
        <v>627</v>
      </c>
      <c r="C325" s="1109">
        <f>SUM(Sales!F30)</f>
        <v>266023.08882292372</v>
      </c>
      <c r="D325" s="1109">
        <f>SUM(Sales!AY277)</f>
        <v>0</v>
      </c>
      <c r="E325" s="1109">
        <f>SUM(Sales!AZ277)</f>
        <v>0</v>
      </c>
      <c r="F325" s="1109">
        <f>SUM(Sales!BA277)</f>
        <v>0</v>
      </c>
      <c r="G325" s="1109">
        <f t="shared" si="155"/>
        <v>266023.08882292372</v>
      </c>
    </row>
    <row r="326" spans="2:7" ht="12.6" thickBot="1">
      <c r="B326" s="1106" t="s">
        <v>628</v>
      </c>
      <c r="C326" s="1110">
        <f>SUM(Sales!F30)</f>
        <v>266023.08882292372</v>
      </c>
      <c r="D326" s="1110">
        <f>SUM(Sales!BC277)</f>
        <v>0</v>
      </c>
      <c r="E326" s="1110">
        <f>SUM(Sales!BD277)</f>
        <v>0</v>
      </c>
      <c r="F326" s="1110">
        <f>SUM(Sales!BE277)</f>
        <v>0</v>
      </c>
      <c r="G326" s="1110">
        <f t="shared" si="155"/>
        <v>266023.08882292372</v>
      </c>
    </row>
    <row r="327" spans="2:7" ht="12.6" thickBot="1">
      <c r="B327" s="1105" t="s">
        <v>629</v>
      </c>
      <c r="C327" s="1109">
        <f>SUM(Sales!F30)</f>
        <v>266023.08882292372</v>
      </c>
      <c r="D327" s="1109">
        <f>SUM(Sales!BG277)</f>
        <v>0</v>
      </c>
      <c r="E327" s="1109">
        <f>SUM(Sales!BH277)</f>
        <v>0</v>
      </c>
      <c r="F327" s="1109">
        <f>SUM(Sales!BI277)</f>
        <v>0</v>
      </c>
      <c r="G327" s="1109">
        <f t="shared" si="155"/>
        <v>266023.08882292372</v>
      </c>
    </row>
    <row r="328" spans="2:7" ht="12.6" thickBot="1">
      <c r="B328" s="1106" t="s">
        <v>630</v>
      </c>
      <c r="C328" s="1110">
        <f>SUM(Sales!F30)</f>
        <v>266023.08882292372</v>
      </c>
      <c r="D328" s="1110">
        <f>SUM(Sales!BK277)</f>
        <v>0</v>
      </c>
      <c r="E328" s="1110">
        <f>SUM(Sales!BL277)</f>
        <v>0</v>
      </c>
      <c r="F328" s="1110">
        <f>SUM(Sales!BM277)</f>
        <v>0</v>
      </c>
      <c r="G328" s="1110">
        <f t="shared" si="155"/>
        <v>266023.08882292372</v>
      </c>
    </row>
    <row r="329" spans="2:7" ht="10.5" thickBot="1">
      <c r="B329" s="180"/>
      <c r="C329" s="411"/>
      <c r="D329" s="138"/>
      <c r="E329" s="138"/>
      <c r="F329" s="138"/>
      <c r="G329" s="138"/>
    </row>
    <row r="330" spans="2:7" ht="10.5" thickBot="1">
      <c r="B330" s="408" t="s">
        <v>800</v>
      </c>
      <c r="C330" s="412" t="s">
        <v>66</v>
      </c>
      <c r="D330" s="412" t="s">
        <v>67</v>
      </c>
      <c r="E330" s="412" t="s">
        <v>68</v>
      </c>
      <c r="F330" s="412" t="s">
        <v>69</v>
      </c>
      <c r="G330" s="412" t="s">
        <v>107</v>
      </c>
    </row>
    <row r="331" spans="2:7" ht="12.6" thickBot="1">
      <c r="B331" s="1097" t="s">
        <v>49</v>
      </c>
      <c r="C331" s="1358">
        <f>Sales!D29</f>
        <v>1</v>
      </c>
      <c r="D331" s="1358">
        <v>0</v>
      </c>
      <c r="E331" s="1358">
        <v>0</v>
      </c>
      <c r="F331" s="1358">
        <v>0</v>
      </c>
      <c r="G331" s="1358">
        <f>SUM(C331:F331)</f>
        <v>1</v>
      </c>
    </row>
    <row r="332" spans="2:7" ht="12.6" thickBot="1">
      <c r="B332" s="1098" t="s">
        <v>77</v>
      </c>
      <c r="C332" s="1359">
        <f>C331+C331/100*Sales!C31</f>
        <v>1.02</v>
      </c>
      <c r="D332" s="1359">
        <v>0</v>
      </c>
      <c r="E332" s="1359">
        <v>0</v>
      </c>
      <c r="F332" s="1359">
        <v>0</v>
      </c>
      <c r="G332" s="1359">
        <f t="shared" ref="G332:G345" si="156">SUM(C332:F332)</f>
        <v>1.02</v>
      </c>
    </row>
    <row r="333" spans="2:7" ht="12.6" thickBot="1">
      <c r="B333" s="1097" t="s">
        <v>78</v>
      </c>
      <c r="C333" s="1358">
        <f>C332+C332/100*Sales!C31</f>
        <v>1.0404</v>
      </c>
      <c r="D333" s="1358">
        <v>0</v>
      </c>
      <c r="E333" s="1358">
        <v>0</v>
      </c>
      <c r="F333" s="1358">
        <v>0</v>
      </c>
      <c r="G333" s="1358">
        <f t="shared" si="156"/>
        <v>1.0404</v>
      </c>
    </row>
    <row r="334" spans="2:7" ht="12.6" thickBot="1">
      <c r="B334" s="1098" t="s">
        <v>79</v>
      </c>
      <c r="C334" s="1359">
        <f>C333+C333/100*Sales!C31</f>
        <v>1.0612079999999999</v>
      </c>
      <c r="D334" s="1359">
        <v>0</v>
      </c>
      <c r="E334" s="1359">
        <v>0</v>
      </c>
      <c r="F334" s="1359">
        <v>0</v>
      </c>
      <c r="G334" s="1359">
        <f t="shared" si="156"/>
        <v>1.0612079999999999</v>
      </c>
    </row>
    <row r="335" spans="2:7" ht="12.6" thickBot="1">
      <c r="B335" s="1097" t="s">
        <v>80</v>
      </c>
      <c r="C335" s="1358">
        <f>C334+C334/100*Sales!C31</f>
        <v>1.08243216</v>
      </c>
      <c r="D335" s="1358">
        <v>0</v>
      </c>
      <c r="E335" s="1358">
        <v>0</v>
      </c>
      <c r="F335" s="1358">
        <v>0</v>
      </c>
      <c r="G335" s="1358">
        <f t="shared" si="156"/>
        <v>1.08243216</v>
      </c>
    </row>
    <row r="336" spans="2:7" ht="12.6" thickBot="1">
      <c r="B336" s="1098" t="s">
        <v>318</v>
      </c>
      <c r="C336" s="1359">
        <f>C335+C335/100*Sales!C31</f>
        <v>1.1040808032</v>
      </c>
      <c r="D336" s="1360">
        <v>0</v>
      </c>
      <c r="E336" s="1360">
        <v>0</v>
      </c>
      <c r="F336" s="1360">
        <v>0</v>
      </c>
      <c r="G336" s="1360">
        <f t="shared" si="156"/>
        <v>1.1040808032</v>
      </c>
    </row>
    <row r="337" spans="2:7" ht="12.6" thickBot="1">
      <c r="B337" s="1097" t="s">
        <v>317</v>
      </c>
      <c r="C337" s="1358">
        <f>C336+C336/100*Sales!C31</f>
        <v>1.1261624192640001</v>
      </c>
      <c r="D337" s="1361">
        <v>0</v>
      </c>
      <c r="E337" s="1361">
        <v>0</v>
      </c>
      <c r="F337" s="1361">
        <v>0</v>
      </c>
      <c r="G337" s="1361">
        <f t="shared" si="156"/>
        <v>1.1261624192640001</v>
      </c>
    </row>
    <row r="338" spans="2:7" ht="12.6" thickBot="1">
      <c r="B338" s="1098" t="s">
        <v>319</v>
      </c>
      <c r="C338" s="1359">
        <f>C337+C337/100*Sales!C31</f>
        <v>1.14868566764928</v>
      </c>
      <c r="D338" s="1360">
        <v>0</v>
      </c>
      <c r="E338" s="1360">
        <v>0</v>
      </c>
      <c r="F338" s="1360">
        <v>0</v>
      </c>
      <c r="G338" s="1360">
        <f t="shared" si="156"/>
        <v>1.14868566764928</v>
      </c>
    </row>
    <row r="339" spans="2:7" ht="12.6" thickBot="1">
      <c r="B339" s="1097" t="s">
        <v>412</v>
      </c>
      <c r="C339" s="1358">
        <f>C338+C338/100*Sales!C31</f>
        <v>1.1716593810022657</v>
      </c>
      <c r="D339" s="1361">
        <v>0</v>
      </c>
      <c r="E339" s="1361">
        <v>0</v>
      </c>
      <c r="F339" s="1361">
        <v>0</v>
      </c>
      <c r="G339" s="1361">
        <f t="shared" si="156"/>
        <v>1.1716593810022657</v>
      </c>
    </row>
    <row r="340" spans="2:7" ht="12.6" thickBot="1">
      <c r="B340" s="1098" t="s">
        <v>413</v>
      </c>
      <c r="C340" s="1359">
        <f>C339+C339/100*Sales!C31</f>
        <v>1.1950925686223111</v>
      </c>
      <c r="D340" s="1360">
        <v>0</v>
      </c>
      <c r="E340" s="1360">
        <v>0</v>
      </c>
      <c r="F340" s="1360">
        <v>0</v>
      </c>
      <c r="G340" s="1360">
        <f t="shared" si="156"/>
        <v>1.1950925686223111</v>
      </c>
    </row>
    <row r="341" spans="2:7" ht="12.6" thickBot="1">
      <c r="B341" s="1097" t="s">
        <v>626</v>
      </c>
      <c r="C341" s="1358">
        <f>C340+C340/100*Sales!C31</f>
        <v>1.2189944199947573</v>
      </c>
      <c r="D341" s="1361">
        <v>0</v>
      </c>
      <c r="E341" s="1361">
        <v>0</v>
      </c>
      <c r="F341" s="1361">
        <v>0</v>
      </c>
      <c r="G341" s="1361">
        <f t="shared" si="156"/>
        <v>1.2189944199947573</v>
      </c>
    </row>
    <row r="342" spans="2:7" ht="12.6" thickBot="1">
      <c r="B342" s="1098" t="s">
        <v>627</v>
      </c>
      <c r="C342" s="1359">
        <f>C341+C341/100*Sales!C31</f>
        <v>1.2433743083946525</v>
      </c>
      <c r="D342" s="1360">
        <v>0</v>
      </c>
      <c r="E342" s="1360">
        <v>0</v>
      </c>
      <c r="F342" s="1360">
        <v>0</v>
      </c>
      <c r="G342" s="1360">
        <f t="shared" si="156"/>
        <v>1.2433743083946525</v>
      </c>
    </row>
    <row r="343" spans="2:7" ht="12.6" thickBot="1">
      <c r="B343" s="1097" t="s">
        <v>628</v>
      </c>
      <c r="C343" s="1358">
        <f>C342+C342/100*Sales!C31</f>
        <v>1.2682417945625455</v>
      </c>
      <c r="D343" s="1361">
        <v>0</v>
      </c>
      <c r="E343" s="1361">
        <v>0</v>
      </c>
      <c r="F343" s="1361">
        <v>0</v>
      </c>
      <c r="G343" s="1361">
        <f t="shared" si="156"/>
        <v>1.2682417945625455</v>
      </c>
    </row>
    <row r="344" spans="2:7" ht="12.6" thickBot="1">
      <c r="B344" s="1098" t="s">
        <v>629</v>
      </c>
      <c r="C344" s="1359">
        <f>C343+C343/100*Sales!C31</f>
        <v>1.2936066304537963</v>
      </c>
      <c r="D344" s="1360">
        <v>0</v>
      </c>
      <c r="E344" s="1360">
        <v>0</v>
      </c>
      <c r="F344" s="1360">
        <v>0</v>
      </c>
      <c r="G344" s="1360">
        <f t="shared" si="156"/>
        <v>1.2936066304537963</v>
      </c>
    </row>
    <row r="345" spans="2:7" ht="12.6" thickBot="1">
      <c r="B345" s="1099" t="s">
        <v>630</v>
      </c>
      <c r="C345" s="1358">
        <f>C344+C344/100*Sales!C31</f>
        <v>1.3194787630628722</v>
      </c>
      <c r="D345" s="1361">
        <v>0</v>
      </c>
      <c r="E345" s="1361">
        <v>0</v>
      </c>
      <c r="F345" s="1361">
        <v>0</v>
      </c>
      <c r="G345" s="1361">
        <f t="shared" si="156"/>
        <v>1.3194787630628722</v>
      </c>
    </row>
    <row r="346" spans="2:7" ht="10.5" thickBot="1">
      <c r="C346" s="411"/>
      <c r="D346" s="138"/>
      <c r="E346" s="138"/>
      <c r="F346" s="138"/>
      <c r="G346" s="138"/>
    </row>
    <row r="347" spans="2:7" ht="10.5" thickBot="1">
      <c r="B347" s="408" t="s">
        <v>799</v>
      </c>
      <c r="C347" s="412" t="s">
        <v>66</v>
      </c>
      <c r="D347" s="412" t="s">
        <v>67</v>
      </c>
      <c r="E347" s="412" t="s">
        <v>68</v>
      </c>
      <c r="F347" s="412" t="s">
        <v>69</v>
      </c>
      <c r="G347" s="412" t="s">
        <v>107</v>
      </c>
    </row>
    <row r="348" spans="2:7" ht="12.6" thickBot="1">
      <c r="B348" s="1093" t="s">
        <v>49</v>
      </c>
      <c r="C348" s="1358">
        <f>C314*C331</f>
        <v>266023.08882292372</v>
      </c>
      <c r="D348" s="1358">
        <f>D314*D331</f>
        <v>0</v>
      </c>
      <c r="E348" s="1358">
        <f>E314*E331</f>
        <v>0</v>
      </c>
      <c r="F348" s="1358">
        <f>F314*F331</f>
        <v>0</v>
      </c>
      <c r="G348" s="1358">
        <f>SUM(C348:F348)</f>
        <v>266023.08882292372</v>
      </c>
    </row>
    <row r="349" spans="2:7" ht="12.6" thickBot="1">
      <c r="B349" s="1096" t="s">
        <v>77</v>
      </c>
      <c r="C349" s="1359">
        <f t="shared" ref="C349:F362" si="157">C315*C332</f>
        <v>271343.5505993822</v>
      </c>
      <c r="D349" s="1359">
        <f t="shared" si="157"/>
        <v>0</v>
      </c>
      <c r="E349" s="1359">
        <f t="shared" si="157"/>
        <v>0</v>
      </c>
      <c r="F349" s="1359">
        <f t="shared" si="157"/>
        <v>0</v>
      </c>
      <c r="G349" s="1359">
        <f t="shared" ref="G349:G362" si="158">SUM(C349:F349)</f>
        <v>271343.5505993822</v>
      </c>
    </row>
    <row r="350" spans="2:7" ht="12.6" thickBot="1">
      <c r="B350" s="1093" t="s">
        <v>78</v>
      </c>
      <c r="C350" s="1358">
        <f t="shared" si="157"/>
        <v>276770.42161136982</v>
      </c>
      <c r="D350" s="1358">
        <f t="shared" si="157"/>
        <v>0</v>
      </c>
      <c r="E350" s="1358">
        <f t="shared" si="157"/>
        <v>0</v>
      </c>
      <c r="F350" s="1358">
        <f t="shared" si="157"/>
        <v>0</v>
      </c>
      <c r="G350" s="1358">
        <f t="shared" si="158"/>
        <v>276770.42161136982</v>
      </c>
    </row>
    <row r="351" spans="2:7" ht="12.6" thickBot="1">
      <c r="B351" s="1096" t="s">
        <v>79</v>
      </c>
      <c r="C351" s="1359">
        <f t="shared" si="157"/>
        <v>282305.83004359721</v>
      </c>
      <c r="D351" s="1359">
        <f t="shared" si="157"/>
        <v>0</v>
      </c>
      <c r="E351" s="1359">
        <f t="shared" si="157"/>
        <v>0</v>
      </c>
      <c r="F351" s="1359">
        <f t="shared" si="157"/>
        <v>0</v>
      </c>
      <c r="G351" s="1359">
        <f t="shared" si="158"/>
        <v>282305.83004359721</v>
      </c>
    </row>
    <row r="352" spans="2:7" ht="12.6" thickBot="1">
      <c r="B352" s="1093" t="s">
        <v>80</v>
      </c>
      <c r="C352" s="1358">
        <f t="shared" si="157"/>
        <v>287951.94664446916</v>
      </c>
      <c r="D352" s="1358">
        <f t="shared" si="157"/>
        <v>0</v>
      </c>
      <c r="E352" s="1358">
        <f t="shared" si="157"/>
        <v>0</v>
      </c>
      <c r="F352" s="1358">
        <f t="shared" si="157"/>
        <v>0</v>
      </c>
      <c r="G352" s="1358">
        <f t="shared" si="158"/>
        <v>287951.94664446916</v>
      </c>
    </row>
    <row r="353" spans="2:7" ht="12.6" thickBot="1">
      <c r="B353" s="1096" t="s">
        <v>318</v>
      </c>
      <c r="C353" s="1360">
        <f t="shared" si="157"/>
        <v>293710.98557735857</v>
      </c>
      <c r="D353" s="1360">
        <f t="shared" si="157"/>
        <v>0</v>
      </c>
      <c r="E353" s="1360">
        <f t="shared" si="157"/>
        <v>0</v>
      </c>
      <c r="F353" s="1360">
        <f t="shared" si="157"/>
        <v>0</v>
      </c>
      <c r="G353" s="1360">
        <f t="shared" si="158"/>
        <v>293710.98557735857</v>
      </c>
    </row>
    <row r="354" spans="2:7" ht="12.6" thickBot="1">
      <c r="B354" s="1093" t="s">
        <v>317</v>
      </c>
      <c r="C354" s="1361">
        <f t="shared" si="157"/>
        <v>299585.20528890577</v>
      </c>
      <c r="D354" s="1361">
        <f t="shared" si="157"/>
        <v>0</v>
      </c>
      <c r="E354" s="1361">
        <f t="shared" si="157"/>
        <v>0</v>
      </c>
      <c r="F354" s="1361">
        <f t="shared" si="157"/>
        <v>0</v>
      </c>
      <c r="G354" s="1361">
        <f t="shared" si="158"/>
        <v>299585.20528890577</v>
      </c>
    </row>
    <row r="355" spans="2:7" ht="12.6" thickBot="1">
      <c r="B355" s="1096" t="s">
        <v>319</v>
      </c>
      <c r="C355" s="1360">
        <f t="shared" si="157"/>
        <v>305576.90939468384</v>
      </c>
      <c r="D355" s="1360">
        <f t="shared" si="157"/>
        <v>0</v>
      </c>
      <c r="E355" s="1360">
        <f t="shared" si="157"/>
        <v>0</v>
      </c>
      <c r="F355" s="1360">
        <f t="shared" si="157"/>
        <v>0</v>
      </c>
      <c r="G355" s="1360">
        <f t="shared" si="158"/>
        <v>305576.90939468384</v>
      </c>
    </row>
    <row r="356" spans="2:7" ht="12.6" thickBot="1">
      <c r="B356" s="1093" t="s">
        <v>412</v>
      </c>
      <c r="C356" s="1361">
        <f t="shared" si="157"/>
        <v>311688.44758257759</v>
      </c>
      <c r="D356" s="1361">
        <f t="shared" si="157"/>
        <v>0</v>
      </c>
      <c r="E356" s="1361">
        <f t="shared" si="157"/>
        <v>0</v>
      </c>
      <c r="F356" s="1361">
        <f t="shared" si="157"/>
        <v>0</v>
      </c>
      <c r="G356" s="1361">
        <f t="shared" si="158"/>
        <v>311688.44758257759</v>
      </c>
    </row>
    <row r="357" spans="2:7" ht="12.6" thickBot="1">
      <c r="B357" s="1096" t="s">
        <v>413</v>
      </c>
      <c r="C357" s="1360">
        <f t="shared" si="157"/>
        <v>317922.21653422911</v>
      </c>
      <c r="D357" s="1360">
        <f t="shared" si="157"/>
        <v>0</v>
      </c>
      <c r="E357" s="1360">
        <f t="shared" si="157"/>
        <v>0</v>
      </c>
      <c r="F357" s="1360">
        <f t="shared" si="157"/>
        <v>0</v>
      </c>
      <c r="G357" s="1360">
        <f t="shared" si="158"/>
        <v>317922.21653422911</v>
      </c>
    </row>
    <row r="358" spans="2:7" ht="12.6" thickBot="1">
      <c r="B358" s="1093" t="s">
        <v>626</v>
      </c>
      <c r="C358" s="1361">
        <f t="shared" si="157"/>
        <v>324280.66086491372</v>
      </c>
      <c r="D358" s="1361">
        <f t="shared" si="157"/>
        <v>0</v>
      </c>
      <c r="E358" s="1361">
        <f t="shared" si="157"/>
        <v>0</v>
      </c>
      <c r="F358" s="1361">
        <f t="shared" si="157"/>
        <v>0</v>
      </c>
      <c r="G358" s="1361">
        <f t="shared" si="158"/>
        <v>324280.66086491372</v>
      </c>
    </row>
    <row r="359" spans="2:7" ht="12.6" thickBot="1">
      <c r="B359" s="1096" t="s">
        <v>627</v>
      </c>
      <c r="C359" s="1360">
        <f t="shared" si="157"/>
        <v>330766.27408221195</v>
      </c>
      <c r="D359" s="1360">
        <f t="shared" si="157"/>
        <v>0</v>
      </c>
      <c r="E359" s="1360">
        <f t="shared" si="157"/>
        <v>0</v>
      </c>
      <c r="F359" s="1360">
        <f t="shared" si="157"/>
        <v>0</v>
      </c>
      <c r="G359" s="1360">
        <f t="shared" si="158"/>
        <v>330766.27408221195</v>
      </c>
    </row>
    <row r="360" spans="2:7" ht="12.6" thickBot="1">
      <c r="B360" s="1093" t="s">
        <v>628</v>
      </c>
      <c r="C360" s="1361">
        <f t="shared" si="157"/>
        <v>337381.5995638562</v>
      </c>
      <c r="D360" s="1361">
        <f t="shared" si="157"/>
        <v>0</v>
      </c>
      <c r="E360" s="1361">
        <f t="shared" si="157"/>
        <v>0</v>
      </c>
      <c r="F360" s="1361">
        <f t="shared" si="157"/>
        <v>0</v>
      </c>
      <c r="G360" s="1361">
        <f t="shared" si="158"/>
        <v>337381.5995638562</v>
      </c>
    </row>
    <row r="361" spans="2:7" ht="12.6" thickBot="1">
      <c r="B361" s="1096" t="s">
        <v>629</v>
      </c>
      <c r="C361" s="1360">
        <f t="shared" si="157"/>
        <v>344129.2315551333</v>
      </c>
      <c r="D361" s="1360">
        <f t="shared" si="157"/>
        <v>0</v>
      </c>
      <c r="E361" s="1360">
        <f t="shared" si="157"/>
        <v>0</v>
      </c>
      <c r="F361" s="1360">
        <f t="shared" si="157"/>
        <v>0</v>
      </c>
      <c r="G361" s="1360">
        <f t="shared" si="158"/>
        <v>344129.2315551333</v>
      </c>
    </row>
    <row r="362" spans="2:7" ht="12.6" thickBot="1">
      <c r="B362" s="1093" t="s">
        <v>630</v>
      </c>
      <c r="C362" s="1361">
        <f t="shared" si="157"/>
        <v>351011.81618623598</v>
      </c>
      <c r="D362" s="1361">
        <f t="shared" si="157"/>
        <v>0</v>
      </c>
      <c r="E362" s="1361">
        <f t="shared" si="157"/>
        <v>0</v>
      </c>
      <c r="F362" s="1361">
        <f t="shared" si="157"/>
        <v>0</v>
      </c>
      <c r="G362" s="1361">
        <f t="shared" si="158"/>
        <v>351011.81618623598</v>
      </c>
    </row>
    <row r="363" spans="2:7" ht="10.5" thickBot="1">
      <c r="B363" s="170"/>
      <c r="C363" s="170"/>
      <c r="D363" s="13"/>
      <c r="E363" s="13"/>
      <c r="F363" s="13"/>
      <c r="G363" s="13"/>
    </row>
    <row r="364" spans="2:7" ht="10.5" thickBot="1">
      <c r="B364" s="408" t="s">
        <v>552</v>
      </c>
      <c r="C364" s="412" t="s">
        <v>66</v>
      </c>
      <c r="D364" s="412" t="s">
        <v>67</v>
      </c>
      <c r="E364" s="412" t="s">
        <v>68</v>
      </c>
      <c r="F364" s="412" t="s">
        <v>69</v>
      </c>
      <c r="G364" s="412" t="s">
        <v>107</v>
      </c>
    </row>
    <row r="365" spans="2:7" ht="12.6" thickBot="1">
      <c r="B365" s="1103" t="s">
        <v>49</v>
      </c>
      <c r="C365" s="1358">
        <f>'UNIFIED Product'!E36/'UNIFIED Product'!E35+'OPEX Drivers'!F5</f>
        <v>9.3378751354506573E-2</v>
      </c>
      <c r="D365" s="1358">
        <v>0</v>
      </c>
      <c r="E365" s="1358">
        <v>0</v>
      </c>
      <c r="F365" s="1358">
        <v>0</v>
      </c>
      <c r="G365" s="1358">
        <f>SUM(C365:F365)</f>
        <v>9.3378751354506573E-2</v>
      </c>
    </row>
    <row r="366" spans="2:7" ht="12.6" thickBot="1">
      <c r="B366" s="1104" t="s">
        <v>77</v>
      </c>
      <c r="C366" s="1359">
        <f>'UNIFIED Product'!E36/'UNIFIED Product'!E35+'OPEX Drivers'!F5</f>
        <v>9.3378751354506573E-2</v>
      </c>
      <c r="D366" s="1359">
        <v>0</v>
      </c>
      <c r="E366" s="1359">
        <v>0</v>
      </c>
      <c r="F366" s="1359">
        <v>0</v>
      </c>
      <c r="G366" s="1359">
        <f t="shared" ref="G366:G379" si="159">SUM(C366:F366)</f>
        <v>9.3378751354506573E-2</v>
      </c>
    </row>
    <row r="367" spans="2:7" ht="12.6" thickBot="1">
      <c r="B367" s="1103" t="s">
        <v>78</v>
      </c>
      <c r="C367" s="1358">
        <f>'UNIFIED Product'!E36/'UNIFIED Product'!E35+'OPEX Drivers'!F5</f>
        <v>9.3378751354506573E-2</v>
      </c>
      <c r="D367" s="1358">
        <v>0</v>
      </c>
      <c r="E367" s="1358">
        <v>0</v>
      </c>
      <c r="F367" s="1358">
        <v>0</v>
      </c>
      <c r="G367" s="1358">
        <f t="shared" si="159"/>
        <v>9.3378751354506573E-2</v>
      </c>
    </row>
    <row r="368" spans="2:7" ht="12.6" thickBot="1">
      <c r="B368" s="1104" t="s">
        <v>79</v>
      </c>
      <c r="C368" s="1359">
        <f>'UNIFIED Product'!E36/'UNIFIED Product'!E35+'OPEX Drivers'!F5</f>
        <v>9.3378751354506573E-2</v>
      </c>
      <c r="D368" s="1359">
        <v>0</v>
      </c>
      <c r="E368" s="1359">
        <v>0</v>
      </c>
      <c r="F368" s="1359">
        <v>0</v>
      </c>
      <c r="G368" s="1359">
        <f t="shared" si="159"/>
        <v>9.3378751354506573E-2</v>
      </c>
    </row>
    <row r="369" spans="2:7" ht="12.6" thickBot="1">
      <c r="B369" s="1103" t="s">
        <v>80</v>
      </c>
      <c r="C369" s="1358">
        <f>'UNIFIED Product'!E36/'UNIFIED Product'!E35+'OPEX Drivers'!F5</f>
        <v>9.3378751354506573E-2</v>
      </c>
      <c r="D369" s="1358">
        <v>0</v>
      </c>
      <c r="E369" s="1358">
        <v>0</v>
      </c>
      <c r="F369" s="1358">
        <v>0</v>
      </c>
      <c r="G369" s="1358">
        <f t="shared" si="159"/>
        <v>9.3378751354506573E-2</v>
      </c>
    </row>
    <row r="370" spans="2:7" ht="12.6" thickBot="1">
      <c r="B370" s="1105" t="s">
        <v>318</v>
      </c>
      <c r="C370" s="1360">
        <f>'UNIFIED Product'!E36/'UNIFIED Product'!E35+'OPEX Drivers'!F5</f>
        <v>9.3378751354506573E-2</v>
      </c>
      <c r="D370" s="1360">
        <v>0</v>
      </c>
      <c r="E370" s="1360">
        <v>0</v>
      </c>
      <c r="F370" s="1360">
        <v>0</v>
      </c>
      <c r="G370" s="1360">
        <f t="shared" si="159"/>
        <v>9.3378751354506573E-2</v>
      </c>
    </row>
    <row r="371" spans="2:7" ht="12.6" thickBot="1">
      <c r="B371" s="1106" t="s">
        <v>317</v>
      </c>
      <c r="C371" s="1361">
        <f>'UNIFIED Product'!E36/'UNIFIED Product'!E35+'OPEX Drivers'!F5</f>
        <v>9.3378751354506573E-2</v>
      </c>
      <c r="D371" s="1361">
        <v>0</v>
      </c>
      <c r="E371" s="1361">
        <v>0</v>
      </c>
      <c r="F371" s="1361">
        <v>0</v>
      </c>
      <c r="G371" s="1361">
        <f t="shared" si="159"/>
        <v>9.3378751354506573E-2</v>
      </c>
    </row>
    <row r="372" spans="2:7" ht="12.6" thickBot="1">
      <c r="B372" s="1105" t="s">
        <v>319</v>
      </c>
      <c r="C372" s="1360">
        <f>'UNIFIED Product'!E36/'UNIFIED Product'!E35+'OPEX Drivers'!F5</f>
        <v>9.3378751354506573E-2</v>
      </c>
      <c r="D372" s="1360">
        <v>0</v>
      </c>
      <c r="E372" s="1360">
        <v>0</v>
      </c>
      <c r="F372" s="1360">
        <v>0</v>
      </c>
      <c r="G372" s="1360">
        <f t="shared" si="159"/>
        <v>9.3378751354506573E-2</v>
      </c>
    </row>
    <row r="373" spans="2:7" ht="12.6" thickBot="1">
      <c r="B373" s="1106" t="s">
        <v>412</v>
      </c>
      <c r="C373" s="1361">
        <f>'UNIFIED Product'!E36/'UNIFIED Product'!E35+'OPEX Drivers'!F5</f>
        <v>9.3378751354506573E-2</v>
      </c>
      <c r="D373" s="1361">
        <v>0</v>
      </c>
      <c r="E373" s="1361">
        <v>0</v>
      </c>
      <c r="F373" s="1361">
        <v>0</v>
      </c>
      <c r="G373" s="1361">
        <f t="shared" si="159"/>
        <v>9.3378751354506573E-2</v>
      </c>
    </row>
    <row r="374" spans="2:7" ht="12.6" thickBot="1">
      <c r="B374" s="1105" t="s">
        <v>413</v>
      </c>
      <c r="C374" s="1360">
        <f>'UNIFIED Product'!E36/'UNIFIED Product'!E35+'OPEX Drivers'!F5</f>
        <v>9.3378751354506573E-2</v>
      </c>
      <c r="D374" s="1360">
        <v>0</v>
      </c>
      <c r="E374" s="1360">
        <v>0</v>
      </c>
      <c r="F374" s="1360">
        <v>0</v>
      </c>
      <c r="G374" s="1360">
        <f t="shared" si="159"/>
        <v>9.3378751354506573E-2</v>
      </c>
    </row>
    <row r="375" spans="2:7" ht="12.6" thickBot="1">
      <c r="B375" s="1106" t="s">
        <v>626</v>
      </c>
      <c r="C375" s="1361">
        <f>'UNIFIED Product'!E36/'UNIFIED Product'!E35+'OPEX Drivers'!F5</f>
        <v>9.3378751354506573E-2</v>
      </c>
      <c r="D375" s="1361">
        <v>0</v>
      </c>
      <c r="E375" s="1361">
        <v>0</v>
      </c>
      <c r="F375" s="1361">
        <v>0</v>
      </c>
      <c r="G375" s="1361">
        <f t="shared" si="159"/>
        <v>9.3378751354506573E-2</v>
      </c>
    </row>
    <row r="376" spans="2:7" ht="12.6" thickBot="1">
      <c r="B376" s="1105" t="s">
        <v>627</v>
      </c>
      <c r="C376" s="1360">
        <f>'UNIFIED Product'!E36/'UNIFIED Product'!E35+'OPEX Drivers'!F5</f>
        <v>9.3378751354506573E-2</v>
      </c>
      <c r="D376" s="1360">
        <v>0</v>
      </c>
      <c r="E376" s="1360">
        <v>0</v>
      </c>
      <c r="F376" s="1360">
        <v>0</v>
      </c>
      <c r="G376" s="1360">
        <f t="shared" si="159"/>
        <v>9.3378751354506573E-2</v>
      </c>
    </row>
    <row r="377" spans="2:7" ht="12.6" thickBot="1">
      <c r="B377" s="1106" t="s">
        <v>628</v>
      </c>
      <c r="C377" s="1361">
        <f>'UNIFIED Product'!E36/'UNIFIED Product'!E35+'OPEX Drivers'!F5</f>
        <v>9.3378751354506573E-2</v>
      </c>
      <c r="D377" s="1361">
        <v>0</v>
      </c>
      <c r="E377" s="1361">
        <v>0</v>
      </c>
      <c r="F377" s="1361">
        <v>0</v>
      </c>
      <c r="G377" s="1361">
        <f t="shared" si="159"/>
        <v>9.3378751354506573E-2</v>
      </c>
    </row>
    <row r="378" spans="2:7" ht="12.6" thickBot="1">
      <c r="B378" s="1105" t="s">
        <v>629</v>
      </c>
      <c r="C378" s="1360">
        <f>'UNIFIED Product'!E36/'UNIFIED Product'!E35+'OPEX Drivers'!F5</f>
        <v>9.3378751354506573E-2</v>
      </c>
      <c r="D378" s="1360">
        <v>0</v>
      </c>
      <c r="E378" s="1360">
        <v>0</v>
      </c>
      <c r="F378" s="1360">
        <v>0</v>
      </c>
      <c r="G378" s="1360">
        <f t="shared" si="159"/>
        <v>9.3378751354506573E-2</v>
      </c>
    </row>
    <row r="379" spans="2:7" ht="12.6" thickBot="1">
      <c r="B379" s="1106" t="s">
        <v>630</v>
      </c>
      <c r="C379" s="1361">
        <f>'UNIFIED Product'!E36/'UNIFIED Product'!E35+'OPEX Drivers'!F5</f>
        <v>9.3378751354506573E-2</v>
      </c>
      <c r="D379" s="1361">
        <v>0</v>
      </c>
      <c r="E379" s="1361">
        <v>0</v>
      </c>
      <c r="F379" s="1361">
        <v>0</v>
      </c>
      <c r="G379" s="1361">
        <f t="shared" si="159"/>
        <v>9.3378751354506573E-2</v>
      </c>
    </row>
    <row r="380" spans="2:7">
      <c r="B380" s="180"/>
      <c r="C380" s="188"/>
      <c r="D380" s="188"/>
      <c r="E380" s="188"/>
      <c r="F380" s="188"/>
      <c r="G380" s="188"/>
    </row>
    <row r="381" spans="2:7" ht="10.5" thickBot="1">
      <c r="B381" s="133"/>
      <c r="C381" s="170"/>
      <c r="D381" s="13"/>
      <c r="E381" s="13"/>
      <c r="F381" s="13"/>
      <c r="G381" s="13"/>
    </row>
    <row r="382" spans="2:7" ht="10.5" thickBot="1">
      <c r="B382" s="408" t="s">
        <v>196</v>
      </c>
      <c r="C382" s="412" t="s">
        <v>66</v>
      </c>
      <c r="D382" s="412" t="s">
        <v>67</v>
      </c>
      <c r="E382" s="412" t="s">
        <v>68</v>
      </c>
      <c r="F382" s="412" t="s">
        <v>69</v>
      </c>
      <c r="G382" s="412" t="s">
        <v>107</v>
      </c>
    </row>
    <row r="383" spans="2:7" ht="12.6" thickBot="1">
      <c r="B383" s="1103" t="s">
        <v>49</v>
      </c>
      <c r="C383" s="1358">
        <f>C314*C365</f>
        <v>24840.903865753611</v>
      </c>
      <c r="D383" s="1358">
        <f>D314*D365</f>
        <v>0</v>
      </c>
      <c r="E383" s="1358">
        <f>E314*E365</f>
        <v>0</v>
      </c>
      <c r="F383" s="1358">
        <f>F314*F365</f>
        <v>0</v>
      </c>
      <c r="G383" s="1358">
        <f t="shared" ref="G383:G392" si="160">SUM(C383:F383)</f>
        <v>24840.903865753611</v>
      </c>
    </row>
    <row r="384" spans="2:7" ht="10.5" customHeight="1" thickBot="1">
      <c r="B384" s="1104" t="s">
        <v>77</v>
      </c>
      <c r="C384" s="1359">
        <f t="shared" ref="C384:F397" si="161">C315*C366</f>
        <v>24840.903865753611</v>
      </c>
      <c r="D384" s="1359">
        <f t="shared" si="161"/>
        <v>0</v>
      </c>
      <c r="E384" s="1359">
        <f t="shared" si="161"/>
        <v>0</v>
      </c>
      <c r="F384" s="1359">
        <f t="shared" si="161"/>
        <v>0</v>
      </c>
      <c r="G384" s="1359">
        <f t="shared" si="160"/>
        <v>24840.903865753611</v>
      </c>
    </row>
    <row r="385" spans="2:7" ht="12.6" thickBot="1">
      <c r="B385" s="1103" t="s">
        <v>78</v>
      </c>
      <c r="C385" s="1358">
        <f t="shared" si="161"/>
        <v>24840.903865753611</v>
      </c>
      <c r="D385" s="1358">
        <f t="shared" si="161"/>
        <v>0</v>
      </c>
      <c r="E385" s="1358">
        <f t="shared" si="161"/>
        <v>0</v>
      </c>
      <c r="F385" s="1358">
        <f t="shared" si="161"/>
        <v>0</v>
      </c>
      <c r="G385" s="1358">
        <f t="shared" si="160"/>
        <v>24840.903865753611</v>
      </c>
    </row>
    <row r="386" spans="2:7" ht="12.6" thickBot="1">
      <c r="B386" s="1104" t="s">
        <v>79</v>
      </c>
      <c r="C386" s="1359">
        <f t="shared" si="161"/>
        <v>24840.903865753611</v>
      </c>
      <c r="D386" s="1359">
        <f t="shared" si="161"/>
        <v>0</v>
      </c>
      <c r="E386" s="1359">
        <f t="shared" si="161"/>
        <v>0</v>
      </c>
      <c r="F386" s="1359">
        <f t="shared" si="161"/>
        <v>0</v>
      </c>
      <c r="G386" s="1359">
        <f t="shared" si="160"/>
        <v>24840.903865753611</v>
      </c>
    </row>
    <row r="387" spans="2:7" ht="12.6" thickBot="1">
      <c r="B387" s="1103" t="s">
        <v>80</v>
      </c>
      <c r="C387" s="1358">
        <f t="shared" si="161"/>
        <v>24840.903865753611</v>
      </c>
      <c r="D387" s="1358">
        <f t="shared" si="161"/>
        <v>0</v>
      </c>
      <c r="E387" s="1358">
        <f t="shared" si="161"/>
        <v>0</v>
      </c>
      <c r="F387" s="1358">
        <f t="shared" si="161"/>
        <v>0</v>
      </c>
      <c r="G387" s="1358">
        <f t="shared" si="160"/>
        <v>24840.903865753611</v>
      </c>
    </row>
    <row r="388" spans="2:7" ht="12.6" thickBot="1">
      <c r="B388" s="1105" t="s">
        <v>318</v>
      </c>
      <c r="C388" s="1360">
        <f t="shared" si="161"/>
        <v>24840.903865753611</v>
      </c>
      <c r="D388" s="1360">
        <f t="shared" si="161"/>
        <v>0</v>
      </c>
      <c r="E388" s="1360">
        <f t="shared" si="161"/>
        <v>0</v>
      </c>
      <c r="F388" s="1360">
        <f t="shared" si="161"/>
        <v>0</v>
      </c>
      <c r="G388" s="1360">
        <f t="shared" si="160"/>
        <v>24840.903865753611</v>
      </c>
    </row>
    <row r="389" spans="2:7" ht="12.6" thickBot="1">
      <c r="B389" s="1106" t="s">
        <v>317</v>
      </c>
      <c r="C389" s="1361">
        <f t="shared" si="161"/>
        <v>24840.903865753611</v>
      </c>
      <c r="D389" s="1361">
        <f t="shared" si="161"/>
        <v>0</v>
      </c>
      <c r="E389" s="1361">
        <f t="shared" si="161"/>
        <v>0</v>
      </c>
      <c r="F389" s="1361">
        <f t="shared" si="161"/>
        <v>0</v>
      </c>
      <c r="G389" s="1361">
        <f t="shared" si="160"/>
        <v>24840.903865753611</v>
      </c>
    </row>
    <row r="390" spans="2:7" ht="12.6" thickBot="1">
      <c r="B390" s="1105" t="s">
        <v>319</v>
      </c>
      <c r="C390" s="1360">
        <f t="shared" si="161"/>
        <v>24840.903865753611</v>
      </c>
      <c r="D390" s="1360">
        <f t="shared" si="161"/>
        <v>0</v>
      </c>
      <c r="E390" s="1360">
        <f t="shared" si="161"/>
        <v>0</v>
      </c>
      <c r="F390" s="1360">
        <f t="shared" si="161"/>
        <v>0</v>
      </c>
      <c r="G390" s="1360">
        <f t="shared" si="160"/>
        <v>24840.903865753611</v>
      </c>
    </row>
    <row r="391" spans="2:7" ht="12.6" thickBot="1">
      <c r="B391" s="1106" t="s">
        <v>412</v>
      </c>
      <c r="C391" s="1361">
        <f t="shared" si="161"/>
        <v>24840.903865753611</v>
      </c>
      <c r="D391" s="1361">
        <f t="shared" si="161"/>
        <v>0</v>
      </c>
      <c r="E391" s="1361">
        <f t="shared" si="161"/>
        <v>0</v>
      </c>
      <c r="F391" s="1361">
        <f t="shared" si="161"/>
        <v>0</v>
      </c>
      <c r="G391" s="1361">
        <f t="shared" si="160"/>
        <v>24840.903865753611</v>
      </c>
    </row>
    <row r="392" spans="2:7" ht="12.6" thickBot="1">
      <c r="B392" s="1105" t="s">
        <v>413</v>
      </c>
      <c r="C392" s="1360">
        <f t="shared" si="161"/>
        <v>24840.903865753611</v>
      </c>
      <c r="D392" s="1360">
        <f t="shared" si="161"/>
        <v>0</v>
      </c>
      <c r="E392" s="1360">
        <f t="shared" si="161"/>
        <v>0</v>
      </c>
      <c r="F392" s="1360">
        <f t="shared" si="161"/>
        <v>0</v>
      </c>
      <c r="G392" s="1360">
        <f t="shared" si="160"/>
        <v>24840.903865753611</v>
      </c>
    </row>
    <row r="393" spans="2:7" s="466" customFormat="1" ht="12.6" thickBot="1">
      <c r="B393" s="1106" t="s">
        <v>626</v>
      </c>
      <c r="C393" s="1361">
        <f t="shared" si="161"/>
        <v>24840.903865753611</v>
      </c>
      <c r="D393" s="1361">
        <f t="shared" si="161"/>
        <v>0</v>
      </c>
      <c r="E393" s="1361">
        <f t="shared" si="161"/>
        <v>0</v>
      </c>
      <c r="F393" s="1361">
        <f t="shared" si="161"/>
        <v>0</v>
      </c>
      <c r="G393" s="1361">
        <f>SUM(C393:F393)</f>
        <v>24840.903865753611</v>
      </c>
    </row>
    <row r="394" spans="2:7" s="466" customFormat="1" ht="12.6" thickBot="1">
      <c r="B394" s="1105" t="s">
        <v>627</v>
      </c>
      <c r="C394" s="1360">
        <f t="shared" si="161"/>
        <v>24840.903865753611</v>
      </c>
      <c r="D394" s="1360">
        <f t="shared" si="161"/>
        <v>0</v>
      </c>
      <c r="E394" s="1360">
        <f t="shared" si="161"/>
        <v>0</v>
      </c>
      <c r="F394" s="1360">
        <f t="shared" si="161"/>
        <v>0</v>
      </c>
      <c r="G394" s="1360">
        <f>SUM(C394:F394)</f>
        <v>24840.903865753611</v>
      </c>
    </row>
    <row r="395" spans="2:7" s="466" customFormat="1" ht="12.6" thickBot="1">
      <c r="B395" s="1106" t="s">
        <v>628</v>
      </c>
      <c r="C395" s="1361">
        <f t="shared" si="161"/>
        <v>24840.903865753611</v>
      </c>
      <c r="D395" s="1361">
        <f t="shared" si="161"/>
        <v>0</v>
      </c>
      <c r="E395" s="1361">
        <f t="shared" si="161"/>
        <v>0</v>
      </c>
      <c r="F395" s="1361">
        <f t="shared" si="161"/>
        <v>0</v>
      </c>
      <c r="G395" s="1361">
        <f>SUM(C395:F395)</f>
        <v>24840.903865753611</v>
      </c>
    </row>
    <row r="396" spans="2:7" s="466" customFormat="1" ht="12.6" thickBot="1">
      <c r="B396" s="1105" t="s">
        <v>629</v>
      </c>
      <c r="C396" s="1360">
        <f t="shared" si="161"/>
        <v>24840.903865753611</v>
      </c>
      <c r="D396" s="1360">
        <f t="shared" si="161"/>
        <v>0</v>
      </c>
      <c r="E396" s="1360">
        <f t="shared" si="161"/>
        <v>0</v>
      </c>
      <c r="F396" s="1360">
        <f t="shared" si="161"/>
        <v>0</v>
      </c>
      <c r="G396" s="1360">
        <f>SUM(C396:F396)</f>
        <v>24840.903865753611</v>
      </c>
    </row>
    <row r="397" spans="2:7" s="466" customFormat="1" ht="12.6" thickBot="1">
      <c r="B397" s="1106" t="s">
        <v>630</v>
      </c>
      <c r="C397" s="1361">
        <f t="shared" si="161"/>
        <v>24840.903865753611</v>
      </c>
      <c r="D397" s="1361">
        <f t="shared" si="161"/>
        <v>0</v>
      </c>
      <c r="E397" s="1361">
        <f t="shared" si="161"/>
        <v>0</v>
      </c>
      <c r="F397" s="1361">
        <f t="shared" si="161"/>
        <v>0</v>
      </c>
      <c r="G397" s="1361">
        <f>SUM(C397:F397)</f>
        <v>24840.903865753611</v>
      </c>
    </row>
    <row r="398" spans="2:7" s="466" customFormat="1">
      <c r="B398" s="463"/>
      <c r="C398" s="464"/>
      <c r="D398" s="465"/>
      <c r="E398" s="465"/>
      <c r="F398" s="465"/>
      <c r="G398" s="465"/>
    </row>
    <row r="399" spans="2:7" ht="12.3">
      <c r="B399" s="455" t="s">
        <v>853</v>
      </c>
      <c r="C399" s="456"/>
      <c r="D399" s="457"/>
      <c r="E399" s="458"/>
      <c r="F399" s="44"/>
      <c r="G399" s="44"/>
    </row>
    <row r="400" spans="2:7">
      <c r="B400" s="459" t="s">
        <v>106</v>
      </c>
      <c r="C400" s="460"/>
      <c r="D400" s="461"/>
      <c r="E400" s="462"/>
      <c r="F400" s="44"/>
      <c r="G400" s="44"/>
    </row>
    <row r="401" spans="2:7" ht="9" customHeight="1">
      <c r="B401" s="406"/>
      <c r="C401" s="190"/>
      <c r="D401" s="189"/>
      <c r="E401" s="44"/>
      <c r="F401" s="44"/>
      <c r="G401" s="44"/>
    </row>
    <row r="402" spans="2:7" ht="10.5" thickBot="1">
      <c r="B402" s="34" t="s">
        <v>178</v>
      </c>
      <c r="C402" s="407"/>
      <c r="D402" s="181"/>
      <c r="E402" s="182"/>
      <c r="F402" s="182"/>
      <c r="G402" s="183"/>
    </row>
    <row r="403" spans="2:7" ht="10.5" thickBot="1">
      <c r="B403" s="408" t="s">
        <v>801</v>
      </c>
      <c r="C403" s="409" t="s">
        <v>66</v>
      </c>
      <c r="D403" s="409" t="s">
        <v>67</v>
      </c>
      <c r="E403" s="409" t="s">
        <v>68</v>
      </c>
      <c r="F403" s="409" t="s">
        <v>69</v>
      </c>
      <c r="G403" s="410" t="s">
        <v>107</v>
      </c>
    </row>
    <row r="404" spans="2:7" ht="12.6" thickBot="1">
      <c r="B404" s="1103" t="s">
        <v>49</v>
      </c>
      <c r="C404" s="1107">
        <f>Sales!F37</f>
        <v>266023.08882292372</v>
      </c>
      <c r="D404" s="1107">
        <v>0</v>
      </c>
      <c r="E404" s="1107">
        <v>0</v>
      </c>
      <c r="F404" s="1107">
        <v>0</v>
      </c>
      <c r="G404" s="1107">
        <f t="shared" ref="G404:G418" si="162">SUM(C404:F404)</f>
        <v>266023.08882292372</v>
      </c>
    </row>
    <row r="405" spans="2:7" ht="12.6" thickBot="1">
      <c r="B405" s="1104" t="s">
        <v>77</v>
      </c>
      <c r="C405" s="1108">
        <f>Sales!F37</f>
        <v>266023.08882292372</v>
      </c>
      <c r="D405" s="1108">
        <v>0</v>
      </c>
      <c r="E405" s="1108">
        <v>0</v>
      </c>
      <c r="F405" s="1108">
        <v>0</v>
      </c>
      <c r="G405" s="1108">
        <f t="shared" si="162"/>
        <v>266023.08882292372</v>
      </c>
    </row>
    <row r="406" spans="2:7" ht="12.6" thickBot="1">
      <c r="B406" s="1103" t="s">
        <v>78</v>
      </c>
      <c r="C406" s="1107">
        <f>Sales!F37</f>
        <v>266023.08882292372</v>
      </c>
      <c r="D406" s="1107">
        <v>0</v>
      </c>
      <c r="E406" s="1107">
        <v>0</v>
      </c>
      <c r="F406" s="1107">
        <v>0</v>
      </c>
      <c r="G406" s="1107">
        <f t="shared" si="162"/>
        <v>266023.08882292372</v>
      </c>
    </row>
    <row r="407" spans="2:7" ht="12.6" thickBot="1">
      <c r="B407" s="1104" t="s">
        <v>79</v>
      </c>
      <c r="C407" s="1108">
        <f>Sales!F37</f>
        <v>266023.08882292372</v>
      </c>
      <c r="D407" s="1108">
        <v>0</v>
      </c>
      <c r="E407" s="1108">
        <v>0</v>
      </c>
      <c r="F407" s="1108">
        <v>0</v>
      </c>
      <c r="G407" s="1108">
        <f t="shared" si="162"/>
        <v>266023.08882292372</v>
      </c>
    </row>
    <row r="408" spans="2:7" ht="12.6" thickBot="1">
      <c r="B408" s="1103" t="s">
        <v>80</v>
      </c>
      <c r="C408" s="1107">
        <f>Sales!F37</f>
        <v>266023.08882292372</v>
      </c>
      <c r="D408" s="1107">
        <v>0</v>
      </c>
      <c r="E408" s="1107">
        <v>0</v>
      </c>
      <c r="F408" s="1107">
        <v>0</v>
      </c>
      <c r="G408" s="1107">
        <f t="shared" si="162"/>
        <v>266023.08882292372</v>
      </c>
    </row>
    <row r="409" spans="2:7" ht="12.6" thickBot="1">
      <c r="B409" s="1105" t="s">
        <v>318</v>
      </c>
      <c r="C409" s="1109">
        <f>Sales!F37</f>
        <v>266023.08882292372</v>
      </c>
      <c r="D409" s="1109">
        <v>0</v>
      </c>
      <c r="E409" s="1109">
        <v>0</v>
      </c>
      <c r="F409" s="1109">
        <v>0</v>
      </c>
      <c r="G409" s="1109">
        <f t="shared" si="162"/>
        <v>266023.08882292372</v>
      </c>
    </row>
    <row r="410" spans="2:7" ht="12.6" thickBot="1">
      <c r="B410" s="1106" t="s">
        <v>317</v>
      </c>
      <c r="C410" s="1110">
        <f>Sales!F37</f>
        <v>266023.08882292372</v>
      </c>
      <c r="D410" s="1110">
        <v>0</v>
      </c>
      <c r="E410" s="1110">
        <v>0</v>
      </c>
      <c r="F410" s="1110">
        <v>0</v>
      </c>
      <c r="G410" s="1110">
        <f t="shared" si="162"/>
        <v>266023.08882292372</v>
      </c>
    </row>
    <row r="411" spans="2:7" ht="12.6" thickBot="1">
      <c r="B411" s="1105" t="s">
        <v>319</v>
      </c>
      <c r="C411" s="1109">
        <f>Sales!F37</f>
        <v>266023.08882292372</v>
      </c>
      <c r="D411" s="1109">
        <v>0</v>
      </c>
      <c r="E411" s="1109">
        <v>0</v>
      </c>
      <c r="F411" s="1109">
        <v>0</v>
      </c>
      <c r="G411" s="1109">
        <f t="shared" si="162"/>
        <v>266023.08882292372</v>
      </c>
    </row>
    <row r="412" spans="2:7" ht="12.6" thickBot="1">
      <c r="B412" s="1106" t="s">
        <v>412</v>
      </c>
      <c r="C412" s="1110">
        <f>Sales!F37</f>
        <v>266023.08882292372</v>
      </c>
      <c r="D412" s="1110">
        <v>0</v>
      </c>
      <c r="E412" s="1110">
        <v>0</v>
      </c>
      <c r="F412" s="1110">
        <v>0</v>
      </c>
      <c r="G412" s="1110">
        <f t="shared" si="162"/>
        <v>266023.08882292372</v>
      </c>
    </row>
    <row r="413" spans="2:7" ht="12.6" thickBot="1">
      <c r="B413" s="1105" t="s">
        <v>413</v>
      </c>
      <c r="C413" s="1109">
        <f>Sales!F37</f>
        <v>266023.08882292372</v>
      </c>
      <c r="D413" s="1109">
        <v>0</v>
      </c>
      <c r="E413" s="1109">
        <v>0</v>
      </c>
      <c r="F413" s="1109">
        <v>0</v>
      </c>
      <c r="G413" s="1109">
        <f t="shared" si="162"/>
        <v>266023.08882292372</v>
      </c>
    </row>
    <row r="414" spans="2:7" ht="12.6" thickBot="1">
      <c r="B414" s="1106" t="s">
        <v>626</v>
      </c>
      <c r="C414" s="1110">
        <f>Sales!F37</f>
        <v>266023.08882292372</v>
      </c>
      <c r="D414" s="1110">
        <v>0</v>
      </c>
      <c r="E414" s="1110">
        <v>0</v>
      </c>
      <c r="F414" s="1110">
        <v>0</v>
      </c>
      <c r="G414" s="1110">
        <f t="shared" si="162"/>
        <v>266023.08882292372</v>
      </c>
    </row>
    <row r="415" spans="2:7" ht="12.6" thickBot="1">
      <c r="B415" s="1105" t="s">
        <v>627</v>
      </c>
      <c r="C415" s="1109">
        <f>Sales!F37</f>
        <v>266023.08882292372</v>
      </c>
      <c r="D415" s="1109">
        <v>0</v>
      </c>
      <c r="E415" s="1109">
        <v>0</v>
      </c>
      <c r="F415" s="1109">
        <v>0</v>
      </c>
      <c r="G415" s="1109">
        <f t="shared" si="162"/>
        <v>266023.08882292372</v>
      </c>
    </row>
    <row r="416" spans="2:7" ht="12.6" thickBot="1">
      <c r="B416" s="1106" t="s">
        <v>628</v>
      </c>
      <c r="C416" s="1110">
        <f>Sales!F37</f>
        <v>266023.08882292372</v>
      </c>
      <c r="D416" s="1110">
        <v>0</v>
      </c>
      <c r="E416" s="1110">
        <v>0</v>
      </c>
      <c r="F416" s="1110">
        <v>0</v>
      </c>
      <c r="G416" s="1110">
        <f t="shared" si="162"/>
        <v>266023.08882292372</v>
      </c>
    </row>
    <row r="417" spans="2:7" ht="12.6" thickBot="1">
      <c r="B417" s="1105" t="s">
        <v>629</v>
      </c>
      <c r="C417" s="1109">
        <f>Sales!F37</f>
        <v>266023.08882292372</v>
      </c>
      <c r="D417" s="1109">
        <v>0</v>
      </c>
      <c r="E417" s="1109">
        <v>0</v>
      </c>
      <c r="F417" s="1109">
        <v>0</v>
      </c>
      <c r="G417" s="1109">
        <f t="shared" si="162"/>
        <v>266023.08882292372</v>
      </c>
    </row>
    <row r="418" spans="2:7" ht="12.6" thickBot="1">
      <c r="B418" s="1106" t="s">
        <v>630</v>
      </c>
      <c r="C418" s="1110">
        <f>Sales!F37</f>
        <v>266023.08882292372</v>
      </c>
      <c r="D418" s="1110">
        <v>0</v>
      </c>
      <c r="E418" s="1110">
        <v>0</v>
      </c>
      <c r="F418" s="1110">
        <v>0</v>
      </c>
      <c r="G418" s="1110">
        <f t="shared" si="162"/>
        <v>266023.08882292372</v>
      </c>
    </row>
    <row r="419" spans="2:7" ht="10.5" thickBot="1">
      <c r="C419" s="170"/>
      <c r="D419" s="13"/>
      <c r="E419" s="13"/>
      <c r="F419" s="13"/>
      <c r="G419" s="13"/>
    </row>
    <row r="420" spans="2:7" ht="10.5" thickBot="1">
      <c r="B420" s="408" t="s">
        <v>814</v>
      </c>
      <c r="C420" s="412" t="s">
        <v>66</v>
      </c>
      <c r="D420" s="412" t="s">
        <v>67</v>
      </c>
      <c r="E420" s="412" t="s">
        <v>68</v>
      </c>
      <c r="F420" s="412" t="s">
        <v>69</v>
      </c>
      <c r="G420" s="413" t="s">
        <v>107</v>
      </c>
    </row>
    <row r="421" spans="2:7" ht="12.6" thickBot="1">
      <c r="B421" s="1097" t="s">
        <v>49</v>
      </c>
      <c r="C421" s="1358">
        <f>Sales!D36</f>
        <v>1.5</v>
      </c>
      <c r="D421" s="1358">
        <v>0</v>
      </c>
      <c r="E421" s="1358">
        <v>0</v>
      </c>
      <c r="F421" s="1358">
        <v>0</v>
      </c>
      <c r="G421" s="1358">
        <f>SUM(C421:F421)</f>
        <v>1.5</v>
      </c>
    </row>
    <row r="422" spans="2:7" ht="12.6" thickBot="1">
      <c r="B422" s="1098" t="s">
        <v>77</v>
      </c>
      <c r="C422" s="1359">
        <f>C421+C421/100*Sales!C38</f>
        <v>1.53</v>
      </c>
      <c r="D422" s="1359">
        <v>0</v>
      </c>
      <c r="E422" s="1359">
        <v>0</v>
      </c>
      <c r="F422" s="1359">
        <v>0</v>
      </c>
      <c r="G422" s="1359">
        <f t="shared" ref="G422:G435" si="163">SUM(C422:F422)</f>
        <v>1.53</v>
      </c>
    </row>
    <row r="423" spans="2:7" ht="12.6" thickBot="1">
      <c r="B423" s="1097" t="s">
        <v>78</v>
      </c>
      <c r="C423" s="1358">
        <f>C422+C422/100*Sales!C38</f>
        <v>1.5606</v>
      </c>
      <c r="D423" s="1358">
        <v>0</v>
      </c>
      <c r="E423" s="1358">
        <v>0</v>
      </c>
      <c r="F423" s="1358">
        <v>0</v>
      </c>
      <c r="G423" s="1358">
        <f t="shared" si="163"/>
        <v>1.5606</v>
      </c>
    </row>
    <row r="424" spans="2:7" ht="12.6" thickBot="1">
      <c r="B424" s="1098" t="s">
        <v>79</v>
      </c>
      <c r="C424" s="1359">
        <f>C423+C423/100*Sales!C38</f>
        <v>1.591812</v>
      </c>
      <c r="D424" s="1359">
        <v>0</v>
      </c>
      <c r="E424" s="1359">
        <v>0</v>
      </c>
      <c r="F424" s="1359">
        <v>0</v>
      </c>
      <c r="G424" s="1359">
        <f t="shared" si="163"/>
        <v>1.591812</v>
      </c>
    </row>
    <row r="425" spans="2:7" ht="12.6" thickBot="1">
      <c r="B425" s="1097" t="s">
        <v>80</v>
      </c>
      <c r="C425" s="1358">
        <f>C424+C424/100*Sales!C38</f>
        <v>1.6236482400000001</v>
      </c>
      <c r="D425" s="1358">
        <v>0</v>
      </c>
      <c r="E425" s="1358">
        <v>0</v>
      </c>
      <c r="F425" s="1358">
        <v>0</v>
      </c>
      <c r="G425" s="1358">
        <f t="shared" si="163"/>
        <v>1.6236482400000001</v>
      </c>
    </row>
    <row r="426" spans="2:7" ht="12.6" thickBot="1">
      <c r="B426" s="1098" t="s">
        <v>318</v>
      </c>
      <c r="C426" s="1359">
        <f>C425+C425/100*Sales!C38</f>
        <v>1.6561212048</v>
      </c>
      <c r="D426" s="1360">
        <v>0</v>
      </c>
      <c r="E426" s="1360">
        <v>0</v>
      </c>
      <c r="F426" s="1360">
        <v>0</v>
      </c>
      <c r="G426" s="1360">
        <f t="shared" si="163"/>
        <v>1.6561212048</v>
      </c>
    </row>
    <row r="427" spans="2:7" ht="12.6" thickBot="1">
      <c r="B427" s="1097" t="s">
        <v>317</v>
      </c>
      <c r="C427" s="1358">
        <f>C426+C426/100*Sales!C38</f>
        <v>1.689243628896</v>
      </c>
      <c r="D427" s="1361">
        <v>0</v>
      </c>
      <c r="E427" s="1361">
        <v>0</v>
      </c>
      <c r="F427" s="1361">
        <v>0</v>
      </c>
      <c r="G427" s="1361">
        <f t="shared" si="163"/>
        <v>1.689243628896</v>
      </c>
    </row>
    <row r="428" spans="2:7" ht="12.6" thickBot="1">
      <c r="B428" s="1098" t="s">
        <v>319</v>
      </c>
      <c r="C428" s="1359">
        <f>C427+C427/100*Sales!C38</f>
        <v>1.7230285014739199</v>
      </c>
      <c r="D428" s="1360">
        <v>0</v>
      </c>
      <c r="E428" s="1360">
        <v>0</v>
      </c>
      <c r="F428" s="1360">
        <v>0</v>
      </c>
      <c r="G428" s="1360">
        <f t="shared" si="163"/>
        <v>1.7230285014739199</v>
      </c>
    </row>
    <row r="429" spans="2:7" ht="12.6" thickBot="1">
      <c r="B429" s="1097" t="s">
        <v>412</v>
      </c>
      <c r="C429" s="1358">
        <f>C428+C428/100*Sales!C38</f>
        <v>1.7574890715033984</v>
      </c>
      <c r="D429" s="1361">
        <v>0</v>
      </c>
      <c r="E429" s="1361">
        <v>0</v>
      </c>
      <c r="F429" s="1361">
        <v>0</v>
      </c>
      <c r="G429" s="1361">
        <f t="shared" si="163"/>
        <v>1.7574890715033984</v>
      </c>
    </row>
    <row r="430" spans="2:7" ht="12.6" thickBot="1">
      <c r="B430" s="1098" t="s">
        <v>413</v>
      </c>
      <c r="C430" s="1359">
        <f>C429+C429/100*Sales!C38</f>
        <v>1.7926388529334663</v>
      </c>
      <c r="D430" s="1360">
        <v>0</v>
      </c>
      <c r="E430" s="1360">
        <v>0</v>
      </c>
      <c r="F430" s="1360">
        <v>0</v>
      </c>
      <c r="G430" s="1360">
        <f t="shared" si="163"/>
        <v>1.7926388529334663</v>
      </c>
    </row>
    <row r="431" spans="2:7" ht="12.6" thickBot="1">
      <c r="B431" s="1097" t="s">
        <v>626</v>
      </c>
      <c r="C431" s="1358">
        <f>C430+C430/100*Sales!C38</f>
        <v>1.8284916299921357</v>
      </c>
      <c r="D431" s="1361">
        <v>0</v>
      </c>
      <c r="E431" s="1361">
        <v>0</v>
      </c>
      <c r="F431" s="1361">
        <v>0</v>
      </c>
      <c r="G431" s="1361">
        <f t="shared" si="163"/>
        <v>1.8284916299921357</v>
      </c>
    </row>
    <row r="432" spans="2:7" ht="12.6" thickBot="1">
      <c r="B432" s="1098" t="s">
        <v>627</v>
      </c>
      <c r="C432" s="1359">
        <f>C431+C431/100*Sales!C38</f>
        <v>1.8650614625919784</v>
      </c>
      <c r="D432" s="1360">
        <v>0</v>
      </c>
      <c r="E432" s="1360">
        <v>0</v>
      </c>
      <c r="F432" s="1360">
        <v>0</v>
      </c>
      <c r="G432" s="1360">
        <f t="shared" si="163"/>
        <v>1.8650614625919784</v>
      </c>
    </row>
    <row r="433" spans="2:7" ht="12.6" thickBot="1">
      <c r="B433" s="1097" t="s">
        <v>628</v>
      </c>
      <c r="C433" s="1358">
        <f>C432+C432/100*Sales!C38</f>
        <v>1.9023626918438179</v>
      </c>
      <c r="D433" s="1361">
        <v>0</v>
      </c>
      <c r="E433" s="1361">
        <v>0</v>
      </c>
      <c r="F433" s="1361">
        <v>0</v>
      </c>
      <c r="G433" s="1361">
        <f t="shared" si="163"/>
        <v>1.9023626918438179</v>
      </c>
    </row>
    <row r="434" spans="2:7" ht="12.6" thickBot="1">
      <c r="B434" s="1098" t="s">
        <v>629</v>
      </c>
      <c r="C434" s="1359">
        <f>C433+C433/100*Sales!C38</f>
        <v>1.9404099456806942</v>
      </c>
      <c r="D434" s="1360">
        <v>0</v>
      </c>
      <c r="E434" s="1360">
        <v>0</v>
      </c>
      <c r="F434" s="1360">
        <v>0</v>
      </c>
      <c r="G434" s="1360">
        <f t="shared" si="163"/>
        <v>1.9404099456806942</v>
      </c>
    </row>
    <row r="435" spans="2:7" ht="12.6" thickBot="1">
      <c r="B435" s="1099" t="s">
        <v>630</v>
      </c>
      <c r="C435" s="1358">
        <f>C434+C434/100*Sales!C38</f>
        <v>1.9792181445943082</v>
      </c>
      <c r="D435" s="1361">
        <v>0</v>
      </c>
      <c r="E435" s="1361">
        <v>0</v>
      </c>
      <c r="F435" s="1361">
        <v>0</v>
      </c>
      <c r="G435" s="1361">
        <f t="shared" si="163"/>
        <v>1.9792181445943082</v>
      </c>
    </row>
    <row r="436" spans="2:7" ht="10.5" thickBot="1">
      <c r="C436" s="170"/>
      <c r="D436" s="13"/>
      <c r="E436" s="13"/>
      <c r="F436" s="13"/>
      <c r="G436" s="13"/>
    </row>
    <row r="437" spans="2:7" ht="10.5" thickBot="1">
      <c r="B437" s="414" t="s">
        <v>132</v>
      </c>
      <c r="C437" s="412" t="s">
        <v>66</v>
      </c>
      <c r="D437" s="412" t="s">
        <v>67</v>
      </c>
      <c r="E437" s="412" t="s">
        <v>68</v>
      </c>
      <c r="F437" s="412" t="s">
        <v>69</v>
      </c>
      <c r="G437" s="413" t="s">
        <v>107</v>
      </c>
    </row>
    <row r="438" spans="2:7" ht="12.6" thickBot="1">
      <c r="B438" s="1093" t="s">
        <v>49</v>
      </c>
      <c r="C438" s="1358">
        <f t="shared" ref="C438:F452" si="164">C421*C404</f>
        <v>399034.63323438558</v>
      </c>
      <c r="D438" s="1358">
        <f t="shared" si="164"/>
        <v>0</v>
      </c>
      <c r="E438" s="1358">
        <f t="shared" si="164"/>
        <v>0</v>
      </c>
      <c r="F438" s="1358">
        <f t="shared" si="164"/>
        <v>0</v>
      </c>
      <c r="G438" s="1358">
        <f t="shared" ref="G438:G447" si="165">SUM(C438:F438)</f>
        <v>399034.63323438558</v>
      </c>
    </row>
    <row r="439" spans="2:7" ht="12.6" thickBot="1">
      <c r="B439" s="1096" t="s">
        <v>77</v>
      </c>
      <c r="C439" s="1359">
        <f t="shared" si="164"/>
        <v>407015.32589907327</v>
      </c>
      <c r="D439" s="1359">
        <f t="shared" si="164"/>
        <v>0</v>
      </c>
      <c r="E439" s="1359">
        <f t="shared" si="164"/>
        <v>0</v>
      </c>
      <c r="F439" s="1359">
        <f t="shared" si="164"/>
        <v>0</v>
      </c>
      <c r="G439" s="1359">
        <f t="shared" si="165"/>
        <v>407015.32589907327</v>
      </c>
    </row>
    <row r="440" spans="2:7" ht="12.6" thickBot="1">
      <c r="B440" s="1093" t="s">
        <v>78</v>
      </c>
      <c r="C440" s="1358">
        <f t="shared" si="164"/>
        <v>415155.63241705473</v>
      </c>
      <c r="D440" s="1358">
        <f t="shared" si="164"/>
        <v>0</v>
      </c>
      <c r="E440" s="1358">
        <f t="shared" si="164"/>
        <v>0</v>
      </c>
      <c r="F440" s="1358">
        <f t="shared" si="164"/>
        <v>0</v>
      </c>
      <c r="G440" s="1358">
        <f t="shared" si="165"/>
        <v>415155.63241705473</v>
      </c>
    </row>
    <row r="441" spans="2:7" ht="12.6" thickBot="1">
      <c r="B441" s="1096" t="s">
        <v>79</v>
      </c>
      <c r="C441" s="1359">
        <f t="shared" si="164"/>
        <v>423458.74506539584</v>
      </c>
      <c r="D441" s="1359">
        <f t="shared" si="164"/>
        <v>0</v>
      </c>
      <c r="E441" s="1359">
        <f t="shared" si="164"/>
        <v>0</v>
      </c>
      <c r="F441" s="1359">
        <f t="shared" si="164"/>
        <v>0</v>
      </c>
      <c r="G441" s="1359">
        <f t="shared" si="165"/>
        <v>423458.74506539584</v>
      </c>
    </row>
    <row r="442" spans="2:7" ht="12.6" thickBot="1">
      <c r="B442" s="1093" t="s">
        <v>80</v>
      </c>
      <c r="C442" s="1358">
        <f t="shared" si="164"/>
        <v>431927.9199667038</v>
      </c>
      <c r="D442" s="1358">
        <f t="shared" si="164"/>
        <v>0</v>
      </c>
      <c r="E442" s="1358">
        <f t="shared" si="164"/>
        <v>0</v>
      </c>
      <c r="F442" s="1358">
        <f t="shared" si="164"/>
        <v>0</v>
      </c>
      <c r="G442" s="1358">
        <f t="shared" si="165"/>
        <v>431927.9199667038</v>
      </c>
    </row>
    <row r="443" spans="2:7" ht="12.6" thickBot="1">
      <c r="B443" s="1096" t="s">
        <v>318</v>
      </c>
      <c r="C443" s="1360">
        <f t="shared" si="164"/>
        <v>440566.47836603783</v>
      </c>
      <c r="D443" s="1360">
        <f t="shared" si="164"/>
        <v>0</v>
      </c>
      <c r="E443" s="1360">
        <f t="shared" si="164"/>
        <v>0</v>
      </c>
      <c r="F443" s="1360">
        <f t="shared" si="164"/>
        <v>0</v>
      </c>
      <c r="G443" s="1360">
        <f t="shared" si="165"/>
        <v>440566.47836603783</v>
      </c>
    </row>
    <row r="444" spans="2:7" ht="12.6" thickBot="1">
      <c r="B444" s="1093" t="s">
        <v>317</v>
      </c>
      <c r="C444" s="1361">
        <f t="shared" si="164"/>
        <v>449377.80793335859</v>
      </c>
      <c r="D444" s="1361">
        <f t="shared" si="164"/>
        <v>0</v>
      </c>
      <c r="E444" s="1361">
        <f t="shared" si="164"/>
        <v>0</v>
      </c>
      <c r="F444" s="1361">
        <f t="shared" si="164"/>
        <v>0</v>
      </c>
      <c r="G444" s="1361">
        <f t="shared" si="165"/>
        <v>449377.80793335859</v>
      </c>
    </row>
    <row r="445" spans="2:7" ht="12.6" thickBot="1">
      <c r="B445" s="1096" t="s">
        <v>319</v>
      </c>
      <c r="C445" s="1360">
        <f t="shared" si="164"/>
        <v>458365.36409202573</v>
      </c>
      <c r="D445" s="1360">
        <f t="shared" si="164"/>
        <v>0</v>
      </c>
      <c r="E445" s="1360">
        <f t="shared" si="164"/>
        <v>0</v>
      </c>
      <c r="F445" s="1360">
        <f t="shared" si="164"/>
        <v>0</v>
      </c>
      <c r="G445" s="1360">
        <f t="shared" si="165"/>
        <v>458365.36409202573</v>
      </c>
    </row>
    <row r="446" spans="2:7" ht="12.6" thickBot="1">
      <c r="B446" s="1093" t="s">
        <v>412</v>
      </c>
      <c r="C446" s="1361">
        <f t="shared" si="164"/>
        <v>467532.67137386627</v>
      </c>
      <c r="D446" s="1361">
        <f t="shared" si="164"/>
        <v>0</v>
      </c>
      <c r="E446" s="1361">
        <f t="shared" si="164"/>
        <v>0</v>
      </c>
      <c r="F446" s="1361">
        <f t="shared" si="164"/>
        <v>0</v>
      </c>
      <c r="G446" s="1361">
        <f t="shared" si="165"/>
        <v>467532.67137386627</v>
      </c>
    </row>
    <row r="447" spans="2:7" ht="12.6" thickBot="1">
      <c r="B447" s="1096" t="s">
        <v>413</v>
      </c>
      <c r="C447" s="1360">
        <f t="shared" si="164"/>
        <v>476883.32480134355</v>
      </c>
      <c r="D447" s="1360">
        <f t="shared" si="164"/>
        <v>0</v>
      </c>
      <c r="E447" s="1360">
        <f t="shared" si="164"/>
        <v>0</v>
      </c>
      <c r="F447" s="1360">
        <f t="shared" si="164"/>
        <v>0</v>
      </c>
      <c r="G447" s="1360">
        <f t="shared" si="165"/>
        <v>476883.32480134355</v>
      </c>
    </row>
    <row r="448" spans="2:7" ht="12.6" thickBot="1">
      <c r="B448" s="1093" t="s">
        <v>626</v>
      </c>
      <c r="C448" s="1361">
        <f t="shared" si="164"/>
        <v>486420.99129737046</v>
      </c>
      <c r="D448" s="1361">
        <f t="shared" si="164"/>
        <v>0</v>
      </c>
      <c r="E448" s="1361">
        <f t="shared" si="164"/>
        <v>0</v>
      </c>
      <c r="F448" s="1361">
        <f t="shared" si="164"/>
        <v>0</v>
      </c>
      <c r="G448" s="1361">
        <f>SUM(C448:F448)</f>
        <v>486420.99129737046</v>
      </c>
    </row>
    <row r="449" spans="2:7" ht="12.6" thickBot="1">
      <c r="B449" s="1096" t="s">
        <v>627</v>
      </c>
      <c r="C449" s="1360">
        <f t="shared" si="164"/>
        <v>496149.4111233179</v>
      </c>
      <c r="D449" s="1360">
        <f t="shared" si="164"/>
        <v>0</v>
      </c>
      <c r="E449" s="1360">
        <f t="shared" si="164"/>
        <v>0</v>
      </c>
      <c r="F449" s="1360">
        <f t="shared" si="164"/>
        <v>0</v>
      </c>
      <c r="G449" s="1360">
        <f>SUM(C449:F449)</f>
        <v>496149.4111233179</v>
      </c>
    </row>
    <row r="450" spans="2:7" ht="12.6" thickBot="1">
      <c r="B450" s="1093" t="s">
        <v>628</v>
      </c>
      <c r="C450" s="1361">
        <f t="shared" si="164"/>
        <v>506072.39934578422</v>
      </c>
      <c r="D450" s="1361">
        <f t="shared" si="164"/>
        <v>0</v>
      </c>
      <c r="E450" s="1361">
        <f t="shared" si="164"/>
        <v>0</v>
      </c>
      <c r="F450" s="1361">
        <f t="shared" si="164"/>
        <v>0</v>
      </c>
      <c r="G450" s="1361">
        <f>SUM(C450:F450)</f>
        <v>506072.39934578422</v>
      </c>
    </row>
    <row r="451" spans="2:7" ht="12.6" thickBot="1">
      <c r="B451" s="1096" t="s">
        <v>629</v>
      </c>
      <c r="C451" s="1360">
        <f t="shared" si="164"/>
        <v>516193.84733269992</v>
      </c>
      <c r="D451" s="1360">
        <f t="shared" si="164"/>
        <v>0</v>
      </c>
      <c r="E451" s="1360">
        <f t="shared" si="164"/>
        <v>0</v>
      </c>
      <c r="F451" s="1360">
        <f t="shared" si="164"/>
        <v>0</v>
      </c>
      <c r="G451" s="1360">
        <f>SUM(C451:F451)</f>
        <v>516193.84733269992</v>
      </c>
    </row>
    <row r="452" spans="2:7" ht="12.6" thickBot="1">
      <c r="B452" s="1093" t="s">
        <v>630</v>
      </c>
      <c r="C452" s="1361">
        <f t="shared" si="164"/>
        <v>526517.72427935398</v>
      </c>
      <c r="D452" s="1361">
        <f t="shared" si="164"/>
        <v>0</v>
      </c>
      <c r="E452" s="1361">
        <f t="shared" si="164"/>
        <v>0</v>
      </c>
      <c r="F452" s="1361">
        <f t="shared" si="164"/>
        <v>0</v>
      </c>
      <c r="G452" s="1361">
        <f>SUM(C452:F452)</f>
        <v>526517.72427935398</v>
      </c>
    </row>
    <row r="453" spans="2:7" ht="10.5" thickBot="1">
      <c r="C453" s="170"/>
      <c r="D453" s="23"/>
      <c r="E453" s="23"/>
      <c r="F453" s="23"/>
      <c r="G453" s="23"/>
    </row>
    <row r="454" spans="2:7" ht="10.5" thickBot="1">
      <c r="B454" s="408" t="s">
        <v>811</v>
      </c>
      <c r="C454" s="412" t="s">
        <v>66</v>
      </c>
      <c r="D454" s="412" t="s">
        <v>67</v>
      </c>
      <c r="E454" s="412" t="s">
        <v>68</v>
      </c>
      <c r="F454" s="412" t="s">
        <v>69</v>
      </c>
      <c r="G454" s="412" t="s">
        <v>107</v>
      </c>
    </row>
    <row r="455" spans="2:7" ht="12.6" thickBot="1">
      <c r="B455" s="1103" t="s">
        <v>49</v>
      </c>
      <c r="C455" s="1358">
        <f>'UNIFIED Product'!E43/'UNIFIED Product'!E42+'OPEX Drivers'!F5</f>
        <v>9.8109052016812998E-2</v>
      </c>
      <c r="D455" s="1358">
        <v>0</v>
      </c>
      <c r="E455" s="1358">
        <v>0</v>
      </c>
      <c r="F455" s="1358">
        <v>0</v>
      </c>
      <c r="G455" s="1358">
        <f>SUM(C455:F455)</f>
        <v>9.8109052016812998E-2</v>
      </c>
    </row>
    <row r="456" spans="2:7" ht="12.6" thickBot="1">
      <c r="B456" s="1104" t="s">
        <v>77</v>
      </c>
      <c r="C456" s="1359">
        <f>'UNIFIED Product'!E43/'UNIFIED Product'!E42+'OPEX Drivers'!F5</f>
        <v>9.8109052016812998E-2</v>
      </c>
      <c r="D456" s="1359">
        <v>0</v>
      </c>
      <c r="E456" s="1359">
        <v>0</v>
      </c>
      <c r="F456" s="1359">
        <v>0</v>
      </c>
      <c r="G456" s="1359">
        <f t="shared" ref="G456:G469" si="166">SUM(C456:F456)</f>
        <v>9.8109052016812998E-2</v>
      </c>
    </row>
    <row r="457" spans="2:7" ht="12.6" thickBot="1">
      <c r="B457" s="1103" t="s">
        <v>78</v>
      </c>
      <c r="C457" s="1358">
        <f>'UNIFIED Product'!E43/'UNIFIED Product'!E42+'OPEX Drivers'!F5</f>
        <v>9.8109052016812998E-2</v>
      </c>
      <c r="D457" s="1358">
        <v>0</v>
      </c>
      <c r="E457" s="1358">
        <v>0</v>
      </c>
      <c r="F457" s="1358">
        <v>0</v>
      </c>
      <c r="G457" s="1358">
        <f t="shared" si="166"/>
        <v>9.8109052016812998E-2</v>
      </c>
    </row>
    <row r="458" spans="2:7" ht="12.6" thickBot="1">
      <c r="B458" s="1104" t="s">
        <v>79</v>
      </c>
      <c r="C458" s="1359">
        <f>'UNIFIED Product'!E43/'UNIFIED Product'!E42+'OPEX Drivers'!F5</f>
        <v>9.8109052016812998E-2</v>
      </c>
      <c r="D458" s="1359">
        <v>0</v>
      </c>
      <c r="E458" s="1359">
        <v>0</v>
      </c>
      <c r="F458" s="1359">
        <v>0</v>
      </c>
      <c r="G458" s="1359">
        <f t="shared" si="166"/>
        <v>9.8109052016812998E-2</v>
      </c>
    </row>
    <row r="459" spans="2:7" ht="12.6" thickBot="1">
      <c r="B459" s="1103" t="s">
        <v>80</v>
      </c>
      <c r="C459" s="1358">
        <f>'UNIFIED Product'!E43/'UNIFIED Product'!E42+'OPEX Drivers'!F5</f>
        <v>9.8109052016812998E-2</v>
      </c>
      <c r="D459" s="1358">
        <v>0</v>
      </c>
      <c r="E459" s="1358">
        <v>0</v>
      </c>
      <c r="F459" s="1358">
        <v>0</v>
      </c>
      <c r="G459" s="1358">
        <f t="shared" si="166"/>
        <v>9.8109052016812998E-2</v>
      </c>
    </row>
    <row r="460" spans="2:7" ht="12.6" thickBot="1">
      <c r="B460" s="1105" t="s">
        <v>318</v>
      </c>
      <c r="C460" s="1360">
        <f>'UNIFIED Product'!E43/'UNIFIED Product'!E42+'OPEX Drivers'!F5</f>
        <v>9.8109052016812998E-2</v>
      </c>
      <c r="D460" s="1360">
        <v>0</v>
      </c>
      <c r="E460" s="1360">
        <v>0</v>
      </c>
      <c r="F460" s="1360">
        <v>0</v>
      </c>
      <c r="G460" s="1360">
        <f t="shared" si="166"/>
        <v>9.8109052016812998E-2</v>
      </c>
    </row>
    <row r="461" spans="2:7" ht="12.6" thickBot="1">
      <c r="B461" s="1106" t="s">
        <v>317</v>
      </c>
      <c r="C461" s="1361">
        <f>'UNIFIED Product'!E43/'UNIFIED Product'!E42+'OPEX Drivers'!F5</f>
        <v>9.8109052016812998E-2</v>
      </c>
      <c r="D461" s="1361">
        <v>0</v>
      </c>
      <c r="E461" s="1361">
        <v>0</v>
      </c>
      <c r="F461" s="1361">
        <v>0</v>
      </c>
      <c r="G461" s="1361">
        <f t="shared" si="166"/>
        <v>9.8109052016812998E-2</v>
      </c>
    </row>
    <row r="462" spans="2:7" ht="12.6" thickBot="1">
      <c r="B462" s="1105" t="s">
        <v>319</v>
      </c>
      <c r="C462" s="1360">
        <f>'UNIFIED Product'!E43/'UNIFIED Product'!E42+'OPEX Drivers'!F5</f>
        <v>9.8109052016812998E-2</v>
      </c>
      <c r="D462" s="1360">
        <v>0</v>
      </c>
      <c r="E462" s="1360">
        <v>0</v>
      </c>
      <c r="F462" s="1360">
        <v>0</v>
      </c>
      <c r="G462" s="1360">
        <f t="shared" si="166"/>
        <v>9.8109052016812998E-2</v>
      </c>
    </row>
    <row r="463" spans="2:7" ht="12.6" thickBot="1">
      <c r="B463" s="1106" t="s">
        <v>412</v>
      </c>
      <c r="C463" s="1361">
        <f>'UNIFIED Product'!E43/'UNIFIED Product'!E42+'OPEX Drivers'!F5</f>
        <v>9.8109052016812998E-2</v>
      </c>
      <c r="D463" s="1361">
        <v>0</v>
      </c>
      <c r="E463" s="1361">
        <v>0</v>
      </c>
      <c r="F463" s="1361">
        <v>0</v>
      </c>
      <c r="G463" s="1361">
        <f t="shared" si="166"/>
        <v>9.8109052016812998E-2</v>
      </c>
    </row>
    <row r="464" spans="2:7" ht="12.6" thickBot="1">
      <c r="B464" s="1105" t="s">
        <v>413</v>
      </c>
      <c r="C464" s="1360">
        <f>'UNIFIED Product'!E43/'UNIFIED Product'!E42+'OPEX Drivers'!F5</f>
        <v>9.8109052016812998E-2</v>
      </c>
      <c r="D464" s="1360">
        <v>0</v>
      </c>
      <c r="E464" s="1360">
        <v>0</v>
      </c>
      <c r="F464" s="1360">
        <v>0</v>
      </c>
      <c r="G464" s="1360">
        <f t="shared" si="166"/>
        <v>9.8109052016812998E-2</v>
      </c>
    </row>
    <row r="465" spans="2:7" ht="12.6" thickBot="1">
      <c r="B465" s="1106" t="s">
        <v>626</v>
      </c>
      <c r="C465" s="1361">
        <f>'UNIFIED Product'!E43/'UNIFIED Product'!E42+'OPEX Drivers'!F5</f>
        <v>9.8109052016812998E-2</v>
      </c>
      <c r="D465" s="1361">
        <v>0</v>
      </c>
      <c r="E465" s="1361">
        <v>0</v>
      </c>
      <c r="F465" s="1361">
        <v>0</v>
      </c>
      <c r="G465" s="1361">
        <f t="shared" si="166"/>
        <v>9.8109052016812998E-2</v>
      </c>
    </row>
    <row r="466" spans="2:7" ht="12.6" thickBot="1">
      <c r="B466" s="1105" t="s">
        <v>627</v>
      </c>
      <c r="C466" s="1360">
        <f>'UNIFIED Product'!E43/'UNIFIED Product'!E42+'OPEX Drivers'!F5</f>
        <v>9.8109052016812998E-2</v>
      </c>
      <c r="D466" s="1360">
        <v>0</v>
      </c>
      <c r="E466" s="1360">
        <v>0</v>
      </c>
      <c r="F466" s="1360">
        <v>0</v>
      </c>
      <c r="G466" s="1360">
        <f t="shared" si="166"/>
        <v>9.8109052016812998E-2</v>
      </c>
    </row>
    <row r="467" spans="2:7" ht="12.6" thickBot="1">
      <c r="B467" s="1106" t="s">
        <v>628</v>
      </c>
      <c r="C467" s="1361">
        <f>'UNIFIED Product'!E43/'UNIFIED Product'!E42+'OPEX Drivers'!F5</f>
        <v>9.8109052016812998E-2</v>
      </c>
      <c r="D467" s="1361">
        <v>0</v>
      </c>
      <c r="E467" s="1361">
        <v>0</v>
      </c>
      <c r="F467" s="1361">
        <v>0</v>
      </c>
      <c r="G467" s="1361">
        <f t="shared" si="166"/>
        <v>9.8109052016812998E-2</v>
      </c>
    </row>
    <row r="468" spans="2:7" ht="12.6" thickBot="1">
      <c r="B468" s="1105" t="s">
        <v>629</v>
      </c>
      <c r="C468" s="1360">
        <f>'UNIFIED Product'!E43/'UNIFIED Product'!E42+'OPEX Drivers'!F5</f>
        <v>9.8109052016812998E-2</v>
      </c>
      <c r="D468" s="1360">
        <v>0</v>
      </c>
      <c r="E468" s="1360">
        <v>0</v>
      </c>
      <c r="F468" s="1360">
        <v>0</v>
      </c>
      <c r="G468" s="1360">
        <f t="shared" si="166"/>
        <v>9.8109052016812998E-2</v>
      </c>
    </row>
    <row r="469" spans="2:7" ht="12.6" thickBot="1">
      <c r="B469" s="1106" t="s">
        <v>630</v>
      </c>
      <c r="C469" s="1361">
        <f>'UNIFIED Product'!E43/'UNIFIED Product'!E42+'OPEX Drivers'!F5</f>
        <v>9.8109052016812998E-2</v>
      </c>
      <c r="D469" s="1361">
        <v>0</v>
      </c>
      <c r="E469" s="1361">
        <v>0</v>
      </c>
      <c r="F469" s="1361">
        <v>0</v>
      </c>
      <c r="G469" s="1361">
        <f t="shared" si="166"/>
        <v>9.8109052016812998E-2</v>
      </c>
    </row>
    <row r="470" spans="2:7" ht="10.8" thickBot="1">
      <c r="B470" s="180"/>
      <c r="C470" s="138"/>
      <c r="D470" s="138"/>
      <c r="E470" s="138"/>
      <c r="F470" s="138"/>
      <c r="G470" s="438"/>
    </row>
    <row r="471" spans="2:7" ht="10.5" thickBot="1">
      <c r="B471" s="408" t="s">
        <v>196</v>
      </c>
      <c r="C471" s="412" t="s">
        <v>66</v>
      </c>
      <c r="D471" s="412" t="s">
        <v>67</v>
      </c>
      <c r="E471" s="412" t="s">
        <v>68</v>
      </c>
      <c r="F471" s="412" t="s">
        <v>69</v>
      </c>
      <c r="G471" s="412" t="s">
        <v>107</v>
      </c>
    </row>
    <row r="472" spans="2:7" ht="12.6" thickBot="1">
      <c r="B472" s="1103" t="s">
        <v>49</v>
      </c>
      <c r="C472" s="1358">
        <f>C404*C455</f>
        <v>26099.273059001487</v>
      </c>
      <c r="D472" s="1358">
        <f>D404*D455</f>
        <v>0</v>
      </c>
      <c r="E472" s="1358">
        <f>E404*E455</f>
        <v>0</v>
      </c>
      <c r="F472" s="1358">
        <f>F404*F455</f>
        <v>0</v>
      </c>
      <c r="G472" s="1358">
        <f>SUM(C472:F472)</f>
        <v>26099.273059001487</v>
      </c>
    </row>
    <row r="473" spans="2:7" ht="12.6" thickBot="1">
      <c r="B473" s="1104" t="s">
        <v>77</v>
      </c>
      <c r="C473" s="1359">
        <f t="shared" ref="C473:F486" si="167">C405*C456</f>
        <v>26099.273059001487</v>
      </c>
      <c r="D473" s="1359">
        <f t="shared" si="167"/>
        <v>0</v>
      </c>
      <c r="E473" s="1359">
        <f t="shared" si="167"/>
        <v>0</v>
      </c>
      <c r="F473" s="1359">
        <f t="shared" si="167"/>
        <v>0</v>
      </c>
      <c r="G473" s="1359">
        <f t="shared" ref="G473:G486" si="168">SUM(C473:F473)</f>
        <v>26099.273059001487</v>
      </c>
    </row>
    <row r="474" spans="2:7" ht="12.6" thickBot="1">
      <c r="B474" s="1103" t="s">
        <v>78</v>
      </c>
      <c r="C474" s="1358">
        <f t="shared" si="167"/>
        <v>26099.273059001487</v>
      </c>
      <c r="D474" s="1358">
        <f t="shared" si="167"/>
        <v>0</v>
      </c>
      <c r="E474" s="1358">
        <f t="shared" si="167"/>
        <v>0</v>
      </c>
      <c r="F474" s="1358">
        <f t="shared" si="167"/>
        <v>0</v>
      </c>
      <c r="G474" s="1358">
        <f t="shared" si="168"/>
        <v>26099.273059001487</v>
      </c>
    </row>
    <row r="475" spans="2:7" ht="12.6" thickBot="1">
      <c r="B475" s="1104" t="s">
        <v>79</v>
      </c>
      <c r="C475" s="1359">
        <f t="shared" si="167"/>
        <v>26099.273059001487</v>
      </c>
      <c r="D475" s="1359">
        <f t="shared" si="167"/>
        <v>0</v>
      </c>
      <c r="E475" s="1359">
        <f t="shared" si="167"/>
        <v>0</v>
      </c>
      <c r="F475" s="1359">
        <f t="shared" si="167"/>
        <v>0</v>
      </c>
      <c r="G475" s="1359">
        <f t="shared" si="168"/>
        <v>26099.273059001487</v>
      </c>
    </row>
    <row r="476" spans="2:7" ht="12.6" thickBot="1">
      <c r="B476" s="1103" t="s">
        <v>80</v>
      </c>
      <c r="C476" s="1358">
        <f t="shared" si="167"/>
        <v>26099.273059001487</v>
      </c>
      <c r="D476" s="1358">
        <f t="shared" si="167"/>
        <v>0</v>
      </c>
      <c r="E476" s="1358">
        <f t="shared" si="167"/>
        <v>0</v>
      </c>
      <c r="F476" s="1358">
        <f t="shared" si="167"/>
        <v>0</v>
      </c>
      <c r="G476" s="1358">
        <f t="shared" si="168"/>
        <v>26099.273059001487</v>
      </c>
    </row>
    <row r="477" spans="2:7" ht="12.6" thickBot="1">
      <c r="B477" s="1105" t="s">
        <v>318</v>
      </c>
      <c r="C477" s="1360">
        <f t="shared" si="167"/>
        <v>26099.273059001487</v>
      </c>
      <c r="D477" s="1360">
        <f t="shared" si="167"/>
        <v>0</v>
      </c>
      <c r="E477" s="1360">
        <f t="shared" si="167"/>
        <v>0</v>
      </c>
      <c r="F477" s="1360">
        <f t="shared" si="167"/>
        <v>0</v>
      </c>
      <c r="G477" s="1360">
        <f t="shared" si="168"/>
        <v>26099.273059001487</v>
      </c>
    </row>
    <row r="478" spans="2:7" ht="12.6" thickBot="1">
      <c r="B478" s="1106" t="s">
        <v>317</v>
      </c>
      <c r="C478" s="1361">
        <f t="shared" si="167"/>
        <v>26099.273059001487</v>
      </c>
      <c r="D478" s="1361">
        <f t="shared" si="167"/>
        <v>0</v>
      </c>
      <c r="E478" s="1361">
        <f t="shared" si="167"/>
        <v>0</v>
      </c>
      <c r="F478" s="1361">
        <f t="shared" si="167"/>
        <v>0</v>
      </c>
      <c r="G478" s="1361">
        <f t="shared" si="168"/>
        <v>26099.273059001487</v>
      </c>
    </row>
    <row r="479" spans="2:7" ht="12.6" thickBot="1">
      <c r="B479" s="1105" t="s">
        <v>319</v>
      </c>
      <c r="C479" s="1360">
        <f t="shared" si="167"/>
        <v>26099.273059001487</v>
      </c>
      <c r="D479" s="1360">
        <f t="shared" si="167"/>
        <v>0</v>
      </c>
      <c r="E479" s="1360">
        <f t="shared" si="167"/>
        <v>0</v>
      </c>
      <c r="F479" s="1360">
        <f t="shared" si="167"/>
        <v>0</v>
      </c>
      <c r="G479" s="1360">
        <f t="shared" si="168"/>
        <v>26099.273059001487</v>
      </c>
    </row>
    <row r="480" spans="2:7" ht="12.6" thickBot="1">
      <c r="B480" s="1106" t="s">
        <v>412</v>
      </c>
      <c r="C480" s="1361">
        <f t="shared" si="167"/>
        <v>26099.273059001487</v>
      </c>
      <c r="D480" s="1361">
        <f t="shared" si="167"/>
        <v>0</v>
      </c>
      <c r="E480" s="1361">
        <f t="shared" si="167"/>
        <v>0</v>
      </c>
      <c r="F480" s="1361">
        <f t="shared" si="167"/>
        <v>0</v>
      </c>
      <c r="G480" s="1361">
        <f t="shared" si="168"/>
        <v>26099.273059001487</v>
      </c>
    </row>
    <row r="481" spans="2:7" ht="12.6" thickBot="1">
      <c r="B481" s="1105" t="s">
        <v>413</v>
      </c>
      <c r="C481" s="1360">
        <f t="shared" si="167"/>
        <v>26099.273059001487</v>
      </c>
      <c r="D481" s="1360">
        <f t="shared" si="167"/>
        <v>0</v>
      </c>
      <c r="E481" s="1360">
        <f t="shared" si="167"/>
        <v>0</v>
      </c>
      <c r="F481" s="1360">
        <f t="shared" si="167"/>
        <v>0</v>
      </c>
      <c r="G481" s="1360">
        <f t="shared" si="168"/>
        <v>26099.273059001487</v>
      </c>
    </row>
    <row r="482" spans="2:7" ht="12.6" thickBot="1">
      <c r="B482" s="1106" t="s">
        <v>626</v>
      </c>
      <c r="C482" s="1361">
        <f t="shared" si="167"/>
        <v>26099.273059001487</v>
      </c>
      <c r="D482" s="1361">
        <f t="shared" si="167"/>
        <v>0</v>
      </c>
      <c r="E482" s="1361">
        <f t="shared" si="167"/>
        <v>0</v>
      </c>
      <c r="F482" s="1361">
        <f t="shared" si="167"/>
        <v>0</v>
      </c>
      <c r="G482" s="1361">
        <f t="shared" si="168"/>
        <v>26099.273059001487</v>
      </c>
    </row>
    <row r="483" spans="2:7" ht="12.6" thickBot="1">
      <c r="B483" s="1105" t="s">
        <v>627</v>
      </c>
      <c r="C483" s="1360">
        <f t="shared" si="167"/>
        <v>26099.273059001487</v>
      </c>
      <c r="D483" s="1360">
        <f t="shared" si="167"/>
        <v>0</v>
      </c>
      <c r="E483" s="1360">
        <f t="shared" si="167"/>
        <v>0</v>
      </c>
      <c r="F483" s="1360">
        <f t="shared" si="167"/>
        <v>0</v>
      </c>
      <c r="G483" s="1360">
        <f t="shared" si="168"/>
        <v>26099.273059001487</v>
      </c>
    </row>
    <row r="484" spans="2:7" ht="12.6" thickBot="1">
      <c r="B484" s="1106" t="s">
        <v>628</v>
      </c>
      <c r="C484" s="1361">
        <f t="shared" si="167"/>
        <v>26099.273059001487</v>
      </c>
      <c r="D484" s="1361">
        <f t="shared" si="167"/>
        <v>0</v>
      </c>
      <c r="E484" s="1361">
        <f t="shared" si="167"/>
        <v>0</v>
      </c>
      <c r="F484" s="1361">
        <f t="shared" si="167"/>
        <v>0</v>
      </c>
      <c r="G484" s="1361">
        <f t="shared" si="168"/>
        <v>26099.273059001487</v>
      </c>
    </row>
    <row r="485" spans="2:7" ht="12.6" thickBot="1">
      <c r="B485" s="1105" t="s">
        <v>629</v>
      </c>
      <c r="C485" s="1360">
        <f t="shared" si="167"/>
        <v>26099.273059001487</v>
      </c>
      <c r="D485" s="1360">
        <f t="shared" si="167"/>
        <v>0</v>
      </c>
      <c r="E485" s="1360">
        <f t="shared" si="167"/>
        <v>0</v>
      </c>
      <c r="F485" s="1360">
        <f t="shared" si="167"/>
        <v>0</v>
      </c>
      <c r="G485" s="1360">
        <f t="shared" si="168"/>
        <v>26099.273059001487</v>
      </c>
    </row>
    <row r="486" spans="2:7" ht="12.6" thickBot="1">
      <c r="B486" s="1106" t="s">
        <v>630</v>
      </c>
      <c r="C486" s="1361">
        <f t="shared" si="167"/>
        <v>26099.273059001487</v>
      </c>
      <c r="D486" s="1361">
        <f t="shared" si="167"/>
        <v>0</v>
      </c>
      <c r="E486" s="1361">
        <f t="shared" si="167"/>
        <v>0</v>
      </c>
      <c r="F486" s="1361">
        <f t="shared" si="167"/>
        <v>0</v>
      </c>
      <c r="G486" s="1361">
        <f t="shared" si="168"/>
        <v>26099.273059001487</v>
      </c>
    </row>
    <row r="487" spans="2:7">
      <c r="C487" s="23"/>
      <c r="D487" s="23"/>
      <c r="E487" s="23"/>
      <c r="F487" s="23"/>
      <c r="G487" s="23"/>
    </row>
    <row r="488" spans="2:7" ht="12.3">
      <c r="B488" s="455" t="s">
        <v>854</v>
      </c>
      <c r="C488" s="456"/>
      <c r="D488" s="457"/>
      <c r="E488" s="458"/>
      <c r="F488" s="44"/>
      <c r="G488" s="44"/>
    </row>
    <row r="489" spans="2:7">
      <c r="B489" s="459" t="s">
        <v>106</v>
      </c>
      <c r="C489" s="460"/>
      <c r="D489" s="461"/>
      <c r="E489" s="462"/>
      <c r="F489" s="44"/>
      <c r="G489" s="44"/>
    </row>
    <row r="490" spans="2:7" ht="12.3">
      <c r="B490" s="406"/>
    </row>
    <row r="491" spans="2:7" ht="10.5" thickBot="1">
      <c r="B491" s="34" t="s">
        <v>178</v>
      </c>
      <c r="C491" s="407"/>
      <c r="D491" s="181"/>
      <c r="E491" s="182"/>
      <c r="F491" s="182"/>
      <c r="G491" s="183"/>
    </row>
    <row r="492" spans="2:7" ht="10.5" thickBot="1">
      <c r="B492" s="408" t="s">
        <v>801</v>
      </c>
      <c r="C492" s="409" t="s">
        <v>66</v>
      </c>
      <c r="D492" s="409" t="s">
        <v>67</v>
      </c>
      <c r="E492" s="409" t="s">
        <v>68</v>
      </c>
      <c r="F492" s="409" t="s">
        <v>69</v>
      </c>
      <c r="G492" s="410" t="s">
        <v>107</v>
      </c>
    </row>
    <row r="493" spans="2:7" ht="12.6" thickBot="1">
      <c r="B493" s="1103" t="s">
        <v>49</v>
      </c>
      <c r="C493" s="1107">
        <f>Sales!F43</f>
        <v>20000</v>
      </c>
      <c r="D493" s="1107">
        <f>Sales!G43</f>
        <v>20000</v>
      </c>
      <c r="E493" s="1107">
        <f>Sales!H43</f>
        <v>20000</v>
      </c>
      <c r="F493" s="1107">
        <f>Sales!I43</f>
        <v>20000</v>
      </c>
      <c r="G493" s="1107">
        <f>SUM(C493:F493)</f>
        <v>80000</v>
      </c>
    </row>
    <row r="494" spans="2:7" ht="12.6" thickBot="1">
      <c r="B494" s="1104" t="s">
        <v>77</v>
      </c>
      <c r="C494" s="1108">
        <f>Sales!J43</f>
        <v>20000</v>
      </c>
      <c r="D494" s="1108">
        <f>Sales!K43</f>
        <v>20000</v>
      </c>
      <c r="E494" s="1108">
        <f>Sales!L43</f>
        <v>20000</v>
      </c>
      <c r="F494" s="1108">
        <f>Sales!M43</f>
        <v>20000</v>
      </c>
      <c r="G494" s="1108">
        <f t="shared" ref="G494:G507" si="169">SUM(C494:F494)</f>
        <v>80000</v>
      </c>
    </row>
    <row r="495" spans="2:7" ht="12.6" thickBot="1">
      <c r="B495" s="1103" t="s">
        <v>78</v>
      </c>
      <c r="C495" s="1107">
        <f>Sales!N43</f>
        <v>20000</v>
      </c>
      <c r="D495" s="1107">
        <f>Sales!O43</f>
        <v>20000</v>
      </c>
      <c r="E495" s="1107">
        <f>Sales!P43</f>
        <v>20000</v>
      </c>
      <c r="F495" s="1107">
        <f>Sales!Q43</f>
        <v>20000</v>
      </c>
      <c r="G495" s="1107">
        <f t="shared" si="169"/>
        <v>80000</v>
      </c>
    </row>
    <row r="496" spans="2:7" ht="12.6" thickBot="1">
      <c r="B496" s="1104" t="s">
        <v>79</v>
      </c>
      <c r="C496" s="1108">
        <f>Sales!R43</f>
        <v>20000</v>
      </c>
      <c r="D496" s="1108">
        <f>Sales!S43</f>
        <v>20000</v>
      </c>
      <c r="E496" s="1108">
        <f>Sales!T43</f>
        <v>20000</v>
      </c>
      <c r="F496" s="1108">
        <f>Sales!U43</f>
        <v>20000</v>
      </c>
      <c r="G496" s="1108">
        <f t="shared" si="169"/>
        <v>80000</v>
      </c>
    </row>
    <row r="497" spans="2:7" ht="12.6" thickBot="1">
      <c r="B497" s="1103" t="s">
        <v>80</v>
      </c>
      <c r="C497" s="1107">
        <f>Sales!V43</f>
        <v>20000</v>
      </c>
      <c r="D497" s="1107">
        <f>Sales!W43</f>
        <v>20000</v>
      </c>
      <c r="E497" s="1107">
        <f>Sales!X43</f>
        <v>20000</v>
      </c>
      <c r="F497" s="1107">
        <f>Sales!Y43</f>
        <v>20000</v>
      </c>
      <c r="G497" s="1107">
        <f t="shared" si="169"/>
        <v>80000</v>
      </c>
    </row>
    <row r="498" spans="2:7" ht="12.6" thickBot="1">
      <c r="B498" s="1105" t="s">
        <v>318</v>
      </c>
      <c r="C498" s="1109">
        <f>Sales!Z43</f>
        <v>20000</v>
      </c>
      <c r="D498" s="1109">
        <f>Sales!AA43</f>
        <v>20000</v>
      </c>
      <c r="E498" s="1109">
        <f>Sales!AB43</f>
        <v>20000</v>
      </c>
      <c r="F498" s="1109">
        <f>Sales!AC43</f>
        <v>20000</v>
      </c>
      <c r="G498" s="1109">
        <f t="shared" si="169"/>
        <v>80000</v>
      </c>
    </row>
    <row r="499" spans="2:7" ht="12.6" thickBot="1">
      <c r="B499" s="1106" t="s">
        <v>317</v>
      </c>
      <c r="C499" s="1110">
        <f>Sales!AD43</f>
        <v>20000</v>
      </c>
      <c r="D499" s="1110">
        <f>Sales!AE43</f>
        <v>20000</v>
      </c>
      <c r="E499" s="1110">
        <f>Sales!AF43</f>
        <v>20000</v>
      </c>
      <c r="F499" s="1110">
        <f>Sales!AG43</f>
        <v>20000</v>
      </c>
      <c r="G499" s="1110">
        <f t="shared" si="169"/>
        <v>80000</v>
      </c>
    </row>
    <row r="500" spans="2:7" ht="12.6" thickBot="1">
      <c r="B500" s="1105" t="s">
        <v>319</v>
      </c>
      <c r="C500" s="1109">
        <f>Sales!AH43</f>
        <v>20000</v>
      </c>
      <c r="D500" s="1109">
        <f>Sales!AI43</f>
        <v>20000</v>
      </c>
      <c r="E500" s="1109">
        <f>Sales!AJ43</f>
        <v>20000</v>
      </c>
      <c r="F500" s="1109">
        <f>Sales!AK43</f>
        <v>20000</v>
      </c>
      <c r="G500" s="1109">
        <f t="shared" si="169"/>
        <v>80000</v>
      </c>
    </row>
    <row r="501" spans="2:7" ht="12.6" thickBot="1">
      <c r="B501" s="1106" t="s">
        <v>412</v>
      </c>
      <c r="C501" s="1110">
        <f>Sales!AL43</f>
        <v>20000</v>
      </c>
      <c r="D501" s="1110">
        <f>Sales!AM43</f>
        <v>20000</v>
      </c>
      <c r="E501" s="1110">
        <f>Sales!AN43</f>
        <v>20000</v>
      </c>
      <c r="F501" s="1110">
        <f>Sales!AO43</f>
        <v>20000</v>
      </c>
      <c r="G501" s="1110">
        <f t="shared" si="169"/>
        <v>80000</v>
      </c>
    </row>
    <row r="502" spans="2:7" ht="12.6" thickBot="1">
      <c r="B502" s="1105" t="s">
        <v>413</v>
      </c>
      <c r="C502" s="1109">
        <f>Sales!AP43</f>
        <v>20000</v>
      </c>
      <c r="D502" s="1109">
        <f>Sales!AQ43</f>
        <v>20000</v>
      </c>
      <c r="E502" s="1109">
        <f>Sales!AR43</f>
        <v>20000</v>
      </c>
      <c r="F502" s="1109">
        <f>Sales!AS43</f>
        <v>20000</v>
      </c>
      <c r="G502" s="1109">
        <f t="shared" si="169"/>
        <v>80000</v>
      </c>
    </row>
    <row r="503" spans="2:7" ht="12.6" thickBot="1">
      <c r="B503" s="1106" t="s">
        <v>626</v>
      </c>
      <c r="C503" s="1110">
        <f>Sales!AT43</f>
        <v>20000</v>
      </c>
      <c r="D503" s="1110">
        <f>Sales!AU43</f>
        <v>20000</v>
      </c>
      <c r="E503" s="1110">
        <f>Sales!AV43</f>
        <v>20000</v>
      </c>
      <c r="F503" s="1110">
        <f>Sales!AW43</f>
        <v>20000</v>
      </c>
      <c r="G503" s="1110">
        <f t="shared" si="169"/>
        <v>80000</v>
      </c>
    </row>
    <row r="504" spans="2:7" ht="12.6" thickBot="1">
      <c r="B504" s="1105" t="s">
        <v>627</v>
      </c>
      <c r="C504" s="1109">
        <f>Sales!AX43</f>
        <v>20000</v>
      </c>
      <c r="D504" s="1109">
        <f>Sales!AY43</f>
        <v>20000</v>
      </c>
      <c r="E504" s="1109">
        <f>Sales!AZ43</f>
        <v>20000</v>
      </c>
      <c r="F504" s="1109">
        <f>Sales!BA43</f>
        <v>20000</v>
      </c>
      <c r="G504" s="1109">
        <f t="shared" si="169"/>
        <v>80000</v>
      </c>
    </row>
    <row r="505" spans="2:7" ht="12.6" thickBot="1">
      <c r="B505" s="1106" t="s">
        <v>628</v>
      </c>
      <c r="C505" s="1110">
        <f>Sales!BB43</f>
        <v>20000</v>
      </c>
      <c r="D505" s="1110">
        <f>Sales!BC43</f>
        <v>20000</v>
      </c>
      <c r="E505" s="1110">
        <f>Sales!BD43</f>
        <v>20000</v>
      </c>
      <c r="F505" s="1110">
        <f>Sales!BE43</f>
        <v>20000</v>
      </c>
      <c r="G505" s="1110">
        <f t="shared" si="169"/>
        <v>80000</v>
      </c>
    </row>
    <row r="506" spans="2:7" ht="12.6" thickBot="1">
      <c r="B506" s="1105" t="s">
        <v>629</v>
      </c>
      <c r="C506" s="1109">
        <f>Sales!BF43</f>
        <v>20000</v>
      </c>
      <c r="D506" s="1109">
        <f>Sales!BG43</f>
        <v>20000</v>
      </c>
      <c r="E506" s="1109">
        <f>Sales!BH43</f>
        <v>20000</v>
      </c>
      <c r="F506" s="1109">
        <f>Sales!BI43</f>
        <v>20000</v>
      </c>
      <c r="G506" s="1109">
        <f t="shared" si="169"/>
        <v>80000</v>
      </c>
    </row>
    <row r="507" spans="2:7" ht="12.6" thickBot="1">
      <c r="B507" s="1106" t="s">
        <v>630</v>
      </c>
      <c r="C507" s="1110">
        <f>Sales!BJ43</f>
        <v>20000</v>
      </c>
      <c r="D507" s="1110">
        <f>Sales!BK43</f>
        <v>20000</v>
      </c>
      <c r="E507" s="1110">
        <f>Sales!BL43</f>
        <v>20000</v>
      </c>
      <c r="F507" s="1110">
        <f>Sales!BM43</f>
        <v>20000</v>
      </c>
      <c r="G507" s="1110">
        <f t="shared" si="169"/>
        <v>80000</v>
      </c>
    </row>
    <row r="508" spans="2:7" ht="10.5" thickBot="1">
      <c r="C508" s="170"/>
      <c r="D508" s="13"/>
      <c r="E508" s="13"/>
      <c r="F508" s="13"/>
      <c r="G508" s="13"/>
    </row>
    <row r="509" spans="2:7" ht="10.5" thickBot="1">
      <c r="B509" s="408" t="s">
        <v>814</v>
      </c>
      <c r="C509" s="412" t="s">
        <v>66</v>
      </c>
      <c r="D509" s="412" t="s">
        <v>67</v>
      </c>
      <c r="E509" s="412" t="s">
        <v>68</v>
      </c>
      <c r="F509" s="412" t="s">
        <v>69</v>
      </c>
      <c r="G509" s="413" t="s">
        <v>107</v>
      </c>
    </row>
    <row r="510" spans="2:7" ht="12.6" thickBot="1">
      <c r="B510" s="1097" t="s">
        <v>49</v>
      </c>
      <c r="C510" s="1358">
        <f>Sales!D43</f>
        <v>0.4</v>
      </c>
      <c r="D510" s="1358">
        <f>Sales!D43</f>
        <v>0.4</v>
      </c>
      <c r="E510" s="1358">
        <f>Sales!D43</f>
        <v>0.4</v>
      </c>
      <c r="F510" s="1358">
        <f>Sales!D43</f>
        <v>0.4</v>
      </c>
      <c r="G510" s="1358">
        <f>SUM(C510:F510)/4</f>
        <v>0.4</v>
      </c>
    </row>
    <row r="511" spans="2:7" ht="12.6" thickBot="1">
      <c r="B511" s="1098" t="s">
        <v>77</v>
      </c>
      <c r="C511" s="1359">
        <f>Sales!D43</f>
        <v>0.4</v>
      </c>
      <c r="D511" s="1359">
        <f>Sales!D43</f>
        <v>0.4</v>
      </c>
      <c r="E511" s="1359">
        <f>Sales!D43</f>
        <v>0.4</v>
      </c>
      <c r="F511" s="1359">
        <f>Sales!D43</f>
        <v>0.4</v>
      </c>
      <c r="G511" s="1359">
        <f t="shared" ref="G511:G524" si="170">SUM(C511:F511)/4</f>
        <v>0.4</v>
      </c>
    </row>
    <row r="512" spans="2:7" ht="12.6" thickBot="1">
      <c r="B512" s="1097" t="s">
        <v>78</v>
      </c>
      <c r="C512" s="1358">
        <f>Sales!D43</f>
        <v>0.4</v>
      </c>
      <c r="D512" s="1358">
        <f>Sales!D43</f>
        <v>0.4</v>
      </c>
      <c r="E512" s="1358">
        <f>Sales!D43</f>
        <v>0.4</v>
      </c>
      <c r="F512" s="1358">
        <f>Sales!D43</f>
        <v>0.4</v>
      </c>
      <c r="G512" s="1358">
        <f t="shared" si="170"/>
        <v>0.4</v>
      </c>
    </row>
    <row r="513" spans="2:7" ht="12.6" thickBot="1">
      <c r="B513" s="1098" t="s">
        <v>79</v>
      </c>
      <c r="C513" s="1359">
        <f>Sales!D43</f>
        <v>0.4</v>
      </c>
      <c r="D513" s="1359">
        <f>Sales!D43</f>
        <v>0.4</v>
      </c>
      <c r="E513" s="1359">
        <f>Sales!D43</f>
        <v>0.4</v>
      </c>
      <c r="F513" s="1359">
        <f>Sales!D43</f>
        <v>0.4</v>
      </c>
      <c r="G513" s="1359">
        <f t="shared" si="170"/>
        <v>0.4</v>
      </c>
    </row>
    <row r="514" spans="2:7" ht="12.6" thickBot="1">
      <c r="B514" s="1097" t="s">
        <v>80</v>
      </c>
      <c r="C514" s="1358">
        <f>Sales!D43</f>
        <v>0.4</v>
      </c>
      <c r="D514" s="1358">
        <f>Sales!D43</f>
        <v>0.4</v>
      </c>
      <c r="E514" s="1358">
        <f>Sales!D43</f>
        <v>0.4</v>
      </c>
      <c r="F514" s="1358">
        <f>Sales!D43</f>
        <v>0.4</v>
      </c>
      <c r="G514" s="1358">
        <f t="shared" si="170"/>
        <v>0.4</v>
      </c>
    </row>
    <row r="515" spans="2:7" ht="12.6" thickBot="1">
      <c r="B515" s="1098" t="s">
        <v>318</v>
      </c>
      <c r="C515" s="1359">
        <f>Sales!D43</f>
        <v>0.4</v>
      </c>
      <c r="D515" s="1360">
        <f>Sales!D43</f>
        <v>0.4</v>
      </c>
      <c r="E515" s="1360">
        <f>Sales!D43</f>
        <v>0.4</v>
      </c>
      <c r="F515" s="1360">
        <f>Sales!D43</f>
        <v>0.4</v>
      </c>
      <c r="G515" s="1360">
        <f t="shared" si="170"/>
        <v>0.4</v>
      </c>
    </row>
    <row r="516" spans="2:7" ht="12.6" thickBot="1">
      <c r="B516" s="1097" t="s">
        <v>317</v>
      </c>
      <c r="C516" s="1358">
        <f>Sales!D43</f>
        <v>0.4</v>
      </c>
      <c r="D516" s="1361">
        <f>Sales!D43</f>
        <v>0.4</v>
      </c>
      <c r="E516" s="1361">
        <f>Sales!D43</f>
        <v>0.4</v>
      </c>
      <c r="F516" s="1361">
        <f>Sales!D43</f>
        <v>0.4</v>
      </c>
      <c r="G516" s="1361">
        <f t="shared" si="170"/>
        <v>0.4</v>
      </c>
    </row>
    <row r="517" spans="2:7" ht="12.6" thickBot="1">
      <c r="B517" s="1098" t="s">
        <v>319</v>
      </c>
      <c r="C517" s="1359">
        <f>Sales!D43</f>
        <v>0.4</v>
      </c>
      <c r="D517" s="1360">
        <f>Sales!D43</f>
        <v>0.4</v>
      </c>
      <c r="E517" s="1360">
        <f>Sales!D43</f>
        <v>0.4</v>
      </c>
      <c r="F517" s="1360">
        <f>Sales!D43</f>
        <v>0.4</v>
      </c>
      <c r="G517" s="1360">
        <f t="shared" si="170"/>
        <v>0.4</v>
      </c>
    </row>
    <row r="518" spans="2:7" ht="12.6" thickBot="1">
      <c r="B518" s="1097" t="s">
        <v>412</v>
      </c>
      <c r="C518" s="1358">
        <f>Sales!D43</f>
        <v>0.4</v>
      </c>
      <c r="D518" s="1361">
        <f>Sales!D43</f>
        <v>0.4</v>
      </c>
      <c r="E518" s="1361">
        <f>Sales!D43</f>
        <v>0.4</v>
      </c>
      <c r="F518" s="1361">
        <f>Sales!D43</f>
        <v>0.4</v>
      </c>
      <c r="G518" s="1361">
        <f t="shared" si="170"/>
        <v>0.4</v>
      </c>
    </row>
    <row r="519" spans="2:7" ht="12.6" thickBot="1">
      <c r="B519" s="1098" t="s">
        <v>413</v>
      </c>
      <c r="C519" s="1359">
        <f>Sales!D43</f>
        <v>0.4</v>
      </c>
      <c r="D519" s="1360">
        <f>Sales!D43</f>
        <v>0.4</v>
      </c>
      <c r="E519" s="1360">
        <f>Sales!D43</f>
        <v>0.4</v>
      </c>
      <c r="F519" s="1360">
        <f>Sales!D43</f>
        <v>0.4</v>
      </c>
      <c r="G519" s="1360">
        <f t="shared" si="170"/>
        <v>0.4</v>
      </c>
    </row>
    <row r="520" spans="2:7" ht="12.6" thickBot="1">
      <c r="B520" s="1097" t="s">
        <v>626</v>
      </c>
      <c r="C520" s="1358">
        <f>Sales!D43</f>
        <v>0.4</v>
      </c>
      <c r="D520" s="1361">
        <f>Sales!D43</f>
        <v>0.4</v>
      </c>
      <c r="E520" s="1361">
        <f>Sales!D43</f>
        <v>0.4</v>
      </c>
      <c r="F520" s="1361">
        <f>Sales!D43</f>
        <v>0.4</v>
      </c>
      <c r="G520" s="1361">
        <f t="shared" si="170"/>
        <v>0.4</v>
      </c>
    </row>
    <row r="521" spans="2:7" ht="12.6" thickBot="1">
      <c r="B521" s="1098" t="s">
        <v>627</v>
      </c>
      <c r="C521" s="1359">
        <f>Sales!D43</f>
        <v>0.4</v>
      </c>
      <c r="D521" s="1360">
        <f>Sales!D43</f>
        <v>0.4</v>
      </c>
      <c r="E521" s="1360">
        <f>Sales!D43</f>
        <v>0.4</v>
      </c>
      <c r="F521" s="1360">
        <f>Sales!D43</f>
        <v>0.4</v>
      </c>
      <c r="G521" s="1360">
        <f t="shared" si="170"/>
        <v>0.4</v>
      </c>
    </row>
    <row r="522" spans="2:7" ht="12.6" thickBot="1">
      <c r="B522" s="1097" t="s">
        <v>628</v>
      </c>
      <c r="C522" s="1358">
        <f>Sales!D43</f>
        <v>0.4</v>
      </c>
      <c r="D522" s="1361">
        <f>Sales!D43</f>
        <v>0.4</v>
      </c>
      <c r="E522" s="1361">
        <f>Sales!D43</f>
        <v>0.4</v>
      </c>
      <c r="F522" s="1361">
        <f>Sales!D43</f>
        <v>0.4</v>
      </c>
      <c r="G522" s="1361">
        <f t="shared" si="170"/>
        <v>0.4</v>
      </c>
    </row>
    <row r="523" spans="2:7" ht="12.6" thickBot="1">
      <c r="B523" s="1098" t="s">
        <v>629</v>
      </c>
      <c r="C523" s="1359">
        <f>Sales!D43</f>
        <v>0.4</v>
      </c>
      <c r="D523" s="1360">
        <f>Sales!D43</f>
        <v>0.4</v>
      </c>
      <c r="E523" s="1360">
        <f>Sales!D43</f>
        <v>0.4</v>
      </c>
      <c r="F523" s="1360">
        <f>Sales!D43</f>
        <v>0.4</v>
      </c>
      <c r="G523" s="1360">
        <f t="shared" si="170"/>
        <v>0.4</v>
      </c>
    </row>
    <row r="524" spans="2:7" ht="12.6" thickBot="1">
      <c r="B524" s="1099" t="s">
        <v>630</v>
      </c>
      <c r="C524" s="1358">
        <f>Sales!D43</f>
        <v>0.4</v>
      </c>
      <c r="D524" s="1361">
        <f>Sales!D43</f>
        <v>0.4</v>
      </c>
      <c r="E524" s="1361">
        <f>Sales!D43</f>
        <v>0.4</v>
      </c>
      <c r="F524" s="1361">
        <f>Sales!D43</f>
        <v>0.4</v>
      </c>
      <c r="G524" s="1361">
        <f t="shared" si="170"/>
        <v>0.4</v>
      </c>
    </row>
    <row r="525" spans="2:7" ht="10.5" thickBot="1">
      <c r="C525" s="170"/>
      <c r="D525" s="13"/>
      <c r="E525" s="13"/>
      <c r="F525" s="13"/>
      <c r="G525" s="13"/>
    </row>
    <row r="526" spans="2:7" ht="10.5" thickBot="1">
      <c r="B526" s="414" t="s">
        <v>132</v>
      </c>
      <c r="C526" s="412" t="s">
        <v>66</v>
      </c>
      <c r="D526" s="412" t="s">
        <v>67</v>
      </c>
      <c r="E526" s="412" t="s">
        <v>68</v>
      </c>
      <c r="F526" s="412" t="s">
        <v>69</v>
      </c>
      <c r="G526" s="413" t="s">
        <v>107</v>
      </c>
    </row>
    <row r="527" spans="2:7" ht="12.6" thickBot="1">
      <c r="B527" s="1093" t="s">
        <v>49</v>
      </c>
      <c r="C527" s="1358">
        <f>C493*C510</f>
        <v>8000</v>
      </c>
      <c r="D527" s="1358">
        <f t="shared" ref="D527:F527" si="171">D493*D510</f>
        <v>8000</v>
      </c>
      <c r="E527" s="1358">
        <f t="shared" si="171"/>
        <v>8000</v>
      </c>
      <c r="F527" s="1358">
        <f t="shared" si="171"/>
        <v>8000</v>
      </c>
      <c r="G527" s="1358">
        <f t="shared" ref="G527:G536" si="172">SUM(C527:F527)</f>
        <v>32000</v>
      </c>
    </row>
    <row r="528" spans="2:7" ht="12.6" thickBot="1">
      <c r="B528" s="1096" t="s">
        <v>77</v>
      </c>
      <c r="C528" s="1359">
        <f t="shared" ref="C528:F541" si="173">C494*C511</f>
        <v>8000</v>
      </c>
      <c r="D528" s="1359">
        <f t="shared" si="173"/>
        <v>8000</v>
      </c>
      <c r="E528" s="1359">
        <f t="shared" si="173"/>
        <v>8000</v>
      </c>
      <c r="F528" s="1359">
        <f t="shared" si="173"/>
        <v>8000</v>
      </c>
      <c r="G528" s="1359">
        <f t="shared" si="172"/>
        <v>32000</v>
      </c>
    </row>
    <row r="529" spans="2:7" ht="12.6" thickBot="1">
      <c r="B529" s="1093" t="s">
        <v>78</v>
      </c>
      <c r="C529" s="1358">
        <f t="shared" si="173"/>
        <v>8000</v>
      </c>
      <c r="D529" s="1358">
        <f t="shared" si="173"/>
        <v>8000</v>
      </c>
      <c r="E529" s="1358">
        <f t="shared" si="173"/>
        <v>8000</v>
      </c>
      <c r="F529" s="1358">
        <f t="shared" si="173"/>
        <v>8000</v>
      </c>
      <c r="G529" s="1358">
        <f t="shared" si="172"/>
        <v>32000</v>
      </c>
    </row>
    <row r="530" spans="2:7" ht="12.6" thickBot="1">
      <c r="B530" s="1096" t="s">
        <v>79</v>
      </c>
      <c r="C530" s="1359">
        <f t="shared" si="173"/>
        <v>8000</v>
      </c>
      <c r="D530" s="1359">
        <f t="shared" si="173"/>
        <v>8000</v>
      </c>
      <c r="E530" s="1359">
        <f t="shared" si="173"/>
        <v>8000</v>
      </c>
      <c r="F530" s="1359">
        <f t="shared" si="173"/>
        <v>8000</v>
      </c>
      <c r="G530" s="1359">
        <f t="shared" si="172"/>
        <v>32000</v>
      </c>
    </row>
    <row r="531" spans="2:7" ht="12.6" thickBot="1">
      <c r="B531" s="1093" t="s">
        <v>80</v>
      </c>
      <c r="C531" s="1358">
        <f t="shared" si="173"/>
        <v>8000</v>
      </c>
      <c r="D531" s="1358">
        <f t="shared" si="173"/>
        <v>8000</v>
      </c>
      <c r="E531" s="1358">
        <f t="shared" si="173"/>
        <v>8000</v>
      </c>
      <c r="F531" s="1358">
        <f t="shared" si="173"/>
        <v>8000</v>
      </c>
      <c r="G531" s="1358">
        <f t="shared" si="172"/>
        <v>32000</v>
      </c>
    </row>
    <row r="532" spans="2:7" ht="12.6" thickBot="1">
      <c r="B532" s="1096" t="s">
        <v>318</v>
      </c>
      <c r="C532" s="1360">
        <f t="shared" si="173"/>
        <v>8000</v>
      </c>
      <c r="D532" s="1360">
        <f t="shared" si="173"/>
        <v>8000</v>
      </c>
      <c r="E532" s="1360">
        <f t="shared" si="173"/>
        <v>8000</v>
      </c>
      <c r="F532" s="1360">
        <f t="shared" si="173"/>
        <v>8000</v>
      </c>
      <c r="G532" s="1360">
        <f t="shared" si="172"/>
        <v>32000</v>
      </c>
    </row>
    <row r="533" spans="2:7" ht="12.6" thickBot="1">
      <c r="B533" s="1093" t="s">
        <v>317</v>
      </c>
      <c r="C533" s="1361">
        <f t="shared" si="173"/>
        <v>8000</v>
      </c>
      <c r="D533" s="1361">
        <f t="shared" si="173"/>
        <v>8000</v>
      </c>
      <c r="E533" s="1361">
        <f t="shared" si="173"/>
        <v>8000</v>
      </c>
      <c r="F533" s="1361">
        <f t="shared" si="173"/>
        <v>8000</v>
      </c>
      <c r="G533" s="1361">
        <f t="shared" si="172"/>
        <v>32000</v>
      </c>
    </row>
    <row r="534" spans="2:7" ht="12.6" thickBot="1">
      <c r="B534" s="1096" t="s">
        <v>319</v>
      </c>
      <c r="C534" s="1360">
        <f t="shared" si="173"/>
        <v>8000</v>
      </c>
      <c r="D534" s="1360">
        <f t="shared" si="173"/>
        <v>8000</v>
      </c>
      <c r="E534" s="1360">
        <f t="shared" si="173"/>
        <v>8000</v>
      </c>
      <c r="F534" s="1360">
        <f t="shared" si="173"/>
        <v>8000</v>
      </c>
      <c r="G534" s="1360">
        <f t="shared" si="172"/>
        <v>32000</v>
      </c>
    </row>
    <row r="535" spans="2:7" ht="12.6" thickBot="1">
      <c r="B535" s="1093" t="s">
        <v>412</v>
      </c>
      <c r="C535" s="1361">
        <f t="shared" si="173"/>
        <v>8000</v>
      </c>
      <c r="D535" s="1361">
        <f t="shared" si="173"/>
        <v>8000</v>
      </c>
      <c r="E535" s="1361">
        <f t="shared" si="173"/>
        <v>8000</v>
      </c>
      <c r="F535" s="1361">
        <f t="shared" si="173"/>
        <v>8000</v>
      </c>
      <c r="G535" s="1361">
        <f t="shared" si="172"/>
        <v>32000</v>
      </c>
    </row>
    <row r="536" spans="2:7" ht="12.6" thickBot="1">
      <c r="B536" s="1096" t="s">
        <v>413</v>
      </c>
      <c r="C536" s="1360">
        <f t="shared" si="173"/>
        <v>8000</v>
      </c>
      <c r="D536" s="1360">
        <f t="shared" si="173"/>
        <v>8000</v>
      </c>
      <c r="E536" s="1360">
        <f t="shared" si="173"/>
        <v>8000</v>
      </c>
      <c r="F536" s="1360">
        <f t="shared" si="173"/>
        <v>8000</v>
      </c>
      <c r="G536" s="1360">
        <f t="shared" si="172"/>
        <v>32000</v>
      </c>
    </row>
    <row r="537" spans="2:7" ht="12.6" thickBot="1">
      <c r="B537" s="1093" t="s">
        <v>626</v>
      </c>
      <c r="C537" s="1361">
        <f t="shared" si="173"/>
        <v>8000</v>
      </c>
      <c r="D537" s="1361">
        <f t="shared" si="173"/>
        <v>8000</v>
      </c>
      <c r="E537" s="1361">
        <f t="shared" si="173"/>
        <v>8000</v>
      </c>
      <c r="F537" s="1361">
        <f t="shared" si="173"/>
        <v>8000</v>
      </c>
      <c r="G537" s="1361">
        <f>SUM(C537:F537)</f>
        <v>32000</v>
      </c>
    </row>
    <row r="538" spans="2:7" ht="12.6" thickBot="1">
      <c r="B538" s="1096" t="s">
        <v>627</v>
      </c>
      <c r="C538" s="1360">
        <f t="shared" si="173"/>
        <v>8000</v>
      </c>
      <c r="D538" s="1360">
        <f t="shared" si="173"/>
        <v>8000</v>
      </c>
      <c r="E538" s="1360">
        <f t="shared" si="173"/>
        <v>8000</v>
      </c>
      <c r="F538" s="1360">
        <f t="shared" si="173"/>
        <v>8000</v>
      </c>
      <c r="G538" s="1360">
        <f>SUM(C538:F538)</f>
        <v>32000</v>
      </c>
    </row>
    <row r="539" spans="2:7" ht="12.6" thickBot="1">
      <c r="B539" s="1093" t="s">
        <v>628</v>
      </c>
      <c r="C539" s="1361">
        <f t="shared" si="173"/>
        <v>8000</v>
      </c>
      <c r="D539" s="1361">
        <f t="shared" si="173"/>
        <v>8000</v>
      </c>
      <c r="E539" s="1361">
        <f t="shared" si="173"/>
        <v>8000</v>
      </c>
      <c r="F539" s="1361">
        <f t="shared" si="173"/>
        <v>8000</v>
      </c>
      <c r="G539" s="1361">
        <f>SUM(C539:F539)</f>
        <v>32000</v>
      </c>
    </row>
    <row r="540" spans="2:7" ht="12.6" thickBot="1">
      <c r="B540" s="1096" t="s">
        <v>629</v>
      </c>
      <c r="C540" s="1360">
        <f t="shared" si="173"/>
        <v>8000</v>
      </c>
      <c r="D540" s="1360">
        <f t="shared" si="173"/>
        <v>8000</v>
      </c>
      <c r="E540" s="1360">
        <f t="shared" si="173"/>
        <v>8000</v>
      </c>
      <c r="F540" s="1360">
        <f t="shared" si="173"/>
        <v>8000</v>
      </c>
      <c r="G540" s="1360">
        <f>SUM(C540:F540)</f>
        <v>32000</v>
      </c>
    </row>
    <row r="541" spans="2:7" ht="12.6" thickBot="1">
      <c r="B541" s="1093" t="s">
        <v>630</v>
      </c>
      <c r="C541" s="1361">
        <f t="shared" si="173"/>
        <v>8000</v>
      </c>
      <c r="D541" s="1361">
        <f t="shared" si="173"/>
        <v>8000</v>
      </c>
      <c r="E541" s="1361">
        <f t="shared" si="173"/>
        <v>8000</v>
      </c>
      <c r="F541" s="1361">
        <f t="shared" si="173"/>
        <v>8000</v>
      </c>
      <c r="G541" s="1361">
        <f>SUM(C541:F541)</f>
        <v>32000</v>
      </c>
    </row>
    <row r="542" spans="2:7" ht="10.5" thickBot="1">
      <c r="C542" s="170"/>
      <c r="D542" s="23"/>
      <c r="E542" s="23"/>
      <c r="F542" s="23"/>
      <c r="G542" s="23"/>
    </row>
    <row r="543" spans="2:7" ht="10.5" thickBot="1">
      <c r="B543" s="408" t="s">
        <v>811</v>
      </c>
      <c r="C543" s="412" t="s">
        <v>66</v>
      </c>
      <c r="D543" s="412" t="s">
        <v>67</v>
      </c>
      <c r="E543" s="412" t="s">
        <v>68</v>
      </c>
      <c r="F543" s="412" t="s">
        <v>69</v>
      </c>
      <c r="G543" s="412" t="s">
        <v>107</v>
      </c>
    </row>
    <row r="544" spans="2:7" ht="12.6" thickBot="1">
      <c r="B544" s="1103" t="s">
        <v>49</v>
      </c>
      <c r="C544" s="1358">
        <f>'OPEX Drivers'!H7/12000</f>
        <v>2.5000000000000001E-2</v>
      </c>
      <c r="D544" s="1358">
        <f>'OPEX Drivers'!I7/12000</f>
        <v>2.5000000000000001E-2</v>
      </c>
      <c r="E544" s="1358">
        <f>'OPEX Drivers'!J7/12000</f>
        <v>2.5000000000000001E-2</v>
      </c>
      <c r="F544" s="1358">
        <f>'OPEX Drivers'!K7/12000</f>
        <v>2.5000000000000001E-2</v>
      </c>
      <c r="G544" s="1358">
        <f>SUM(C544:F544)/4</f>
        <v>2.5000000000000001E-2</v>
      </c>
    </row>
    <row r="545" spans="2:7" ht="12.6" thickBot="1">
      <c r="B545" s="1104" t="s">
        <v>77</v>
      </c>
      <c r="C545" s="1359">
        <f>'OPEX Drivers'!L7/12000</f>
        <v>2.5000000000000001E-2</v>
      </c>
      <c r="D545" s="1359">
        <f>'OPEX Drivers'!M7/12000</f>
        <v>2.5000000000000001E-2</v>
      </c>
      <c r="E545" s="1359">
        <f>'OPEX Drivers'!N7/12000</f>
        <v>2.5000000000000001E-2</v>
      </c>
      <c r="F545" s="1359">
        <f>'OPEX Drivers'!O7/12000</f>
        <v>2.5000000000000001E-2</v>
      </c>
      <c r="G545" s="1359">
        <f t="shared" ref="G545:G558" si="174">SUM(C545:F545)/4</f>
        <v>2.5000000000000001E-2</v>
      </c>
    </row>
    <row r="546" spans="2:7" ht="12.6" thickBot="1">
      <c r="B546" s="1103" t="s">
        <v>78</v>
      </c>
      <c r="C546" s="1358">
        <f>'OPEX Drivers'!P7/12000</f>
        <v>2.5000000000000001E-2</v>
      </c>
      <c r="D546" s="1358">
        <f>'OPEX Drivers'!Q7/12000</f>
        <v>2.5000000000000001E-2</v>
      </c>
      <c r="E546" s="1358">
        <f>'OPEX Drivers'!R7/12000</f>
        <v>2.5000000000000001E-2</v>
      </c>
      <c r="F546" s="1358">
        <f>'OPEX Drivers'!S7/12000</f>
        <v>2.5000000000000001E-2</v>
      </c>
      <c r="G546" s="1358">
        <f t="shared" si="174"/>
        <v>2.5000000000000001E-2</v>
      </c>
    </row>
    <row r="547" spans="2:7" ht="12.6" thickBot="1">
      <c r="B547" s="1104" t="s">
        <v>79</v>
      </c>
      <c r="C547" s="1359">
        <f>'OPEX Drivers'!T7/12000</f>
        <v>2.5000000000000001E-2</v>
      </c>
      <c r="D547" s="1359">
        <f>'OPEX Drivers'!U7/12000</f>
        <v>2.5000000000000001E-2</v>
      </c>
      <c r="E547" s="1359">
        <f>'OPEX Drivers'!V7/12000</f>
        <v>2.5000000000000001E-2</v>
      </c>
      <c r="F547" s="1359">
        <f>'OPEX Drivers'!W7/12000</f>
        <v>2.5000000000000001E-2</v>
      </c>
      <c r="G547" s="1359">
        <f t="shared" si="174"/>
        <v>2.5000000000000001E-2</v>
      </c>
    </row>
    <row r="548" spans="2:7" ht="12.6" thickBot="1">
      <c r="B548" s="1103" t="s">
        <v>80</v>
      </c>
      <c r="C548" s="1358">
        <f>'OPEX Drivers'!X7/12000</f>
        <v>2.5000000000000001E-2</v>
      </c>
      <c r="D548" s="1358">
        <f>'OPEX Drivers'!Y7/12000</f>
        <v>2.5000000000000001E-2</v>
      </c>
      <c r="E548" s="1358">
        <f>'OPEX Drivers'!Z7/12000</f>
        <v>2.5000000000000001E-2</v>
      </c>
      <c r="F548" s="1358">
        <f>'OPEX Drivers'!AA7/12000</f>
        <v>2.5000000000000001E-2</v>
      </c>
      <c r="G548" s="1358">
        <f t="shared" si="174"/>
        <v>2.5000000000000001E-2</v>
      </c>
    </row>
    <row r="549" spans="2:7" ht="12.6" thickBot="1">
      <c r="B549" s="1105" t="s">
        <v>318</v>
      </c>
      <c r="C549" s="1359">
        <f>'OPEX Drivers'!AB7/12000</f>
        <v>2.5000000000000001E-2</v>
      </c>
      <c r="D549" s="1360">
        <f>'OPEX Drivers'!AC7/12000</f>
        <v>2.5000000000000001E-2</v>
      </c>
      <c r="E549" s="1360">
        <f>'OPEX Drivers'!AD7/12000</f>
        <v>2.5000000000000001E-2</v>
      </c>
      <c r="F549" s="1360">
        <f>'OPEX Drivers'!AE7/12000</f>
        <v>2.5000000000000001E-2</v>
      </c>
      <c r="G549" s="1360">
        <f t="shared" si="174"/>
        <v>2.5000000000000001E-2</v>
      </c>
    </row>
    <row r="550" spans="2:7" ht="12.6" thickBot="1">
      <c r="B550" s="1106" t="s">
        <v>317</v>
      </c>
      <c r="C550" s="1358">
        <f>'OPEX Drivers'!AF7/12000</f>
        <v>2.5000000000000001E-2</v>
      </c>
      <c r="D550" s="1361">
        <f>'OPEX Drivers'!AG7/12000</f>
        <v>2.5000000000000001E-2</v>
      </c>
      <c r="E550" s="1361">
        <f>'OPEX Drivers'!AH7/12000</f>
        <v>2.5000000000000001E-2</v>
      </c>
      <c r="F550" s="1361">
        <f>'OPEX Drivers'!AI7/12000</f>
        <v>2.5000000000000001E-2</v>
      </c>
      <c r="G550" s="1361">
        <f t="shared" si="174"/>
        <v>2.5000000000000001E-2</v>
      </c>
    </row>
    <row r="551" spans="2:7" ht="12.6" thickBot="1">
      <c r="B551" s="1105" t="s">
        <v>319</v>
      </c>
      <c r="C551" s="1359">
        <f>'OPEX Drivers'!AJ7/12000</f>
        <v>2.5000000000000001E-2</v>
      </c>
      <c r="D551" s="1360">
        <f>'OPEX Drivers'!AK7/12000</f>
        <v>2.5000000000000001E-2</v>
      </c>
      <c r="E551" s="1360">
        <f>'OPEX Drivers'!AL7/12000</f>
        <v>2.5000000000000001E-2</v>
      </c>
      <c r="F551" s="1360">
        <f>'OPEX Drivers'!AM7/12000</f>
        <v>2.5000000000000001E-2</v>
      </c>
      <c r="G551" s="1360">
        <f t="shared" si="174"/>
        <v>2.5000000000000001E-2</v>
      </c>
    </row>
    <row r="552" spans="2:7" ht="12.6" thickBot="1">
      <c r="B552" s="1106" t="s">
        <v>412</v>
      </c>
      <c r="C552" s="1358">
        <f>'OPEX Drivers'!AN7/12000</f>
        <v>2.5000000000000001E-2</v>
      </c>
      <c r="D552" s="1361">
        <f>'OPEX Drivers'!AO7/12000</f>
        <v>2.5000000000000001E-2</v>
      </c>
      <c r="E552" s="1361">
        <f>'OPEX Drivers'!AP7/12000</f>
        <v>2.5000000000000001E-2</v>
      </c>
      <c r="F552" s="1361">
        <f>'OPEX Drivers'!AQ7/12000</f>
        <v>2.5000000000000001E-2</v>
      </c>
      <c r="G552" s="1361">
        <f t="shared" si="174"/>
        <v>2.5000000000000001E-2</v>
      </c>
    </row>
    <row r="553" spans="2:7" ht="12.6" thickBot="1">
      <c r="B553" s="1105" t="s">
        <v>413</v>
      </c>
      <c r="C553" s="1359">
        <f>'OPEX Drivers'!AR7/12000</f>
        <v>2.5000000000000001E-2</v>
      </c>
      <c r="D553" s="1360">
        <f>'OPEX Drivers'!AS7/12000</f>
        <v>2.5000000000000001E-2</v>
      </c>
      <c r="E553" s="1360">
        <f>'OPEX Drivers'!AT7/12000</f>
        <v>2.5000000000000001E-2</v>
      </c>
      <c r="F553" s="1360">
        <f>'OPEX Drivers'!AU7/12000</f>
        <v>2.5000000000000001E-2</v>
      </c>
      <c r="G553" s="1360">
        <f t="shared" si="174"/>
        <v>2.5000000000000001E-2</v>
      </c>
    </row>
    <row r="554" spans="2:7" ht="12.6" thickBot="1">
      <c r="B554" s="1106" t="s">
        <v>626</v>
      </c>
      <c r="C554" s="1358">
        <f>'OPEX Drivers'!AV7/12000</f>
        <v>2.5000000000000001E-2</v>
      </c>
      <c r="D554" s="1361">
        <f>'OPEX Drivers'!AW7/12000</f>
        <v>2.5000000000000001E-2</v>
      </c>
      <c r="E554" s="1361">
        <f>'OPEX Drivers'!AX7/12000</f>
        <v>2.5000000000000001E-2</v>
      </c>
      <c r="F554" s="1361">
        <f>'OPEX Drivers'!AY7/12000</f>
        <v>2.5000000000000001E-2</v>
      </c>
      <c r="G554" s="1361">
        <f t="shared" si="174"/>
        <v>2.5000000000000001E-2</v>
      </c>
    </row>
    <row r="555" spans="2:7" ht="12.6" thickBot="1">
      <c r="B555" s="1105" t="s">
        <v>627</v>
      </c>
      <c r="C555" s="1359">
        <f>'OPEX Drivers'!AZ7/12000</f>
        <v>2.5000000000000001E-2</v>
      </c>
      <c r="D555" s="1360">
        <f>'OPEX Drivers'!BA7/12000</f>
        <v>2.5000000000000001E-2</v>
      </c>
      <c r="E555" s="1360">
        <f>'OPEX Drivers'!BB7/12000</f>
        <v>2.5000000000000001E-2</v>
      </c>
      <c r="F555" s="1360">
        <f>'OPEX Drivers'!BC7/12000</f>
        <v>2.5000000000000001E-2</v>
      </c>
      <c r="G555" s="1360">
        <f t="shared" si="174"/>
        <v>2.5000000000000001E-2</v>
      </c>
    </row>
    <row r="556" spans="2:7" ht="12.6" thickBot="1">
      <c r="B556" s="1106" t="s">
        <v>628</v>
      </c>
      <c r="C556" s="1358">
        <f>'OPEX Drivers'!BD7/12000</f>
        <v>2.5000000000000001E-2</v>
      </c>
      <c r="D556" s="1361">
        <f>'OPEX Drivers'!BE7/12000</f>
        <v>2.5000000000000001E-2</v>
      </c>
      <c r="E556" s="1361">
        <f>'OPEX Drivers'!BF7/12000</f>
        <v>2.5000000000000001E-2</v>
      </c>
      <c r="F556" s="1361">
        <f>'OPEX Drivers'!BG7/12000</f>
        <v>2.5000000000000001E-2</v>
      </c>
      <c r="G556" s="1361">
        <f t="shared" si="174"/>
        <v>2.5000000000000001E-2</v>
      </c>
    </row>
    <row r="557" spans="2:7" ht="12.6" thickBot="1">
      <c r="B557" s="1105" t="s">
        <v>629</v>
      </c>
      <c r="C557" s="1359">
        <f>'OPEX Drivers'!BH7/12000</f>
        <v>2.5000000000000001E-2</v>
      </c>
      <c r="D557" s="1360">
        <f>'OPEX Drivers'!BI7/12000</f>
        <v>2.5000000000000001E-2</v>
      </c>
      <c r="E557" s="1360">
        <f>'OPEX Drivers'!BJ7/12000</f>
        <v>2.5000000000000001E-2</v>
      </c>
      <c r="F557" s="1360">
        <f>'OPEX Drivers'!BK7/12000</f>
        <v>2.5000000000000001E-2</v>
      </c>
      <c r="G557" s="1360">
        <f t="shared" si="174"/>
        <v>2.5000000000000001E-2</v>
      </c>
    </row>
    <row r="558" spans="2:7" ht="12.6" thickBot="1">
      <c r="B558" s="1106" t="s">
        <v>630</v>
      </c>
      <c r="C558" s="1358">
        <f>'OPEX Drivers'!BL7/12000</f>
        <v>2.5000000000000001E-2</v>
      </c>
      <c r="D558" s="1361">
        <f>'OPEX Drivers'!BM7/12000</f>
        <v>2.5000000000000001E-2</v>
      </c>
      <c r="E558" s="1361">
        <f>'OPEX Drivers'!BN7/12000</f>
        <v>2.5000000000000001E-2</v>
      </c>
      <c r="F558" s="1361">
        <f>'OPEX Drivers'!BO7/12000</f>
        <v>2.5000000000000001E-2</v>
      </c>
      <c r="G558" s="1361">
        <f t="shared" si="174"/>
        <v>2.5000000000000001E-2</v>
      </c>
    </row>
    <row r="559" spans="2:7" ht="10.8" thickBot="1">
      <c r="B559" s="180"/>
      <c r="C559" s="138"/>
      <c r="D559" s="138"/>
      <c r="E559" s="138"/>
      <c r="F559" s="138"/>
      <c r="G559" s="438"/>
    </row>
    <row r="560" spans="2:7" ht="10.5" thickBot="1">
      <c r="B560" s="408" t="s">
        <v>196</v>
      </c>
      <c r="C560" s="412" t="s">
        <v>66</v>
      </c>
      <c r="D560" s="412" t="s">
        <v>67</v>
      </c>
      <c r="E560" s="412" t="s">
        <v>68</v>
      </c>
      <c r="F560" s="412" t="s">
        <v>69</v>
      </c>
      <c r="G560" s="412" t="s">
        <v>107</v>
      </c>
    </row>
    <row r="561" spans="2:7" ht="12.6" thickBot="1">
      <c r="B561" s="1103" t="s">
        <v>49</v>
      </c>
      <c r="C561" s="1358">
        <f>C493*C544</f>
        <v>500</v>
      </c>
      <c r="D561" s="1358">
        <f t="shared" ref="D561:F561" si="175">D493*D544</f>
        <v>500</v>
      </c>
      <c r="E561" s="1358">
        <f t="shared" si="175"/>
        <v>500</v>
      </c>
      <c r="F561" s="1358">
        <f t="shared" si="175"/>
        <v>500</v>
      </c>
      <c r="G561" s="1358">
        <f>SUM(C561:F561)/4</f>
        <v>500</v>
      </c>
    </row>
    <row r="562" spans="2:7" ht="12.6" thickBot="1">
      <c r="B562" s="1104" t="s">
        <v>77</v>
      </c>
      <c r="C562" s="1359">
        <f t="shared" ref="C562:F575" si="176">C494*C545</f>
        <v>500</v>
      </c>
      <c r="D562" s="1359">
        <f t="shared" si="176"/>
        <v>500</v>
      </c>
      <c r="E562" s="1359">
        <f t="shared" si="176"/>
        <v>500</v>
      </c>
      <c r="F562" s="1359">
        <f t="shared" si="176"/>
        <v>500</v>
      </c>
      <c r="G562" s="1359">
        <f t="shared" ref="G562:G575" si="177">SUM(C562:F562)/4</f>
        <v>500</v>
      </c>
    </row>
    <row r="563" spans="2:7" ht="12.6" thickBot="1">
      <c r="B563" s="1103" t="s">
        <v>78</v>
      </c>
      <c r="C563" s="1358">
        <f t="shared" si="176"/>
        <v>500</v>
      </c>
      <c r="D563" s="1358">
        <f t="shared" si="176"/>
        <v>500</v>
      </c>
      <c r="E563" s="1358">
        <f t="shared" si="176"/>
        <v>500</v>
      </c>
      <c r="F563" s="1358">
        <f t="shared" si="176"/>
        <v>500</v>
      </c>
      <c r="G563" s="1358">
        <f t="shared" si="177"/>
        <v>500</v>
      </c>
    </row>
    <row r="564" spans="2:7" ht="12.6" thickBot="1">
      <c r="B564" s="1104" t="s">
        <v>79</v>
      </c>
      <c r="C564" s="1359">
        <f t="shared" si="176"/>
        <v>500</v>
      </c>
      <c r="D564" s="1359">
        <f t="shared" si="176"/>
        <v>500</v>
      </c>
      <c r="E564" s="1359">
        <f t="shared" si="176"/>
        <v>500</v>
      </c>
      <c r="F564" s="1359">
        <f t="shared" si="176"/>
        <v>500</v>
      </c>
      <c r="G564" s="1359">
        <f t="shared" si="177"/>
        <v>500</v>
      </c>
    </row>
    <row r="565" spans="2:7" ht="12.6" thickBot="1">
      <c r="B565" s="1103" t="s">
        <v>80</v>
      </c>
      <c r="C565" s="1358">
        <f t="shared" si="176"/>
        <v>500</v>
      </c>
      <c r="D565" s="1358">
        <f t="shared" si="176"/>
        <v>500</v>
      </c>
      <c r="E565" s="1358">
        <f t="shared" si="176"/>
        <v>500</v>
      </c>
      <c r="F565" s="1358">
        <f t="shared" si="176"/>
        <v>500</v>
      </c>
      <c r="G565" s="1358">
        <f t="shared" si="177"/>
        <v>500</v>
      </c>
    </row>
    <row r="566" spans="2:7" ht="12.6" thickBot="1">
      <c r="B566" s="1105" t="s">
        <v>318</v>
      </c>
      <c r="C566" s="1360">
        <f t="shared" si="176"/>
        <v>500</v>
      </c>
      <c r="D566" s="1360">
        <f t="shared" si="176"/>
        <v>500</v>
      </c>
      <c r="E566" s="1360">
        <f t="shared" si="176"/>
        <v>500</v>
      </c>
      <c r="F566" s="1360">
        <f t="shared" si="176"/>
        <v>500</v>
      </c>
      <c r="G566" s="1360">
        <f t="shared" si="177"/>
        <v>500</v>
      </c>
    </row>
    <row r="567" spans="2:7" ht="12.6" thickBot="1">
      <c r="B567" s="1106" t="s">
        <v>317</v>
      </c>
      <c r="C567" s="1361">
        <f t="shared" si="176"/>
        <v>500</v>
      </c>
      <c r="D567" s="1361">
        <f t="shared" si="176"/>
        <v>500</v>
      </c>
      <c r="E567" s="1361">
        <f t="shared" si="176"/>
        <v>500</v>
      </c>
      <c r="F567" s="1361">
        <f t="shared" si="176"/>
        <v>500</v>
      </c>
      <c r="G567" s="1361">
        <f t="shared" si="177"/>
        <v>500</v>
      </c>
    </row>
    <row r="568" spans="2:7" ht="12.6" thickBot="1">
      <c r="B568" s="1105" t="s">
        <v>319</v>
      </c>
      <c r="C568" s="1360">
        <f t="shared" si="176"/>
        <v>500</v>
      </c>
      <c r="D568" s="1360">
        <f t="shared" si="176"/>
        <v>500</v>
      </c>
      <c r="E568" s="1360">
        <f t="shared" si="176"/>
        <v>500</v>
      </c>
      <c r="F568" s="1360">
        <f t="shared" si="176"/>
        <v>500</v>
      </c>
      <c r="G568" s="1360">
        <f t="shared" si="177"/>
        <v>500</v>
      </c>
    </row>
    <row r="569" spans="2:7" ht="12.6" thickBot="1">
      <c r="B569" s="1106" t="s">
        <v>412</v>
      </c>
      <c r="C569" s="1361">
        <f t="shared" si="176"/>
        <v>500</v>
      </c>
      <c r="D569" s="1361">
        <f t="shared" si="176"/>
        <v>500</v>
      </c>
      <c r="E569" s="1361">
        <f t="shared" si="176"/>
        <v>500</v>
      </c>
      <c r="F569" s="1361">
        <f t="shared" si="176"/>
        <v>500</v>
      </c>
      <c r="G569" s="1361">
        <f t="shared" si="177"/>
        <v>500</v>
      </c>
    </row>
    <row r="570" spans="2:7" ht="12.6" thickBot="1">
      <c r="B570" s="1105" t="s">
        <v>413</v>
      </c>
      <c r="C570" s="1360">
        <f t="shared" si="176"/>
        <v>500</v>
      </c>
      <c r="D570" s="1360">
        <f t="shared" si="176"/>
        <v>500</v>
      </c>
      <c r="E570" s="1360">
        <f t="shared" si="176"/>
        <v>500</v>
      </c>
      <c r="F570" s="1360">
        <f t="shared" si="176"/>
        <v>500</v>
      </c>
      <c r="G570" s="1360">
        <f t="shared" si="177"/>
        <v>500</v>
      </c>
    </row>
    <row r="571" spans="2:7" ht="12.6" thickBot="1">
      <c r="B571" s="1106" t="s">
        <v>626</v>
      </c>
      <c r="C571" s="1361">
        <f t="shared" si="176"/>
        <v>500</v>
      </c>
      <c r="D571" s="1361">
        <f t="shared" si="176"/>
        <v>500</v>
      </c>
      <c r="E571" s="1361">
        <f t="shared" si="176"/>
        <v>500</v>
      </c>
      <c r="F571" s="1361">
        <f t="shared" si="176"/>
        <v>500</v>
      </c>
      <c r="G571" s="1361">
        <f t="shared" si="177"/>
        <v>500</v>
      </c>
    </row>
    <row r="572" spans="2:7" ht="12.6" thickBot="1">
      <c r="B572" s="1105" t="s">
        <v>627</v>
      </c>
      <c r="C572" s="1360">
        <f t="shared" si="176"/>
        <v>500</v>
      </c>
      <c r="D572" s="1360">
        <f t="shared" si="176"/>
        <v>500</v>
      </c>
      <c r="E572" s="1360">
        <f t="shared" si="176"/>
        <v>500</v>
      </c>
      <c r="F572" s="1360">
        <f t="shared" si="176"/>
        <v>500</v>
      </c>
      <c r="G572" s="1360">
        <f t="shared" si="177"/>
        <v>500</v>
      </c>
    </row>
    <row r="573" spans="2:7" ht="12.6" thickBot="1">
      <c r="B573" s="1106" t="s">
        <v>628</v>
      </c>
      <c r="C573" s="1361">
        <f t="shared" si="176"/>
        <v>500</v>
      </c>
      <c r="D573" s="1361">
        <f t="shared" si="176"/>
        <v>500</v>
      </c>
      <c r="E573" s="1361">
        <f t="shared" si="176"/>
        <v>500</v>
      </c>
      <c r="F573" s="1361">
        <f t="shared" si="176"/>
        <v>500</v>
      </c>
      <c r="G573" s="1361">
        <f t="shared" si="177"/>
        <v>500</v>
      </c>
    </row>
    <row r="574" spans="2:7" ht="12.6" thickBot="1">
      <c r="B574" s="1105" t="s">
        <v>629</v>
      </c>
      <c r="C574" s="1360">
        <f t="shared" si="176"/>
        <v>500</v>
      </c>
      <c r="D574" s="1360">
        <f t="shared" si="176"/>
        <v>500</v>
      </c>
      <c r="E574" s="1360">
        <f t="shared" si="176"/>
        <v>500</v>
      </c>
      <c r="F574" s="1360">
        <f t="shared" si="176"/>
        <v>500</v>
      </c>
      <c r="G574" s="1360">
        <f t="shared" si="177"/>
        <v>500</v>
      </c>
    </row>
    <row r="575" spans="2:7" ht="12.6" thickBot="1">
      <c r="B575" s="1106" t="s">
        <v>630</v>
      </c>
      <c r="C575" s="1361">
        <f t="shared" si="176"/>
        <v>500</v>
      </c>
      <c r="D575" s="1361">
        <f t="shared" si="176"/>
        <v>500</v>
      </c>
      <c r="E575" s="1361">
        <f t="shared" si="176"/>
        <v>500</v>
      </c>
      <c r="F575" s="1361">
        <f t="shared" si="176"/>
        <v>500</v>
      </c>
      <c r="G575" s="1361">
        <f t="shared" si="177"/>
        <v>500</v>
      </c>
    </row>
  </sheetData>
  <phoneticPr fontId="26" type="noConversion"/>
  <pageMargins left="0.75" right="0.75" top="1" bottom="1" header="0.5" footer="0.5"/>
  <pageSetup scale="68" orientation="landscape" r:id="rId1"/>
  <headerFooter alignWithMargins="0"/>
  <ignoredErrors>
    <ignoredError sqref="G48:G54 G142 G298 C52:F55 G180 G304 D36:AF36 AG36:BJ36" 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002060"/>
  </sheetPr>
  <dimension ref="C1:T59"/>
  <sheetViews>
    <sheetView topLeftCell="A26" zoomScaleNormal="100" workbookViewId="0">
      <selection activeCell="E40" sqref="E40:S40"/>
    </sheetView>
  </sheetViews>
  <sheetFormatPr defaultRowHeight="12.3"/>
  <cols>
    <col min="3" max="3" width="41.21875" customWidth="1"/>
    <col min="5" max="18" width="9" bestFit="1" customWidth="1"/>
    <col min="19" max="19" width="9" customWidth="1"/>
    <col min="20" max="20" width="16.21875" customWidth="1"/>
  </cols>
  <sheetData>
    <row r="1" spans="3:20" ht="12.6" thickBot="1"/>
    <row r="2" spans="3:20" ht="12.6" thickBot="1">
      <c r="C2" s="1086" t="s">
        <v>667</v>
      </c>
      <c r="D2" s="437"/>
      <c r="E2" s="437"/>
      <c r="F2" s="437"/>
      <c r="G2" s="437"/>
      <c r="H2" s="437"/>
      <c r="I2" s="437"/>
      <c r="J2" s="437"/>
      <c r="K2" s="437"/>
      <c r="L2" s="437"/>
      <c r="M2" s="437"/>
      <c r="N2" s="437"/>
      <c r="O2" s="437"/>
      <c r="P2" s="437"/>
      <c r="Q2" s="437"/>
      <c r="R2" s="437"/>
      <c r="S2" s="437"/>
      <c r="T2" s="437"/>
    </row>
    <row r="3" spans="3:20" ht="12.6" thickBot="1">
      <c r="C3" s="437"/>
      <c r="D3" s="437"/>
      <c r="E3" s="959"/>
      <c r="F3" s="959"/>
      <c r="G3" s="959"/>
      <c r="H3" s="959"/>
      <c r="I3" s="959"/>
      <c r="J3" s="959"/>
      <c r="K3" s="959"/>
      <c r="L3" s="959"/>
      <c r="M3" s="959"/>
      <c r="N3" s="959"/>
      <c r="O3" s="959"/>
      <c r="P3" s="959"/>
      <c r="Q3" s="959"/>
      <c r="R3" s="959"/>
      <c r="S3" s="959"/>
      <c r="T3" s="959"/>
    </row>
    <row r="4" spans="3:20" ht="12.6" thickBot="1">
      <c r="C4" s="437" t="s">
        <v>320</v>
      </c>
      <c r="D4" s="437" t="s">
        <v>232</v>
      </c>
      <c r="E4" s="959" t="s">
        <v>70</v>
      </c>
      <c r="F4" s="959" t="s">
        <v>71</v>
      </c>
      <c r="G4" s="959" t="s">
        <v>72</v>
      </c>
      <c r="H4" s="959" t="s">
        <v>87</v>
      </c>
      <c r="I4" s="959" t="s">
        <v>88</v>
      </c>
      <c r="J4" s="959" t="s">
        <v>199</v>
      </c>
      <c r="K4" s="959" t="s">
        <v>200</v>
      </c>
      <c r="L4" s="959" t="s">
        <v>201</v>
      </c>
      <c r="M4" s="959" t="s">
        <v>408</v>
      </c>
      <c r="N4" s="959" t="s">
        <v>409</v>
      </c>
      <c r="O4" s="959" t="s">
        <v>595</v>
      </c>
      <c r="P4" s="959" t="s">
        <v>596</v>
      </c>
      <c r="Q4" s="959" t="s">
        <v>597</v>
      </c>
      <c r="R4" s="959" t="s">
        <v>598</v>
      </c>
      <c r="S4" s="959" t="s">
        <v>599</v>
      </c>
      <c r="T4" s="959" t="s">
        <v>165</v>
      </c>
    </row>
    <row r="5" spans="3:20" ht="14.4" thickBot="1">
      <c r="C5" s="1072" t="s">
        <v>321</v>
      </c>
      <c r="D5" s="1073" t="s">
        <v>322</v>
      </c>
      <c r="E5" s="1089">
        <f t="shared" ref="E5:S5" si="0">SUM(E14,E21,E28,E35,E42)</f>
        <v>1330115.4441146185</v>
      </c>
      <c r="F5" s="1089">
        <f t="shared" si="0"/>
        <v>1330115.4441146185</v>
      </c>
      <c r="G5" s="1089">
        <f t="shared" si="0"/>
        <v>1330115.4441146185</v>
      </c>
      <c r="H5" s="1089">
        <f t="shared" si="0"/>
        <v>1330115.4441146185</v>
      </c>
      <c r="I5" s="1089">
        <f t="shared" si="0"/>
        <v>1330115.4441146185</v>
      </c>
      <c r="J5" s="1089">
        <f t="shared" si="0"/>
        <v>1330115.4441146185</v>
      </c>
      <c r="K5" s="1089">
        <f t="shared" si="0"/>
        <v>1330115.4441146185</v>
      </c>
      <c r="L5" s="1089">
        <f t="shared" si="0"/>
        <v>1330115.4441146185</v>
      </c>
      <c r="M5" s="1089">
        <f t="shared" si="0"/>
        <v>1330115.4441146185</v>
      </c>
      <c r="N5" s="1089">
        <f t="shared" si="0"/>
        <v>1330115.4441146185</v>
      </c>
      <c r="O5" s="1089">
        <f t="shared" si="0"/>
        <v>1330115.4441146185</v>
      </c>
      <c r="P5" s="1089">
        <f t="shared" si="0"/>
        <v>1330115.4441146185</v>
      </c>
      <c r="Q5" s="1089">
        <f t="shared" si="0"/>
        <v>1330115.4441146185</v>
      </c>
      <c r="R5" s="1089">
        <f t="shared" si="0"/>
        <v>1330115.4441146185</v>
      </c>
      <c r="S5" s="1089">
        <f t="shared" si="0"/>
        <v>1330115.4441146185</v>
      </c>
      <c r="T5" s="1088">
        <f t="shared" ref="T5:T7" si="1">SUM(E5:S5)</f>
        <v>19951731.661719274</v>
      </c>
    </row>
    <row r="6" spans="3:20" ht="14.4" thickBot="1">
      <c r="C6" s="1082" t="s">
        <v>323</v>
      </c>
      <c r="D6" s="1337" t="s">
        <v>727</v>
      </c>
      <c r="E6" s="1338">
        <f t="shared" ref="E6:S6" si="2">SUM(E15,E22,E29,E36,E43)</f>
        <v>25186.439255461548</v>
      </c>
      <c r="F6" s="1338">
        <f t="shared" si="2"/>
        <v>25186.439255461548</v>
      </c>
      <c r="G6" s="1338">
        <f t="shared" si="2"/>
        <v>25186.439255461548</v>
      </c>
      <c r="H6" s="1338">
        <f t="shared" si="2"/>
        <v>25186.439255461548</v>
      </c>
      <c r="I6" s="1338">
        <f t="shared" si="2"/>
        <v>25186.439255461548</v>
      </c>
      <c r="J6" s="1338">
        <f t="shared" si="2"/>
        <v>25186.439255461548</v>
      </c>
      <c r="K6" s="1338">
        <f t="shared" si="2"/>
        <v>25186.439255461548</v>
      </c>
      <c r="L6" s="1338">
        <f t="shared" si="2"/>
        <v>25186.439255461548</v>
      </c>
      <c r="M6" s="1338">
        <f t="shared" si="2"/>
        <v>25186.439255461548</v>
      </c>
      <c r="N6" s="1338">
        <f t="shared" si="2"/>
        <v>25186.439255461548</v>
      </c>
      <c r="O6" s="1338">
        <f t="shared" si="2"/>
        <v>25186.439255461548</v>
      </c>
      <c r="P6" s="1338">
        <f t="shared" si="2"/>
        <v>25186.439255461548</v>
      </c>
      <c r="Q6" s="1338">
        <f t="shared" si="2"/>
        <v>25186.439255461548</v>
      </c>
      <c r="R6" s="1338">
        <f t="shared" si="2"/>
        <v>25186.439255461548</v>
      </c>
      <c r="S6" s="1338">
        <f t="shared" si="2"/>
        <v>25186.439255461548</v>
      </c>
      <c r="T6" s="1339">
        <f t="shared" si="1"/>
        <v>377796.58883192332</v>
      </c>
    </row>
    <row r="7" spans="3:20" ht="14.4" thickBot="1">
      <c r="C7" s="1077" t="s">
        <v>325</v>
      </c>
      <c r="D7" s="1078" t="s">
        <v>324</v>
      </c>
      <c r="E7" s="1089">
        <f t="shared" ref="E7:S7" si="3">SUM(E16,E23,E30,E37,E44)</f>
        <v>9424.3012858411803</v>
      </c>
      <c r="F7" s="1089">
        <f t="shared" si="3"/>
        <v>9424.3012858411803</v>
      </c>
      <c r="G7" s="1089">
        <f t="shared" si="3"/>
        <v>9424.3012858411803</v>
      </c>
      <c r="H7" s="1089">
        <f t="shared" si="3"/>
        <v>9424.3012858411803</v>
      </c>
      <c r="I7" s="1089">
        <f t="shared" si="3"/>
        <v>9424.3012858411803</v>
      </c>
      <c r="J7" s="1089">
        <f t="shared" si="3"/>
        <v>9424.3012858411803</v>
      </c>
      <c r="K7" s="1089">
        <f t="shared" si="3"/>
        <v>9424.3012858411803</v>
      </c>
      <c r="L7" s="1089">
        <f t="shared" si="3"/>
        <v>9424.3012858411803</v>
      </c>
      <c r="M7" s="1089">
        <f t="shared" si="3"/>
        <v>9424.3012858411803</v>
      </c>
      <c r="N7" s="1089">
        <f t="shared" si="3"/>
        <v>9424.3012858411803</v>
      </c>
      <c r="O7" s="1089">
        <f t="shared" si="3"/>
        <v>9424.3012858411803</v>
      </c>
      <c r="P7" s="1089">
        <f t="shared" si="3"/>
        <v>9424.3012858411803</v>
      </c>
      <c r="Q7" s="1089">
        <f t="shared" si="3"/>
        <v>9424.3012858411803</v>
      </c>
      <c r="R7" s="1089">
        <f t="shared" si="3"/>
        <v>9424.3012858411803</v>
      </c>
      <c r="S7" s="1089">
        <f t="shared" si="3"/>
        <v>9424.3012858411803</v>
      </c>
      <c r="T7" s="1087">
        <f t="shared" si="1"/>
        <v>141364.5192876177</v>
      </c>
    </row>
    <row r="10" spans="3:20" ht="12.6" thickBot="1"/>
    <row r="11" spans="3:20" ht="12.6" thickBot="1">
      <c r="C11" s="1086" t="s">
        <v>666</v>
      </c>
      <c r="D11" s="437"/>
      <c r="E11" s="437"/>
      <c r="F11" s="437"/>
      <c r="G11" s="437"/>
      <c r="H11" s="437"/>
      <c r="I11" s="437"/>
      <c r="J11" s="437"/>
      <c r="K11" s="437"/>
      <c r="L11" s="437"/>
      <c r="M11" s="437"/>
      <c r="N11" s="437"/>
      <c r="O11" s="437"/>
      <c r="P11" s="437"/>
      <c r="Q11" s="437"/>
      <c r="R11" s="437"/>
      <c r="S11" s="437"/>
      <c r="T11" s="437"/>
    </row>
    <row r="12" spans="3:20" ht="12.6" thickBot="1">
      <c r="C12" s="1159"/>
      <c r="D12" s="437"/>
      <c r="E12" s="959"/>
      <c r="F12" s="959"/>
      <c r="G12" s="959"/>
      <c r="H12" s="959"/>
      <c r="I12" s="959"/>
      <c r="J12" s="959"/>
      <c r="K12" s="959"/>
      <c r="L12" s="959"/>
      <c r="M12" s="959"/>
      <c r="N12" s="959"/>
      <c r="O12" s="959"/>
      <c r="P12" s="959"/>
      <c r="Q12" s="959"/>
      <c r="R12" s="959"/>
      <c r="S12" s="959"/>
      <c r="T12" s="959"/>
    </row>
    <row r="13" spans="3:20" ht="12.6" thickBot="1">
      <c r="C13" s="437" t="s">
        <v>320</v>
      </c>
      <c r="D13" s="437" t="s">
        <v>232</v>
      </c>
      <c r="E13" s="959" t="s">
        <v>70</v>
      </c>
      <c r="F13" s="959" t="s">
        <v>71</v>
      </c>
      <c r="G13" s="959" t="s">
        <v>72</v>
      </c>
      <c r="H13" s="959" t="s">
        <v>87</v>
      </c>
      <c r="I13" s="959" t="s">
        <v>88</v>
      </c>
      <c r="J13" s="959" t="s">
        <v>199</v>
      </c>
      <c r="K13" s="959" t="s">
        <v>200</v>
      </c>
      <c r="L13" s="959" t="s">
        <v>201</v>
      </c>
      <c r="M13" s="959" t="s">
        <v>408</v>
      </c>
      <c r="N13" s="959" t="s">
        <v>409</v>
      </c>
      <c r="O13" s="959" t="s">
        <v>595</v>
      </c>
      <c r="P13" s="959" t="s">
        <v>596</v>
      </c>
      <c r="Q13" s="959" t="s">
        <v>597</v>
      </c>
      <c r="R13" s="959" t="s">
        <v>598</v>
      </c>
      <c r="S13" s="959" t="s">
        <v>599</v>
      </c>
      <c r="T13" s="959" t="s">
        <v>165</v>
      </c>
    </row>
    <row r="14" spans="3:20">
      <c r="C14" s="1072" t="s">
        <v>321</v>
      </c>
      <c r="D14" s="1073" t="str">
        <f>'Ruthenus 15th. Generation'!C5</f>
        <v>Pieces</v>
      </c>
      <c r="E14" s="1074">
        <f>'Ruthenus 15th. Generation'!D5</f>
        <v>266023.08882292372</v>
      </c>
      <c r="F14" s="1075">
        <f>'Ruthenus 15th. Generation'!E5</f>
        <v>266023.08882292372</v>
      </c>
      <c r="G14" s="1075">
        <f>'Ruthenus 15th. Generation'!F5</f>
        <v>266023.08882292372</v>
      </c>
      <c r="H14" s="1075">
        <f>'Ruthenus 15th. Generation'!G5</f>
        <v>266023.08882292372</v>
      </c>
      <c r="I14" s="1075">
        <f>'Ruthenus 15th. Generation'!H5</f>
        <v>266023.08882292372</v>
      </c>
      <c r="J14" s="1075">
        <f>'Ruthenus 15th. Generation'!I5</f>
        <v>266023.08882292372</v>
      </c>
      <c r="K14" s="1075">
        <f>'Ruthenus 15th. Generation'!J5</f>
        <v>266023.08882292372</v>
      </c>
      <c r="L14" s="1075">
        <f>'Ruthenus 15th. Generation'!K5</f>
        <v>266023.08882292372</v>
      </c>
      <c r="M14" s="1075">
        <f>'Ruthenus 15th. Generation'!L5</f>
        <v>266023.08882292372</v>
      </c>
      <c r="N14" s="1075">
        <f>'Ruthenus 15th. Generation'!M5</f>
        <v>266023.08882292372</v>
      </c>
      <c r="O14" s="1075">
        <f>'Ruthenus 15th. Generation'!N5</f>
        <v>266023.08882292372</v>
      </c>
      <c r="P14" s="1075">
        <f>'Ruthenus 15th. Generation'!O5</f>
        <v>266023.08882292372</v>
      </c>
      <c r="Q14" s="1075">
        <f>'Ruthenus 15th. Generation'!P5</f>
        <v>266023.08882292372</v>
      </c>
      <c r="R14" s="1075">
        <f>'Ruthenus 15th. Generation'!Q5</f>
        <v>266023.08882292372</v>
      </c>
      <c r="S14" s="1076">
        <f>'Ruthenus 15th. Generation'!R5</f>
        <v>266023.08882292372</v>
      </c>
      <c r="T14" s="1084">
        <f>'Ruthenus 15th. Generation'!S5</f>
        <v>3990346.3323438545</v>
      </c>
    </row>
    <row r="15" spans="3:20">
      <c r="C15" s="1082" t="s">
        <v>323</v>
      </c>
      <c r="D15" s="1083" t="str">
        <f>'Ruthenus 15th. Generation'!C6</f>
        <v>€</v>
      </c>
      <c r="E15" s="1340">
        <f>'Ruthenus 15th. Generation'!D6</f>
        <v>10446.508314514633</v>
      </c>
      <c r="F15" s="1341">
        <f>'Ruthenus 15th. Generation'!E6</f>
        <v>10446.508314514633</v>
      </c>
      <c r="G15" s="1341">
        <f>'Ruthenus 15th. Generation'!F6</f>
        <v>10446.508314514633</v>
      </c>
      <c r="H15" s="1341">
        <f>'Ruthenus 15th. Generation'!G6</f>
        <v>10446.508314514633</v>
      </c>
      <c r="I15" s="1341">
        <f>'Ruthenus 15th. Generation'!H6</f>
        <v>10446.508314514633</v>
      </c>
      <c r="J15" s="1341">
        <f>'Ruthenus 15th. Generation'!I6</f>
        <v>10446.508314514633</v>
      </c>
      <c r="K15" s="1341">
        <f>'Ruthenus 15th. Generation'!J6</f>
        <v>10446.508314514633</v>
      </c>
      <c r="L15" s="1341">
        <f>'Ruthenus 15th. Generation'!K6</f>
        <v>10446.508314514633</v>
      </c>
      <c r="M15" s="1341">
        <f>'Ruthenus 15th. Generation'!L6</f>
        <v>10446.508314514633</v>
      </c>
      <c r="N15" s="1341">
        <f>'Ruthenus 15th. Generation'!M6</f>
        <v>10446.508314514633</v>
      </c>
      <c r="O15" s="1341">
        <f>'Ruthenus 15th. Generation'!N6</f>
        <v>10446.508314514633</v>
      </c>
      <c r="P15" s="1341">
        <f>'Ruthenus 15th. Generation'!O6</f>
        <v>10446.508314514633</v>
      </c>
      <c r="Q15" s="1341">
        <f>'Ruthenus 15th. Generation'!P6</f>
        <v>10446.508314514633</v>
      </c>
      <c r="R15" s="1341">
        <f>'Ruthenus 15th. Generation'!Q6</f>
        <v>10446.508314514633</v>
      </c>
      <c r="S15" s="1342">
        <f>'Ruthenus 15th. Generation'!R6</f>
        <v>10446.508314514633</v>
      </c>
      <c r="T15" s="1343">
        <f>'Ruthenus 15th. Generation'!S6</f>
        <v>156697.62471771947</v>
      </c>
    </row>
    <row r="16" spans="3:20">
      <c r="C16" s="1077" t="s">
        <v>325</v>
      </c>
      <c r="D16" s="1078" t="str">
        <f>'Ruthenus 15th. Generation'!C7</f>
        <v>Kg</v>
      </c>
      <c r="E16" s="1079">
        <f>'Ruthenus 15th. Generation'!D7</f>
        <v>4788.4155988126267</v>
      </c>
      <c r="F16" s="1080">
        <f>'Ruthenus 15th. Generation'!E7</f>
        <v>4788.4155988126267</v>
      </c>
      <c r="G16" s="1080">
        <f>'Ruthenus 15th. Generation'!F7</f>
        <v>4788.4155988126267</v>
      </c>
      <c r="H16" s="1080">
        <f>'Ruthenus 15th. Generation'!G7</f>
        <v>4788.4155988126267</v>
      </c>
      <c r="I16" s="1080">
        <f>'Ruthenus 15th. Generation'!H7</f>
        <v>4788.4155988126267</v>
      </c>
      <c r="J16" s="1080">
        <f>'Ruthenus 15th. Generation'!I7</f>
        <v>4788.4155988126267</v>
      </c>
      <c r="K16" s="1080">
        <f>'Ruthenus 15th. Generation'!J7</f>
        <v>4788.4155988126267</v>
      </c>
      <c r="L16" s="1080">
        <f>'Ruthenus 15th. Generation'!K7</f>
        <v>4788.4155988126267</v>
      </c>
      <c r="M16" s="1080">
        <f>'Ruthenus 15th. Generation'!L7</f>
        <v>4788.4155988126267</v>
      </c>
      <c r="N16" s="1080">
        <f>'Ruthenus 15th. Generation'!M7</f>
        <v>4788.4155988126267</v>
      </c>
      <c r="O16" s="1080">
        <f>'Ruthenus 15th. Generation'!N7</f>
        <v>4788.4155988126267</v>
      </c>
      <c r="P16" s="1080">
        <f>'Ruthenus 15th. Generation'!O7</f>
        <v>4788.4155988126267</v>
      </c>
      <c r="Q16" s="1080">
        <f>'Ruthenus 15th. Generation'!P7</f>
        <v>4788.4155988126267</v>
      </c>
      <c r="R16" s="1080">
        <f>'Ruthenus 15th. Generation'!Q7</f>
        <v>4788.4155988126267</v>
      </c>
      <c r="S16" s="1081">
        <f>'Ruthenus 15th. Generation'!R7</f>
        <v>4788.4155988126267</v>
      </c>
      <c r="T16" s="1085">
        <f>'Ruthenus 15th. Generation'!S7</f>
        <v>71826.233982189413</v>
      </c>
    </row>
    <row r="17" spans="3:20" ht="12.6" thickBot="1"/>
    <row r="18" spans="3:20" ht="12.6" thickBot="1">
      <c r="C18" s="1086" t="s">
        <v>769</v>
      </c>
      <c r="D18" s="437"/>
      <c r="E18" s="437"/>
      <c r="F18" s="437"/>
      <c r="G18" s="437"/>
      <c r="H18" s="437"/>
      <c r="I18" s="437"/>
      <c r="J18" s="437"/>
      <c r="K18" s="437"/>
      <c r="L18" s="437"/>
      <c r="M18" s="437"/>
      <c r="N18" s="437"/>
      <c r="O18" s="437"/>
      <c r="P18" s="437"/>
      <c r="Q18" s="437"/>
      <c r="R18" s="437"/>
      <c r="S18" s="437"/>
      <c r="T18" s="437"/>
    </row>
    <row r="19" spans="3:20" ht="12.6" thickBot="1">
      <c r="C19" s="1159"/>
      <c r="D19" s="437"/>
      <c r="E19" s="959"/>
      <c r="F19" s="959"/>
      <c r="G19" s="959"/>
      <c r="H19" s="959"/>
      <c r="I19" s="959"/>
      <c r="J19" s="959"/>
      <c r="K19" s="959"/>
      <c r="L19" s="959"/>
      <c r="M19" s="959"/>
      <c r="N19" s="959"/>
      <c r="O19" s="959"/>
      <c r="P19" s="959"/>
      <c r="Q19" s="959"/>
      <c r="R19" s="959"/>
      <c r="S19" s="959"/>
      <c r="T19" s="959"/>
    </row>
    <row r="20" spans="3:20" ht="12.6" thickBot="1">
      <c r="C20" s="437" t="str">
        <f>'Baeri 15th. Generation'!B4</f>
        <v>TOTAL</v>
      </c>
      <c r="D20" s="437" t="str">
        <f>'Baeri 15th. Generation'!C4</f>
        <v>Unit</v>
      </c>
      <c r="E20" s="959" t="str">
        <f>'Baeri 15th. Generation'!D4</f>
        <v>Year 1</v>
      </c>
      <c r="F20" s="959" t="str">
        <f>'Baeri 15th. Generation'!E4</f>
        <v>Year 2</v>
      </c>
      <c r="G20" s="959" t="str">
        <f>'Baeri 15th. Generation'!F4</f>
        <v>Year 3</v>
      </c>
      <c r="H20" s="959" t="str">
        <f>'Baeri 15th. Generation'!G4</f>
        <v>Year 4</v>
      </c>
      <c r="I20" s="959" t="str">
        <f>'Baeri 15th. Generation'!H4</f>
        <v>Year 5</v>
      </c>
      <c r="J20" s="959" t="str">
        <f>'Baeri 15th. Generation'!I4</f>
        <v>Year 6</v>
      </c>
      <c r="K20" s="959" t="str">
        <f>'Baeri 15th. Generation'!J4</f>
        <v>Year 7</v>
      </c>
      <c r="L20" s="959" t="str">
        <f>'Baeri 15th. Generation'!K4</f>
        <v>Year 8</v>
      </c>
      <c r="M20" s="959" t="str">
        <f>'Baeri 15th. Generation'!L4</f>
        <v>Year 9</v>
      </c>
      <c r="N20" s="959" t="str">
        <f>'Baeri 15th. Generation'!M4</f>
        <v>Year 10</v>
      </c>
      <c r="O20" s="959" t="str">
        <f>'Baeri 15th. Generation'!N4</f>
        <v>Year 11</v>
      </c>
      <c r="P20" s="959" t="str">
        <f>'Baeri 15th. Generation'!O4</f>
        <v>Year 12</v>
      </c>
      <c r="Q20" s="959" t="str">
        <f>'Baeri 15th. Generation'!P4</f>
        <v>Year 13</v>
      </c>
      <c r="R20" s="959" t="str">
        <f>'Baeri 15th. Generation'!Q4</f>
        <v>Year 14</v>
      </c>
      <c r="S20" s="959" t="str">
        <f>'Baeri 15th. Generation'!R4</f>
        <v>Year 15</v>
      </c>
      <c r="T20" s="959" t="str">
        <f>'Baeri 15th. Generation'!S4</f>
        <v>Total</v>
      </c>
    </row>
    <row r="21" spans="3:20">
      <c r="C21" s="1072" t="s">
        <v>321</v>
      </c>
      <c r="D21" s="1073" t="str">
        <f>'Baeri 15th. Generation'!C5</f>
        <v>Pieces</v>
      </c>
      <c r="E21" s="1074">
        <f>'Baeri 15th. Generation'!D5</f>
        <v>266023.08882292372</v>
      </c>
      <c r="F21" s="1075">
        <f>'Baeri 15th. Generation'!E5</f>
        <v>266023.08882292372</v>
      </c>
      <c r="G21" s="1075">
        <f>'Baeri 15th. Generation'!F5</f>
        <v>266023.08882292372</v>
      </c>
      <c r="H21" s="1075">
        <f>'Baeri 15th. Generation'!G5</f>
        <v>266023.08882292372</v>
      </c>
      <c r="I21" s="1075">
        <f>'Baeri 15th. Generation'!H5</f>
        <v>266023.08882292372</v>
      </c>
      <c r="J21" s="1075">
        <f>'Baeri 15th. Generation'!I5</f>
        <v>266023.08882292372</v>
      </c>
      <c r="K21" s="1075">
        <f>'Baeri 15th. Generation'!J5</f>
        <v>266023.08882292372</v>
      </c>
      <c r="L21" s="1075">
        <f>'Baeri 15th. Generation'!K5</f>
        <v>266023.08882292372</v>
      </c>
      <c r="M21" s="1075">
        <f>'Baeri 15th. Generation'!L5</f>
        <v>266023.08882292372</v>
      </c>
      <c r="N21" s="1075">
        <f>'Baeri 15th. Generation'!M5</f>
        <v>266023.08882292372</v>
      </c>
      <c r="O21" s="1075">
        <f>'Baeri 15th. Generation'!N5</f>
        <v>266023.08882292372</v>
      </c>
      <c r="P21" s="1075">
        <f>'Baeri 15th. Generation'!O5</f>
        <v>266023.08882292372</v>
      </c>
      <c r="Q21" s="1075">
        <f>'Baeri 15th. Generation'!P5</f>
        <v>266023.08882292372</v>
      </c>
      <c r="R21" s="1075">
        <f>'Baeri 15th. Generation'!Q5</f>
        <v>266023.08882292372</v>
      </c>
      <c r="S21" s="1076">
        <f>'Baeri 15th. Generation'!R5</f>
        <v>266023.08882292372</v>
      </c>
      <c r="T21" s="1084">
        <f>'Baeri 15th. Generation'!S5</f>
        <v>3990346.3323438545</v>
      </c>
    </row>
    <row r="22" spans="3:20">
      <c r="C22" s="1082" t="s">
        <v>323</v>
      </c>
      <c r="D22" s="1083" t="str">
        <f>'Baeri 15th. Generation'!C6</f>
        <v>€</v>
      </c>
      <c r="E22" s="1340">
        <f>'Baeri 15th. Generation'!D6</f>
        <v>4369.5786120700868</v>
      </c>
      <c r="F22" s="1341">
        <f>'Baeri 15th. Generation'!E6</f>
        <v>4369.5786120700868</v>
      </c>
      <c r="G22" s="1341">
        <f>'Baeri 15th. Generation'!F6</f>
        <v>4369.5786120700868</v>
      </c>
      <c r="H22" s="1341">
        <f>'Baeri 15th. Generation'!G6</f>
        <v>4369.5786120700868</v>
      </c>
      <c r="I22" s="1341">
        <f>'Baeri 15th. Generation'!H6</f>
        <v>4369.5786120700868</v>
      </c>
      <c r="J22" s="1341">
        <f>'Baeri 15th. Generation'!I6</f>
        <v>4369.5786120700868</v>
      </c>
      <c r="K22" s="1341">
        <f>'Baeri 15th. Generation'!J6</f>
        <v>4369.5786120700868</v>
      </c>
      <c r="L22" s="1341">
        <f>'Baeri 15th. Generation'!K6</f>
        <v>4369.5786120700868</v>
      </c>
      <c r="M22" s="1341">
        <f>'Baeri 15th. Generation'!L6</f>
        <v>4369.5786120700868</v>
      </c>
      <c r="N22" s="1341">
        <f>'Baeri 15th. Generation'!M6</f>
        <v>4369.5786120700868</v>
      </c>
      <c r="O22" s="1341">
        <f>'Baeri 15th. Generation'!N6</f>
        <v>4369.5786120700868</v>
      </c>
      <c r="P22" s="1341">
        <f>'Baeri 15th. Generation'!O6</f>
        <v>4369.5786120700868</v>
      </c>
      <c r="Q22" s="1341">
        <f>'Baeri 15th. Generation'!P6</f>
        <v>4369.5786120700868</v>
      </c>
      <c r="R22" s="1341">
        <f>'Baeri 15th. Generation'!Q6</f>
        <v>4369.5786120700868</v>
      </c>
      <c r="S22" s="1342">
        <f>'Baeri 15th. Generation'!R6</f>
        <v>4369.5786120700868</v>
      </c>
      <c r="T22" s="1343">
        <f>'Baeri 15th. Generation'!S6</f>
        <v>65543.679181051295</v>
      </c>
    </row>
    <row r="23" spans="3:20">
      <c r="C23" s="1077" t="s">
        <v>325</v>
      </c>
      <c r="D23" s="1078" t="str">
        <f>'Baeri 15th. Generation'!C7</f>
        <v>Kg</v>
      </c>
      <c r="E23" s="1079">
        <f>'Baeri 15th. Generation'!D7</f>
        <v>1512.0264289037727</v>
      </c>
      <c r="F23" s="1080">
        <f>'Baeri 15th. Generation'!E7</f>
        <v>1512.0264289037727</v>
      </c>
      <c r="G23" s="1080">
        <f>'Baeri 15th. Generation'!F7</f>
        <v>1512.0264289037727</v>
      </c>
      <c r="H23" s="1080">
        <f>'Baeri 15th. Generation'!G7</f>
        <v>1512.0264289037727</v>
      </c>
      <c r="I23" s="1080">
        <f>'Baeri 15th. Generation'!H7</f>
        <v>1512.0264289037727</v>
      </c>
      <c r="J23" s="1080">
        <f>'Baeri 15th. Generation'!I7</f>
        <v>1512.0264289037727</v>
      </c>
      <c r="K23" s="1080">
        <f>'Baeri 15th. Generation'!J7</f>
        <v>1512.0264289037727</v>
      </c>
      <c r="L23" s="1080">
        <f>'Baeri 15th. Generation'!K7</f>
        <v>1512.0264289037727</v>
      </c>
      <c r="M23" s="1080">
        <f>'Baeri 15th. Generation'!L7</f>
        <v>1512.0264289037727</v>
      </c>
      <c r="N23" s="1080">
        <f>'Baeri 15th. Generation'!M7</f>
        <v>1512.0264289037727</v>
      </c>
      <c r="O23" s="1080">
        <f>'Baeri 15th. Generation'!N7</f>
        <v>1512.0264289037727</v>
      </c>
      <c r="P23" s="1080">
        <f>'Baeri 15th. Generation'!O7</f>
        <v>1512.0264289037727</v>
      </c>
      <c r="Q23" s="1080">
        <f>'Baeri 15th. Generation'!P7</f>
        <v>1512.0264289037727</v>
      </c>
      <c r="R23" s="1080">
        <f>'Baeri 15th. Generation'!Q7</f>
        <v>1512.0264289037727</v>
      </c>
      <c r="S23" s="1081">
        <f>'Baeri 15th. Generation'!R7</f>
        <v>1512.0264289037727</v>
      </c>
      <c r="T23" s="1085">
        <f>'Baeri 15th. Generation'!S7</f>
        <v>22680.396433556594</v>
      </c>
    </row>
    <row r="24" spans="3:20" ht="12.6" thickBot="1"/>
    <row r="25" spans="3:20" ht="12.6" thickBot="1">
      <c r="C25" s="1086" t="s">
        <v>771</v>
      </c>
      <c r="D25" s="437"/>
      <c r="E25" s="437"/>
      <c r="F25" s="437"/>
      <c r="G25" s="437"/>
      <c r="H25" s="437"/>
      <c r="I25" s="437"/>
      <c r="J25" s="437"/>
      <c r="K25" s="437"/>
      <c r="L25" s="437"/>
      <c r="M25" s="437"/>
      <c r="N25" s="437"/>
      <c r="O25" s="437"/>
      <c r="P25" s="437"/>
      <c r="Q25" s="437"/>
      <c r="R25" s="437"/>
      <c r="S25" s="437"/>
      <c r="T25" s="437"/>
    </row>
    <row r="26" spans="3:20" ht="12.6" thickBot="1">
      <c r="C26" s="1159"/>
      <c r="D26" s="437"/>
      <c r="E26" s="959"/>
      <c r="F26" s="959"/>
      <c r="G26" s="959"/>
      <c r="H26" s="959"/>
      <c r="I26" s="959"/>
      <c r="J26" s="959"/>
      <c r="K26" s="959"/>
      <c r="L26" s="959"/>
      <c r="M26" s="959"/>
      <c r="N26" s="959"/>
      <c r="O26" s="959"/>
      <c r="P26" s="959"/>
      <c r="Q26" s="959"/>
      <c r="R26" s="959"/>
      <c r="S26" s="959"/>
      <c r="T26" s="959"/>
    </row>
    <row r="27" spans="3:20" ht="12.6" thickBot="1">
      <c r="C27" s="437" t="str">
        <f>'Stellatus 15th. Generation'!B4</f>
        <v>TOTAL</v>
      </c>
      <c r="D27" s="437" t="str">
        <f>'Stellatus 15th. Generation'!C4</f>
        <v>Unit</v>
      </c>
      <c r="E27" s="959" t="str">
        <f>'Stellatus 15th. Generation'!D4</f>
        <v>Year 1</v>
      </c>
      <c r="F27" s="959" t="str">
        <f>'Stellatus 15th. Generation'!E4</f>
        <v>Year 2</v>
      </c>
      <c r="G27" s="959" t="str">
        <f>'Stellatus 15th. Generation'!F4</f>
        <v>Year 3</v>
      </c>
      <c r="H27" s="959" t="str">
        <f>'Stellatus 15th. Generation'!G4</f>
        <v>Year 4</v>
      </c>
      <c r="I27" s="959" t="str">
        <f>'Stellatus 15th. Generation'!H4</f>
        <v>Year 5</v>
      </c>
      <c r="J27" s="959" t="str">
        <f>'Stellatus 15th. Generation'!I4</f>
        <v>Year 6</v>
      </c>
      <c r="K27" s="959" t="str">
        <f>'Stellatus 15th. Generation'!J4</f>
        <v>Year 7</v>
      </c>
      <c r="L27" s="959" t="str">
        <f>'Stellatus 15th. Generation'!K4</f>
        <v>Year 8</v>
      </c>
      <c r="M27" s="959" t="str">
        <f>'Stellatus 15th. Generation'!L4</f>
        <v>Year 9</v>
      </c>
      <c r="N27" s="959" t="str">
        <f>'Stellatus 15th. Generation'!M4</f>
        <v>Year 10</v>
      </c>
      <c r="O27" s="959" t="str">
        <f>'Stellatus 15th. Generation'!N4</f>
        <v>Year 11</v>
      </c>
      <c r="P27" s="959" t="str">
        <f>'Stellatus 15th. Generation'!O4</f>
        <v>Year 12</v>
      </c>
      <c r="Q27" s="959" t="str">
        <f>'Stellatus 15th. Generation'!P4</f>
        <v>Year 13</v>
      </c>
      <c r="R27" s="959" t="str">
        <f>'Stellatus 15th. Generation'!Q4</f>
        <v>Year 14</v>
      </c>
      <c r="S27" s="959" t="str">
        <f>'Stellatus 15th. Generation'!R4</f>
        <v>Year 15</v>
      </c>
      <c r="T27" s="959" t="str">
        <f>'Stellatus 15th. Generation'!S4</f>
        <v>Total</v>
      </c>
    </row>
    <row r="28" spans="3:20">
      <c r="C28" s="1072" t="s">
        <v>321</v>
      </c>
      <c r="D28" s="1073" t="str">
        <f>'Stellatus 15th. Generation'!C5</f>
        <v>Pieces</v>
      </c>
      <c r="E28" s="1074">
        <f>'Stellatus 15th. Generation'!D5</f>
        <v>266023.08882292372</v>
      </c>
      <c r="F28" s="1075">
        <f>'Stellatus 15th. Generation'!E5</f>
        <v>266023.08882292372</v>
      </c>
      <c r="G28" s="1075">
        <f>'Stellatus 15th. Generation'!F5</f>
        <v>266023.08882292372</v>
      </c>
      <c r="H28" s="1075">
        <f>'Stellatus 15th. Generation'!G5</f>
        <v>266023.08882292372</v>
      </c>
      <c r="I28" s="1075">
        <f>'Stellatus 15th. Generation'!H5</f>
        <v>266023.08882292372</v>
      </c>
      <c r="J28" s="1075">
        <f>'Stellatus 15th. Generation'!I5</f>
        <v>266023.08882292372</v>
      </c>
      <c r="K28" s="1075">
        <f>'Stellatus 15th. Generation'!J5</f>
        <v>266023.08882292372</v>
      </c>
      <c r="L28" s="1075">
        <f>'Stellatus 15th. Generation'!K5</f>
        <v>266023.08882292372</v>
      </c>
      <c r="M28" s="1075">
        <f>'Stellatus 15th. Generation'!L5</f>
        <v>266023.08882292372</v>
      </c>
      <c r="N28" s="1075">
        <f>'Stellatus 15th. Generation'!M5</f>
        <v>266023.08882292372</v>
      </c>
      <c r="O28" s="1075">
        <f>'Stellatus 15th. Generation'!N5</f>
        <v>266023.08882292372</v>
      </c>
      <c r="P28" s="1075">
        <f>'Stellatus 15th. Generation'!O5</f>
        <v>266023.08882292372</v>
      </c>
      <c r="Q28" s="1075">
        <f>'Stellatus 15th. Generation'!P5</f>
        <v>266023.08882292372</v>
      </c>
      <c r="R28" s="1075">
        <f>'Stellatus 15th. Generation'!Q5</f>
        <v>266023.08882292372</v>
      </c>
      <c r="S28" s="1076">
        <f>'Stellatus 15th. Generation'!R5</f>
        <v>266023.08882292372</v>
      </c>
      <c r="T28" s="1084">
        <f>'Stellatus 15th. Generation'!S5</f>
        <v>3990346.3323438545</v>
      </c>
    </row>
    <row r="29" spans="3:20">
      <c r="C29" s="1082" t="s">
        <v>323</v>
      </c>
      <c r="D29" s="1083" t="str">
        <f>'Stellatus 15th. Generation'!C6</f>
        <v>€</v>
      </c>
      <c r="E29" s="1340">
        <f>'Stellatus 15th. Generation'!D6</f>
        <v>1993.869615789527</v>
      </c>
      <c r="F29" s="1341">
        <f>'Stellatus 15th. Generation'!E6</f>
        <v>1993.869615789527</v>
      </c>
      <c r="G29" s="1341">
        <f>'Stellatus 15th. Generation'!F6</f>
        <v>1993.869615789527</v>
      </c>
      <c r="H29" s="1341">
        <f>'Stellatus 15th. Generation'!G6</f>
        <v>1993.869615789527</v>
      </c>
      <c r="I29" s="1341">
        <f>'Stellatus 15th. Generation'!H6</f>
        <v>1993.869615789527</v>
      </c>
      <c r="J29" s="1341">
        <f>'Stellatus 15th. Generation'!I6</f>
        <v>1993.869615789527</v>
      </c>
      <c r="K29" s="1341">
        <f>'Stellatus 15th. Generation'!J6</f>
        <v>1993.869615789527</v>
      </c>
      <c r="L29" s="1341">
        <f>'Stellatus 15th. Generation'!K6</f>
        <v>1993.869615789527</v>
      </c>
      <c r="M29" s="1341">
        <f>'Stellatus 15th. Generation'!L6</f>
        <v>1993.869615789527</v>
      </c>
      <c r="N29" s="1341">
        <f>'Stellatus 15th. Generation'!M6</f>
        <v>1993.869615789527</v>
      </c>
      <c r="O29" s="1341">
        <f>'Stellatus 15th. Generation'!N6</f>
        <v>1993.869615789527</v>
      </c>
      <c r="P29" s="1341">
        <f>'Stellatus 15th. Generation'!O6</f>
        <v>1993.869615789527</v>
      </c>
      <c r="Q29" s="1341">
        <f>'Stellatus 15th. Generation'!P6</f>
        <v>1993.869615789527</v>
      </c>
      <c r="R29" s="1341">
        <f>'Stellatus 15th. Generation'!Q6</f>
        <v>1993.869615789527</v>
      </c>
      <c r="S29" s="1342">
        <f>'Stellatus 15th. Generation'!R6</f>
        <v>1993.869615789527</v>
      </c>
      <c r="T29" s="1343">
        <f>'Stellatus 15th. Generation'!S6</f>
        <v>29908.04423684291</v>
      </c>
    </row>
    <row r="30" spans="3:20">
      <c r="C30" s="1077" t="s">
        <v>325</v>
      </c>
      <c r="D30" s="1078" t="str">
        <f>'Stellatus 15th. Generation'!C7</f>
        <v>Kg</v>
      </c>
      <c r="E30" s="1079">
        <f>'Stellatus 15th. Generation'!D7</f>
        <v>682.90393656544666</v>
      </c>
      <c r="F30" s="1080">
        <f>'Stellatus 15th. Generation'!E7</f>
        <v>682.90393656544666</v>
      </c>
      <c r="G30" s="1080">
        <f>'Stellatus 15th. Generation'!F7</f>
        <v>682.90393656544666</v>
      </c>
      <c r="H30" s="1080">
        <f>'Stellatus 15th. Generation'!G7</f>
        <v>682.90393656544666</v>
      </c>
      <c r="I30" s="1080">
        <f>'Stellatus 15th. Generation'!H7</f>
        <v>682.90393656544666</v>
      </c>
      <c r="J30" s="1080">
        <f>'Stellatus 15th. Generation'!I7</f>
        <v>682.90393656544666</v>
      </c>
      <c r="K30" s="1080">
        <f>'Stellatus 15th. Generation'!J7</f>
        <v>682.90393656544666</v>
      </c>
      <c r="L30" s="1080">
        <f>'Stellatus 15th. Generation'!K7</f>
        <v>682.90393656544666</v>
      </c>
      <c r="M30" s="1080">
        <f>'Stellatus 15th. Generation'!L7</f>
        <v>682.90393656544666</v>
      </c>
      <c r="N30" s="1080">
        <f>'Stellatus 15th. Generation'!M7</f>
        <v>682.90393656544666</v>
      </c>
      <c r="O30" s="1080">
        <f>'Stellatus 15th. Generation'!N7</f>
        <v>682.90393656544666</v>
      </c>
      <c r="P30" s="1080">
        <f>'Stellatus 15th. Generation'!O7</f>
        <v>682.90393656544666</v>
      </c>
      <c r="Q30" s="1080">
        <f>'Stellatus 15th. Generation'!P7</f>
        <v>682.90393656544666</v>
      </c>
      <c r="R30" s="1080">
        <f>'Stellatus 15th. Generation'!Q7</f>
        <v>682.90393656544666</v>
      </c>
      <c r="S30" s="1081">
        <f>'Stellatus 15th. Generation'!R7</f>
        <v>682.90393656544666</v>
      </c>
      <c r="T30" s="1085">
        <f>'Stellatus 15th. Generation'!S7</f>
        <v>10243.559048481697</v>
      </c>
    </row>
    <row r="31" spans="3:20" ht="12.6" thickBot="1"/>
    <row r="32" spans="3:20" ht="12.6" thickBot="1">
      <c r="C32" s="1086" t="s">
        <v>774</v>
      </c>
      <c r="D32" s="437"/>
      <c r="E32" s="437"/>
      <c r="F32" s="437"/>
      <c r="G32" s="437"/>
      <c r="H32" s="437"/>
      <c r="I32" s="437"/>
      <c r="J32" s="437"/>
      <c r="K32" s="437"/>
      <c r="L32" s="437"/>
      <c r="M32" s="437"/>
      <c r="N32" s="437"/>
      <c r="O32" s="437"/>
      <c r="P32" s="437"/>
      <c r="Q32" s="437"/>
      <c r="R32" s="437"/>
      <c r="S32" s="437"/>
      <c r="T32" s="437"/>
    </row>
    <row r="33" spans="3:20" ht="12.6" thickBot="1">
      <c r="C33" s="1159"/>
      <c r="D33" s="437"/>
      <c r="E33" s="959"/>
      <c r="F33" s="959"/>
      <c r="G33" s="959"/>
      <c r="H33" s="959"/>
      <c r="I33" s="959"/>
      <c r="J33" s="959"/>
      <c r="K33" s="959"/>
      <c r="L33" s="959"/>
      <c r="M33" s="959"/>
      <c r="N33" s="959"/>
      <c r="O33" s="959"/>
      <c r="P33" s="959"/>
      <c r="Q33" s="959"/>
      <c r="R33" s="959"/>
      <c r="S33" s="959"/>
      <c r="T33" s="959"/>
    </row>
    <row r="34" spans="3:20" ht="12.6" thickBot="1">
      <c r="C34" s="437" t="str">
        <f>'Gueldens. 15th. Generation'!B4</f>
        <v>TOTAL</v>
      </c>
      <c r="D34" s="437" t="str">
        <f>'Gueldens. 15th. Generation'!C4</f>
        <v>Unit</v>
      </c>
      <c r="E34" s="959" t="str">
        <f>'Gueldens. 15th. Generation'!D4</f>
        <v>Year 1</v>
      </c>
      <c r="F34" s="959" t="str">
        <f>'Gueldens. 15th. Generation'!E4</f>
        <v>Year 2</v>
      </c>
      <c r="G34" s="959" t="str">
        <f>'Gueldens. 15th. Generation'!F4</f>
        <v>Year 3</v>
      </c>
      <c r="H34" s="959" t="str">
        <f>'Gueldens. 15th. Generation'!G4</f>
        <v>Year 4</v>
      </c>
      <c r="I34" s="959" t="str">
        <f>'Gueldens. 15th. Generation'!H4</f>
        <v>Year 5</v>
      </c>
      <c r="J34" s="959" t="str">
        <f>'Gueldens. 15th. Generation'!I4</f>
        <v>Year 6</v>
      </c>
      <c r="K34" s="959" t="str">
        <f>'Gueldens. 15th. Generation'!J4</f>
        <v>Year 7</v>
      </c>
      <c r="L34" s="959" t="str">
        <f>'Gueldens. 15th. Generation'!K4</f>
        <v>Year 8</v>
      </c>
      <c r="M34" s="959" t="str">
        <f>'Gueldens. 15th. Generation'!L4</f>
        <v>Year 9</v>
      </c>
      <c r="N34" s="959" t="str">
        <f>'Gueldens. 15th. Generation'!M4</f>
        <v>Year 10</v>
      </c>
      <c r="O34" s="959" t="str">
        <f>'Gueldens. 15th. Generation'!N4</f>
        <v>Year 11</v>
      </c>
      <c r="P34" s="959" t="str">
        <f>'Gueldens. 15th. Generation'!O4</f>
        <v>Year 12</v>
      </c>
      <c r="Q34" s="959" t="str">
        <f>'Gueldens. 15th. Generation'!P4</f>
        <v>Year 13</v>
      </c>
      <c r="R34" s="959" t="str">
        <f>'Gueldens. 15th. Generation'!Q4</f>
        <v>Year 14</v>
      </c>
      <c r="S34" s="959" t="str">
        <f>'Gueldens. 15th. Generation'!R4</f>
        <v>Year 15</v>
      </c>
      <c r="T34" s="959" t="str">
        <f>'Gueldens. 15th. Generation'!S4</f>
        <v>Total</v>
      </c>
    </row>
    <row r="35" spans="3:20">
      <c r="C35" s="1072" t="s">
        <v>321</v>
      </c>
      <c r="D35" s="1073" t="str">
        <f>'Gueldens. 15th. Generation'!C5</f>
        <v>Pieces</v>
      </c>
      <c r="E35" s="1074">
        <f>'Gueldens. 15th. Generation'!D5</f>
        <v>266023.08882292372</v>
      </c>
      <c r="F35" s="1075">
        <f>'Gueldens. 15th. Generation'!E5</f>
        <v>266023.08882292372</v>
      </c>
      <c r="G35" s="1075">
        <f>'Gueldens. 15th. Generation'!F5</f>
        <v>266023.08882292372</v>
      </c>
      <c r="H35" s="1075">
        <f>'Gueldens. 15th. Generation'!G5</f>
        <v>266023.08882292372</v>
      </c>
      <c r="I35" s="1075">
        <f>'Gueldens. 15th. Generation'!H5</f>
        <v>266023.08882292372</v>
      </c>
      <c r="J35" s="1075">
        <f>'Gueldens. 15th. Generation'!I5</f>
        <v>266023.08882292372</v>
      </c>
      <c r="K35" s="1075">
        <f>'Gueldens. 15th. Generation'!J5</f>
        <v>266023.08882292372</v>
      </c>
      <c r="L35" s="1075">
        <f>'Gueldens. 15th. Generation'!K5</f>
        <v>266023.08882292372</v>
      </c>
      <c r="M35" s="1075">
        <f>'Gueldens. 15th. Generation'!L5</f>
        <v>266023.08882292372</v>
      </c>
      <c r="N35" s="1075">
        <f>'Gueldens. 15th. Generation'!M5</f>
        <v>266023.08882292372</v>
      </c>
      <c r="O35" s="1075">
        <f>'Gueldens. 15th. Generation'!N5</f>
        <v>266023.08882292372</v>
      </c>
      <c r="P35" s="1075">
        <f>'Gueldens. 15th. Generation'!O5</f>
        <v>266023.08882292372</v>
      </c>
      <c r="Q35" s="1075">
        <f>'Gueldens. 15th. Generation'!P5</f>
        <v>266023.08882292372</v>
      </c>
      <c r="R35" s="1075">
        <f>'Gueldens. 15th. Generation'!Q5</f>
        <v>266023.08882292372</v>
      </c>
      <c r="S35" s="1076">
        <f>'Gueldens. 15th. Generation'!R5</f>
        <v>266023.08882292372</v>
      </c>
      <c r="T35" s="1084">
        <f>'Gueldens. 15th. Generation'!S5</f>
        <v>3990346.3323438545</v>
      </c>
    </row>
    <row r="36" spans="3:20">
      <c r="C36" s="1082" t="s">
        <v>323</v>
      </c>
      <c r="D36" s="1083" t="str">
        <f>'Gueldens. 15th. Generation'!C6</f>
        <v>€</v>
      </c>
      <c r="E36" s="1340">
        <f>'Gueldens. 15th. Generation'!D6</f>
        <v>3559.0567599197138</v>
      </c>
      <c r="F36" s="1341">
        <f>'Gueldens. 15th. Generation'!E6</f>
        <v>3559.0567599197138</v>
      </c>
      <c r="G36" s="1341">
        <f>'Gueldens. 15th. Generation'!F6</f>
        <v>3559.0567599197138</v>
      </c>
      <c r="H36" s="1341">
        <f>'Gueldens. 15th. Generation'!G6</f>
        <v>3559.0567599197138</v>
      </c>
      <c r="I36" s="1341">
        <f>'Gueldens. 15th. Generation'!H6</f>
        <v>3559.0567599197138</v>
      </c>
      <c r="J36" s="1341">
        <f>'Gueldens. 15th. Generation'!I6</f>
        <v>3559.0567599197138</v>
      </c>
      <c r="K36" s="1341">
        <f>'Gueldens. 15th. Generation'!J6</f>
        <v>3559.0567599197138</v>
      </c>
      <c r="L36" s="1341">
        <f>'Gueldens. 15th. Generation'!K6</f>
        <v>3559.0567599197138</v>
      </c>
      <c r="M36" s="1341">
        <f>'Gueldens. 15th. Generation'!L6</f>
        <v>3559.0567599197138</v>
      </c>
      <c r="N36" s="1341">
        <f>'Gueldens. 15th. Generation'!M6</f>
        <v>3559.0567599197138</v>
      </c>
      <c r="O36" s="1341">
        <f>'Gueldens. 15th. Generation'!N6</f>
        <v>3559.0567599197138</v>
      </c>
      <c r="P36" s="1341">
        <f>'Gueldens. 15th. Generation'!O6</f>
        <v>3559.0567599197138</v>
      </c>
      <c r="Q36" s="1341">
        <f>'Gueldens. 15th. Generation'!P6</f>
        <v>3559.0567599197138</v>
      </c>
      <c r="R36" s="1341">
        <f>'Gueldens. 15th. Generation'!Q6</f>
        <v>3559.0567599197138</v>
      </c>
      <c r="S36" s="1342">
        <f>'Gueldens. 15th. Generation'!R6</f>
        <v>3559.0567599197138</v>
      </c>
      <c r="T36" s="1343">
        <f>'Gueldens. 15th. Generation'!S6</f>
        <v>53385.851398795719</v>
      </c>
    </row>
    <row r="37" spans="3:20">
      <c r="C37" s="1077" t="s">
        <v>325</v>
      </c>
      <c r="D37" s="1078" t="str">
        <f>'Gueldens. 15th. Generation'!C7</f>
        <v>Kg</v>
      </c>
      <c r="E37" s="1079">
        <f>'Gueldens. 15th. Generation'!D7</f>
        <v>772.63016068998945</v>
      </c>
      <c r="F37" s="1080">
        <f>'Gueldens. 15th. Generation'!E7</f>
        <v>772.63016068998945</v>
      </c>
      <c r="G37" s="1080">
        <f>'Gueldens. 15th. Generation'!F7</f>
        <v>772.63016068998945</v>
      </c>
      <c r="H37" s="1080">
        <f>'Gueldens. 15th. Generation'!G7</f>
        <v>772.63016068998945</v>
      </c>
      <c r="I37" s="1080">
        <f>'Gueldens. 15th. Generation'!H7</f>
        <v>772.63016068998945</v>
      </c>
      <c r="J37" s="1080">
        <f>'Gueldens. 15th. Generation'!I7</f>
        <v>772.63016068998945</v>
      </c>
      <c r="K37" s="1080">
        <f>'Gueldens. 15th. Generation'!J7</f>
        <v>772.63016068998945</v>
      </c>
      <c r="L37" s="1080">
        <f>'Gueldens. 15th. Generation'!K7</f>
        <v>772.63016068998945</v>
      </c>
      <c r="M37" s="1080">
        <f>'Gueldens. 15th. Generation'!L7</f>
        <v>772.63016068998945</v>
      </c>
      <c r="N37" s="1080">
        <f>'Gueldens. 15th. Generation'!M7</f>
        <v>772.63016068998945</v>
      </c>
      <c r="O37" s="1080">
        <f>'Gueldens. 15th. Generation'!N7</f>
        <v>772.63016068998945</v>
      </c>
      <c r="P37" s="1080">
        <f>'Gueldens. 15th. Generation'!O7</f>
        <v>772.63016068998945</v>
      </c>
      <c r="Q37" s="1080">
        <f>'Gueldens. 15th. Generation'!P7</f>
        <v>772.63016068998945</v>
      </c>
      <c r="R37" s="1080">
        <f>'Gueldens. 15th. Generation'!Q7</f>
        <v>772.63016068998945</v>
      </c>
      <c r="S37" s="1081">
        <f>'Gueldens. 15th. Generation'!R7</f>
        <v>772.63016068998945</v>
      </c>
      <c r="T37" s="1085">
        <f>'Gueldens. 15th. Generation'!S7</f>
        <v>11589.452410349841</v>
      </c>
    </row>
    <row r="38" spans="3:20" ht="12.6" thickBot="1"/>
    <row r="39" spans="3:20" ht="12.6" thickBot="1">
      <c r="C39" s="1086" t="s">
        <v>777</v>
      </c>
      <c r="D39" s="437"/>
      <c r="E39" s="437"/>
      <c r="F39" s="437"/>
      <c r="G39" s="437"/>
      <c r="H39" s="437"/>
      <c r="I39" s="437"/>
      <c r="J39" s="437"/>
      <c r="K39" s="437"/>
      <c r="L39" s="437"/>
      <c r="M39" s="437"/>
      <c r="N39" s="437"/>
      <c r="O39" s="437"/>
      <c r="P39" s="437"/>
      <c r="Q39" s="437"/>
      <c r="R39" s="437"/>
      <c r="S39" s="437"/>
      <c r="T39" s="437"/>
    </row>
    <row r="40" spans="3:20" ht="12.6" thickBot="1">
      <c r="C40" s="1159"/>
      <c r="D40" s="437"/>
      <c r="E40" s="959"/>
      <c r="F40" s="959"/>
      <c r="G40" s="959"/>
      <c r="H40" s="959"/>
      <c r="I40" s="959"/>
      <c r="J40" s="959"/>
      <c r="K40" s="959"/>
      <c r="L40" s="959"/>
      <c r="M40" s="959"/>
      <c r="N40" s="959"/>
      <c r="O40" s="959"/>
      <c r="P40" s="959"/>
      <c r="Q40" s="959"/>
      <c r="R40" s="959"/>
      <c r="S40" s="959"/>
      <c r="T40" s="959"/>
    </row>
    <row r="41" spans="3:20" ht="12.6" thickBot="1">
      <c r="C41" s="437" t="str">
        <f>'Huso Huso 15th.Generation'!B4</f>
        <v>TOTAL</v>
      </c>
      <c r="D41" s="437" t="str">
        <f>'Huso Huso 15th.Generation'!C4</f>
        <v>Unit</v>
      </c>
      <c r="E41" s="959" t="str">
        <f>'Huso Huso 15th.Generation'!D4</f>
        <v>Year 1</v>
      </c>
      <c r="F41" s="959" t="str">
        <f>'Huso Huso 15th.Generation'!E4</f>
        <v>Year 2</v>
      </c>
      <c r="G41" s="959" t="str">
        <f>'Huso Huso 15th.Generation'!F4</f>
        <v>Year 3</v>
      </c>
      <c r="H41" s="959" t="str">
        <f>'Huso Huso 15th.Generation'!G4</f>
        <v>Year 4</v>
      </c>
      <c r="I41" s="959" t="str">
        <f>'Huso Huso 15th.Generation'!H4</f>
        <v>Year 5</v>
      </c>
      <c r="J41" s="959" t="str">
        <f>'Huso Huso 15th.Generation'!I4</f>
        <v>Year 6</v>
      </c>
      <c r="K41" s="959" t="str">
        <f>'Huso Huso 15th.Generation'!J4</f>
        <v>Year 7</v>
      </c>
      <c r="L41" s="959" t="str">
        <f>'Huso Huso 15th.Generation'!K4</f>
        <v>Year 8</v>
      </c>
      <c r="M41" s="959" t="str">
        <f>'Huso Huso 15th.Generation'!L4</f>
        <v>Year 9</v>
      </c>
      <c r="N41" s="959" t="str">
        <f>'Huso Huso 15th.Generation'!M4</f>
        <v>Year 10</v>
      </c>
      <c r="O41" s="959" t="str">
        <f>'Huso Huso 15th.Generation'!N4</f>
        <v>Year 11</v>
      </c>
      <c r="P41" s="959" t="str">
        <f>'Huso Huso 15th.Generation'!O4</f>
        <v>Year 12</v>
      </c>
      <c r="Q41" s="959" t="str">
        <f>'Huso Huso 15th.Generation'!P4</f>
        <v>Year 13</v>
      </c>
      <c r="R41" s="959" t="str">
        <f>'Huso Huso 15th.Generation'!Q4</f>
        <v>Year 14</v>
      </c>
      <c r="S41" s="959" t="str">
        <f>'Huso Huso 15th.Generation'!R4</f>
        <v>Year 15</v>
      </c>
      <c r="T41" s="959" t="str">
        <f>'Huso Huso 15th.Generation'!S4</f>
        <v>Total</v>
      </c>
    </row>
    <row r="42" spans="3:20">
      <c r="C42" s="1072" t="s">
        <v>321</v>
      </c>
      <c r="D42" s="1073" t="str">
        <f>'Huso Huso 15th.Generation'!C5</f>
        <v>Pieces</v>
      </c>
      <c r="E42" s="1074">
        <f>'Huso Huso 15th.Generation'!D5</f>
        <v>266023.08882292372</v>
      </c>
      <c r="F42" s="1075">
        <f>'Huso Huso 15th.Generation'!E5</f>
        <v>266023.08882292372</v>
      </c>
      <c r="G42" s="1075">
        <f>'Huso Huso 15th.Generation'!F5</f>
        <v>266023.08882292372</v>
      </c>
      <c r="H42" s="1075">
        <f>'Huso Huso 15th.Generation'!G5</f>
        <v>266023.08882292372</v>
      </c>
      <c r="I42" s="1075">
        <f>'Huso Huso 15th.Generation'!H5</f>
        <v>266023.08882292372</v>
      </c>
      <c r="J42" s="1075">
        <f>'Huso Huso 15th.Generation'!I5</f>
        <v>266023.08882292372</v>
      </c>
      <c r="K42" s="1075">
        <f>'Huso Huso 15th.Generation'!J5</f>
        <v>266023.08882292372</v>
      </c>
      <c r="L42" s="1075">
        <f>'Huso Huso 15th.Generation'!K5</f>
        <v>266023.08882292372</v>
      </c>
      <c r="M42" s="1075">
        <f>'Huso Huso 15th.Generation'!L5</f>
        <v>266023.08882292372</v>
      </c>
      <c r="N42" s="1075">
        <f>'Huso Huso 15th.Generation'!M5</f>
        <v>266023.08882292372</v>
      </c>
      <c r="O42" s="1075">
        <f>'Huso Huso 15th.Generation'!N5</f>
        <v>266023.08882292372</v>
      </c>
      <c r="P42" s="1075">
        <f>'Huso Huso 15th.Generation'!O5</f>
        <v>266023.08882292372</v>
      </c>
      <c r="Q42" s="1075">
        <f>'Huso Huso 15th.Generation'!P5</f>
        <v>266023.08882292372</v>
      </c>
      <c r="R42" s="1075">
        <f>'Huso Huso 15th.Generation'!Q5</f>
        <v>266023.08882292372</v>
      </c>
      <c r="S42" s="1076">
        <f>'Huso Huso 15th.Generation'!R5</f>
        <v>266023.08882292372</v>
      </c>
      <c r="T42" s="1084">
        <f>'Huso Huso 15th.Generation'!S5</f>
        <v>3990346.3323438545</v>
      </c>
    </row>
    <row r="43" spans="3:20">
      <c r="C43" s="1082" t="s">
        <v>323</v>
      </c>
      <c r="D43" s="1083" t="str">
        <f>'Huso Huso 15th.Generation'!C6</f>
        <v>€</v>
      </c>
      <c r="E43" s="1340">
        <f>'Huso Huso 15th.Generation'!D6</f>
        <v>4817.4259531675889</v>
      </c>
      <c r="F43" s="1341">
        <f>'Huso Huso 15th.Generation'!E6</f>
        <v>4817.4259531675889</v>
      </c>
      <c r="G43" s="1341">
        <f>'Huso Huso 15th.Generation'!F6</f>
        <v>4817.4259531675889</v>
      </c>
      <c r="H43" s="1341">
        <f>'Huso Huso 15th.Generation'!G6</f>
        <v>4817.4259531675889</v>
      </c>
      <c r="I43" s="1341">
        <f>'Huso Huso 15th.Generation'!H6</f>
        <v>4817.4259531675889</v>
      </c>
      <c r="J43" s="1341">
        <f>'Huso Huso 15th.Generation'!I6</f>
        <v>4817.4259531675889</v>
      </c>
      <c r="K43" s="1341">
        <f>'Huso Huso 15th.Generation'!J6</f>
        <v>4817.4259531675889</v>
      </c>
      <c r="L43" s="1341">
        <f>'Huso Huso 15th.Generation'!K6</f>
        <v>4817.4259531675889</v>
      </c>
      <c r="M43" s="1341">
        <f>'Huso Huso 15th.Generation'!L6</f>
        <v>4817.4259531675889</v>
      </c>
      <c r="N43" s="1341">
        <f>'Huso Huso 15th.Generation'!M6</f>
        <v>4817.4259531675889</v>
      </c>
      <c r="O43" s="1341">
        <f>'Huso Huso 15th.Generation'!N6</f>
        <v>4817.4259531675889</v>
      </c>
      <c r="P43" s="1341">
        <f>'Huso Huso 15th.Generation'!O6</f>
        <v>4817.4259531675889</v>
      </c>
      <c r="Q43" s="1341">
        <f>'Huso Huso 15th.Generation'!P6</f>
        <v>4817.4259531675889</v>
      </c>
      <c r="R43" s="1341">
        <f>'Huso Huso 15th.Generation'!Q6</f>
        <v>4817.4259531675889</v>
      </c>
      <c r="S43" s="1342">
        <f>'Huso Huso 15th.Generation'!R6</f>
        <v>4817.4259531675889</v>
      </c>
      <c r="T43" s="1343">
        <f>'Huso Huso 15th.Generation'!S6</f>
        <v>72261.389297513859</v>
      </c>
    </row>
    <row r="44" spans="3:20">
      <c r="C44" s="1077" t="s">
        <v>325</v>
      </c>
      <c r="D44" s="1078" t="str">
        <f>'Huso Huso 15th.Generation'!C7</f>
        <v>Kg</v>
      </c>
      <c r="E44" s="1079">
        <f>'Huso Huso 15th.Generation'!D7</f>
        <v>1668.3251608693449</v>
      </c>
      <c r="F44" s="1080">
        <f>'Huso Huso 15th.Generation'!E7</f>
        <v>1668.3251608693449</v>
      </c>
      <c r="G44" s="1080">
        <f>'Huso Huso 15th.Generation'!F7</f>
        <v>1668.3251608693449</v>
      </c>
      <c r="H44" s="1080">
        <f>'Huso Huso 15th.Generation'!G7</f>
        <v>1668.3251608693449</v>
      </c>
      <c r="I44" s="1080">
        <f>'Huso Huso 15th.Generation'!H7</f>
        <v>1668.3251608693449</v>
      </c>
      <c r="J44" s="1080">
        <f>'Huso Huso 15th.Generation'!I7</f>
        <v>1668.3251608693449</v>
      </c>
      <c r="K44" s="1080">
        <f>'Huso Huso 15th.Generation'!J7</f>
        <v>1668.3251608693449</v>
      </c>
      <c r="L44" s="1080">
        <f>'Huso Huso 15th.Generation'!K7</f>
        <v>1668.3251608693449</v>
      </c>
      <c r="M44" s="1080">
        <f>'Huso Huso 15th.Generation'!L7</f>
        <v>1668.3251608693449</v>
      </c>
      <c r="N44" s="1080">
        <f>'Huso Huso 15th.Generation'!M7</f>
        <v>1668.3251608693449</v>
      </c>
      <c r="O44" s="1080">
        <f>'Huso Huso 15th.Generation'!N7</f>
        <v>1668.3251608693449</v>
      </c>
      <c r="P44" s="1080">
        <f>'Huso Huso 15th.Generation'!O7</f>
        <v>1668.3251608693449</v>
      </c>
      <c r="Q44" s="1080">
        <f>'Huso Huso 15th.Generation'!P7</f>
        <v>1668.3251608693449</v>
      </c>
      <c r="R44" s="1080">
        <f>'Huso Huso 15th.Generation'!Q7</f>
        <v>1668.3251608693449</v>
      </c>
      <c r="S44" s="1081">
        <f>'Huso Huso 15th.Generation'!R7</f>
        <v>1668.3251608693449</v>
      </c>
      <c r="T44" s="1085">
        <f>'Huso Huso 15th.Generation'!S7</f>
        <v>25024.87741304018</v>
      </c>
    </row>
    <row r="46" spans="3:20">
      <c r="K46" s="217"/>
      <c r="L46" s="217"/>
      <c r="M46" s="217"/>
      <c r="N46" s="217"/>
      <c r="O46" s="217"/>
      <c r="P46" s="217"/>
      <c r="Q46" s="217"/>
      <c r="R46" s="217"/>
      <c r="S46" s="217"/>
      <c r="T46" s="217"/>
    </row>
    <row r="47" spans="3:20">
      <c r="K47" s="217"/>
      <c r="L47" s="217"/>
      <c r="M47" s="217"/>
      <c r="N47" s="217"/>
      <c r="O47" s="1214"/>
      <c r="P47" s="217"/>
      <c r="Q47" s="1214"/>
      <c r="R47" s="217"/>
      <c r="S47" s="1214"/>
      <c r="T47" s="217"/>
    </row>
    <row r="48" spans="3:20">
      <c r="K48" s="217"/>
      <c r="L48" s="217"/>
      <c r="M48" s="217"/>
      <c r="N48" s="217"/>
      <c r="O48" s="217"/>
      <c r="P48" s="217"/>
      <c r="Q48" s="217"/>
      <c r="R48" s="217"/>
      <c r="S48" s="217"/>
      <c r="T48" s="217"/>
    </row>
    <row r="49" spans="11:20">
      <c r="K49" s="217"/>
      <c r="L49" s="217"/>
      <c r="M49" s="217"/>
      <c r="N49" s="217"/>
      <c r="O49" s="217"/>
      <c r="P49" s="217"/>
      <c r="Q49" s="217"/>
      <c r="R49" s="217"/>
      <c r="S49" s="217"/>
      <c r="T49" s="217"/>
    </row>
    <row r="50" spans="11:20">
      <c r="K50" s="217"/>
      <c r="L50" s="217"/>
      <c r="M50" s="217"/>
      <c r="N50" s="217"/>
      <c r="O50" s="217"/>
      <c r="P50" s="217"/>
      <c r="Q50" s="217"/>
      <c r="R50" s="217"/>
      <c r="S50" s="217"/>
      <c r="T50" s="217"/>
    </row>
    <row r="51" spans="11:20">
      <c r="K51" s="217"/>
      <c r="L51" s="217"/>
      <c r="M51" s="217"/>
      <c r="N51" s="217"/>
      <c r="O51" s="217"/>
      <c r="P51" s="217"/>
      <c r="Q51" s="217"/>
      <c r="R51" s="217"/>
      <c r="S51" s="217"/>
      <c r="T51" s="217"/>
    </row>
    <row r="52" spans="11:20">
      <c r="K52" s="217"/>
      <c r="L52" s="217"/>
      <c r="M52" s="217"/>
      <c r="N52" s="217"/>
      <c r="O52" s="217"/>
      <c r="P52" s="217"/>
      <c r="Q52" s="217"/>
      <c r="R52" s="217"/>
      <c r="S52" s="217"/>
      <c r="T52" s="217"/>
    </row>
    <row r="53" spans="11:20">
      <c r="K53" s="217"/>
      <c r="L53" s="217"/>
      <c r="M53" s="217"/>
      <c r="N53" s="217"/>
      <c r="O53" s="217"/>
      <c r="P53" s="217"/>
      <c r="Q53" s="217"/>
      <c r="R53" s="217"/>
      <c r="S53" s="217"/>
      <c r="T53" s="217"/>
    </row>
    <row r="54" spans="11:20">
      <c r="K54" s="217"/>
      <c r="L54" s="217"/>
      <c r="M54" s="217"/>
      <c r="N54" s="217"/>
      <c r="O54" s="217"/>
      <c r="P54" s="217"/>
      <c r="Q54" s="217"/>
      <c r="R54" s="217"/>
      <c r="S54" s="217"/>
      <c r="T54" s="217"/>
    </row>
    <row r="55" spans="11:20">
      <c r="K55" s="217"/>
      <c r="L55" s="217"/>
      <c r="M55" s="217"/>
      <c r="N55" s="217"/>
      <c r="O55" s="217"/>
      <c r="P55" s="217"/>
      <c r="Q55" s="217"/>
      <c r="R55" s="217"/>
      <c r="S55" s="217"/>
      <c r="T55" s="217"/>
    </row>
    <row r="56" spans="11:20">
      <c r="K56" s="217"/>
      <c r="L56" s="217"/>
      <c r="M56" s="217"/>
      <c r="N56" s="217"/>
      <c r="O56" s="217"/>
      <c r="P56" s="217"/>
      <c r="Q56" s="217"/>
      <c r="R56" s="217"/>
      <c r="S56" s="217"/>
      <c r="T56" s="217"/>
    </row>
    <row r="57" spans="11:20">
      <c r="K57" s="217"/>
      <c r="L57" s="217"/>
      <c r="M57" s="217"/>
      <c r="N57" s="217"/>
      <c r="O57" s="217"/>
      <c r="P57" s="217"/>
      <c r="Q57" s="217"/>
      <c r="R57" s="217"/>
      <c r="S57" s="217"/>
      <c r="T57" s="217"/>
    </row>
    <row r="58" spans="11:20">
      <c r="K58" s="217"/>
      <c r="L58" s="217"/>
      <c r="M58" s="217"/>
      <c r="N58" s="217"/>
      <c r="O58" s="217"/>
      <c r="P58" s="217"/>
      <c r="Q58" s="217"/>
      <c r="R58" s="217"/>
      <c r="S58" s="217"/>
      <c r="T58" s="217"/>
    </row>
    <row r="59" spans="11:20">
      <c r="K59" s="217"/>
      <c r="L59" s="217"/>
      <c r="M59" s="217"/>
      <c r="N59" s="217"/>
      <c r="O59" s="217"/>
      <c r="P59" s="217"/>
      <c r="Q59" s="217"/>
      <c r="R59" s="217"/>
      <c r="S59" s="217"/>
      <c r="T59" s="21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4">
    <tabColor rgb="FF002060"/>
  </sheetPr>
  <dimension ref="B1:EI91"/>
  <sheetViews>
    <sheetView showGridLines="0" zoomScaleNormal="100" zoomScaleSheetLayoutView="16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E11" sqref="E11:BL11"/>
    </sheetView>
  </sheetViews>
  <sheetFormatPr defaultColWidth="8" defaultRowHeight="10.5" outlineLevelRow="1"/>
  <cols>
    <col min="1" max="1" width="7.77734375" style="375" customWidth="1"/>
    <col min="2" max="2" width="2.44140625" style="99" customWidth="1"/>
    <col min="3" max="3" width="22.77734375" style="88" customWidth="1"/>
    <col min="4" max="4" width="5.44140625" style="88" hidden="1" customWidth="1"/>
    <col min="5" max="20" width="15.109375" style="329" customWidth="1"/>
    <col min="21" max="43" width="15.77734375" style="329" customWidth="1"/>
    <col min="44" max="59" width="15.6640625" style="329" customWidth="1"/>
    <col min="60" max="64" width="13.6640625" style="375" customWidth="1"/>
    <col min="65" max="65" width="1.21875" style="375" customWidth="1"/>
    <col min="66" max="66" width="14.77734375" style="375" customWidth="1"/>
    <col min="67" max="67" width="19.6640625" style="375" customWidth="1"/>
    <col min="68" max="68" width="2" style="375" hidden="1" customWidth="1"/>
    <col min="69" max="76" width="14.5546875" style="329" customWidth="1"/>
    <col min="77" max="77" width="15.33203125" style="375" customWidth="1"/>
    <col min="78" max="78" width="15.21875" style="375" customWidth="1"/>
    <col min="79" max="79" width="13.44140625" style="375" customWidth="1"/>
    <col min="80" max="80" width="11.21875" style="375" bestFit="1" customWidth="1"/>
    <col min="81" max="81" width="11.5546875" style="375" customWidth="1"/>
    <col min="82" max="82" width="12.88671875" style="375" customWidth="1"/>
    <col min="83" max="83" width="12" style="375" customWidth="1"/>
    <col min="84" max="16384" width="8" style="375"/>
  </cols>
  <sheetData>
    <row r="1" spans="2:83" s="84" customFormat="1" ht="9.75" customHeight="1">
      <c r="B1" s="83"/>
      <c r="E1" s="369"/>
      <c r="F1" s="369"/>
      <c r="G1" s="369"/>
      <c r="H1" s="369"/>
      <c r="I1" s="369"/>
      <c r="J1" s="369"/>
      <c r="K1" s="369"/>
      <c r="L1" s="369"/>
      <c r="M1" s="369"/>
      <c r="N1" s="369"/>
      <c r="O1" s="369"/>
      <c r="P1" s="369"/>
      <c r="Q1" s="369"/>
      <c r="R1" s="369"/>
      <c r="S1" s="369"/>
      <c r="T1" s="369"/>
      <c r="U1" s="369"/>
      <c r="V1" s="369"/>
      <c r="W1" s="369"/>
      <c r="X1" s="369"/>
      <c r="Y1" s="369"/>
      <c r="Z1" s="369"/>
      <c r="AA1" s="369"/>
      <c r="AB1" s="369"/>
      <c r="AC1" s="369"/>
      <c r="AD1" s="369"/>
      <c r="AE1" s="369"/>
      <c r="AF1" s="369"/>
      <c r="AG1" s="369"/>
      <c r="AH1" s="369"/>
      <c r="AI1" s="369"/>
      <c r="AJ1" s="369"/>
      <c r="AK1" s="369"/>
      <c r="AL1" s="369"/>
      <c r="AM1" s="369"/>
      <c r="AN1" s="369"/>
      <c r="AO1" s="369"/>
      <c r="AP1" s="369"/>
      <c r="AQ1" s="369"/>
      <c r="AR1" s="369"/>
      <c r="AS1" s="369"/>
      <c r="AT1" s="369"/>
      <c r="AU1" s="369"/>
      <c r="AV1" s="369"/>
      <c r="AW1" s="369"/>
      <c r="AX1" s="369"/>
      <c r="AY1" s="369"/>
      <c r="AZ1" s="369"/>
      <c r="BA1" s="369"/>
      <c r="BB1" s="369"/>
      <c r="BC1" s="369"/>
      <c r="BD1" s="369"/>
      <c r="BE1" s="369"/>
      <c r="BF1" s="369"/>
      <c r="BG1" s="369"/>
      <c r="BQ1" s="369"/>
      <c r="BR1" s="369"/>
      <c r="BS1" s="369"/>
      <c r="BT1" s="369"/>
      <c r="BU1" s="369"/>
      <c r="BV1" s="369"/>
      <c r="BW1" s="369"/>
      <c r="BX1" s="369"/>
    </row>
    <row r="2" spans="2:83" s="84" customFormat="1">
      <c r="B2" s="85" t="s">
        <v>23</v>
      </c>
      <c r="C2" s="106"/>
      <c r="E2" s="370"/>
      <c r="F2" s="369"/>
      <c r="G2" s="370"/>
      <c r="H2" s="370"/>
      <c r="I2" s="370"/>
      <c r="J2" s="370"/>
      <c r="K2" s="370"/>
      <c r="L2" s="370"/>
      <c r="M2" s="370"/>
      <c r="N2" s="369"/>
      <c r="O2" s="369"/>
      <c r="P2" s="369"/>
      <c r="Q2" s="369"/>
      <c r="R2" s="369"/>
      <c r="S2" s="369"/>
      <c r="T2" s="369"/>
      <c r="U2" s="369"/>
      <c r="V2" s="369"/>
      <c r="W2" s="369"/>
      <c r="X2" s="369"/>
      <c r="Y2" s="369"/>
      <c r="Z2" s="369"/>
      <c r="AA2" s="369"/>
      <c r="AB2" s="369"/>
      <c r="AC2" s="369"/>
      <c r="AD2" s="369"/>
      <c r="AE2" s="369"/>
      <c r="AF2" s="369"/>
      <c r="AG2" s="369"/>
      <c r="AH2" s="369"/>
      <c r="AI2" s="369"/>
      <c r="AJ2" s="369"/>
      <c r="AK2" s="369"/>
      <c r="AL2" s="369"/>
      <c r="AM2" s="369"/>
      <c r="AN2" s="369"/>
      <c r="AO2" s="369"/>
      <c r="AP2" s="369"/>
      <c r="AQ2" s="369"/>
      <c r="AR2" s="369"/>
      <c r="AS2" s="369"/>
      <c r="AT2" s="369"/>
      <c r="AU2" s="369"/>
      <c r="AV2" s="369"/>
      <c r="AW2" s="369"/>
      <c r="AX2" s="369"/>
      <c r="AY2" s="369"/>
      <c r="AZ2" s="369"/>
      <c r="BA2" s="369"/>
      <c r="BB2" s="369"/>
      <c r="BC2" s="369"/>
      <c r="BD2" s="369"/>
      <c r="BE2" s="369"/>
      <c r="BF2" s="369"/>
      <c r="BG2" s="369"/>
      <c r="BN2" s="87"/>
      <c r="BQ2" s="371"/>
      <c r="BR2" s="369"/>
      <c r="BS2" s="369"/>
      <c r="BT2" s="369"/>
      <c r="BU2" s="369"/>
      <c r="BV2" s="369"/>
      <c r="BW2" s="369"/>
      <c r="BX2" s="369"/>
      <c r="BY2" s="372"/>
      <c r="BZ2" s="372"/>
    </row>
    <row r="3" spans="2:83" s="88" customFormat="1" ht="16.5" customHeight="1" thickBot="1">
      <c r="B3" s="86"/>
      <c r="C3" s="87" t="s">
        <v>128</v>
      </c>
      <c r="E3" s="89"/>
      <c r="F3" s="89"/>
      <c r="G3" s="373"/>
      <c r="H3" s="373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89"/>
      <c r="AG3" s="89"/>
      <c r="AH3" s="89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89"/>
      <c r="AW3" s="89"/>
      <c r="AX3" s="89"/>
      <c r="AY3" s="89"/>
      <c r="AZ3" s="89"/>
      <c r="BA3" s="89"/>
      <c r="BB3" s="89"/>
      <c r="BC3" s="89"/>
      <c r="BD3" s="89"/>
      <c r="BE3" s="89"/>
      <c r="BF3" s="89"/>
      <c r="BG3" s="89"/>
      <c r="BO3" s="87" t="s">
        <v>43</v>
      </c>
      <c r="BQ3" s="89"/>
      <c r="BR3" s="89"/>
      <c r="BS3" s="89"/>
      <c r="BT3" s="89"/>
      <c r="BU3" s="89"/>
      <c r="BV3" s="89"/>
      <c r="BW3" s="89"/>
      <c r="BX3" s="89"/>
      <c r="BY3" s="84"/>
      <c r="BZ3" s="84"/>
    </row>
    <row r="4" spans="2:83" s="88" customFormat="1">
      <c r="B4" s="374"/>
      <c r="C4" s="96"/>
      <c r="D4" s="81"/>
      <c r="E4" s="1615" t="s">
        <v>28</v>
      </c>
      <c r="F4" s="1616"/>
      <c r="G4" s="1616"/>
      <c r="H4" s="1617"/>
      <c r="I4" s="1613" t="s">
        <v>29</v>
      </c>
      <c r="J4" s="1613"/>
      <c r="K4" s="1613"/>
      <c r="L4" s="1613"/>
      <c r="M4" s="1615" t="s">
        <v>30</v>
      </c>
      <c r="N4" s="1616"/>
      <c r="O4" s="1616"/>
      <c r="P4" s="1617"/>
      <c r="Q4" s="1613" t="s">
        <v>31</v>
      </c>
      <c r="R4" s="1613"/>
      <c r="S4" s="1613"/>
      <c r="T4" s="1614"/>
      <c r="U4" s="1613" t="s">
        <v>32</v>
      </c>
      <c r="V4" s="1613"/>
      <c r="W4" s="1613"/>
      <c r="X4" s="1614"/>
      <c r="Y4" s="1613" t="s">
        <v>424</v>
      </c>
      <c r="Z4" s="1613"/>
      <c r="AA4" s="1613"/>
      <c r="AB4" s="1614"/>
      <c r="AC4" s="1613" t="s">
        <v>429</v>
      </c>
      <c r="AD4" s="1613"/>
      <c r="AE4" s="1613"/>
      <c r="AF4" s="1614"/>
      <c r="AG4" s="1613" t="s">
        <v>434</v>
      </c>
      <c r="AH4" s="1613"/>
      <c r="AI4" s="1613"/>
      <c r="AJ4" s="1614"/>
      <c r="AK4" s="1613" t="s">
        <v>447</v>
      </c>
      <c r="AL4" s="1613"/>
      <c r="AM4" s="1613"/>
      <c r="AN4" s="1614"/>
      <c r="AO4" s="1613" t="s">
        <v>448</v>
      </c>
      <c r="AP4" s="1613"/>
      <c r="AQ4" s="1613"/>
      <c r="AR4" s="1614"/>
      <c r="AS4" s="1613" t="s">
        <v>684</v>
      </c>
      <c r="AT4" s="1613"/>
      <c r="AU4" s="1613"/>
      <c r="AV4" s="1614"/>
      <c r="AW4" s="1613" t="s">
        <v>708</v>
      </c>
      <c r="AX4" s="1613"/>
      <c r="AY4" s="1613"/>
      <c r="AZ4" s="1614"/>
      <c r="BA4" s="1613" t="s">
        <v>707</v>
      </c>
      <c r="BB4" s="1613"/>
      <c r="BC4" s="1613"/>
      <c r="BD4" s="1614"/>
      <c r="BE4" s="1613" t="s">
        <v>31</v>
      </c>
      <c r="BF4" s="1613"/>
      <c r="BG4" s="1613"/>
      <c r="BH4" s="1614"/>
      <c r="BI4" s="1613" t="s">
        <v>705</v>
      </c>
      <c r="BJ4" s="1613"/>
      <c r="BK4" s="1613"/>
      <c r="BL4" s="1614"/>
      <c r="BN4" s="90"/>
      <c r="BO4" s="94"/>
      <c r="BP4" s="91"/>
      <c r="BQ4" s="92" t="str">
        <f>+E4</f>
        <v>FY 1</v>
      </c>
      <c r="BR4" s="92" t="str">
        <f>+I4</f>
        <v>FY 2</v>
      </c>
      <c r="BS4" s="92" t="str">
        <f>M4</f>
        <v>FY 3</v>
      </c>
      <c r="BT4" s="92" t="s">
        <v>31</v>
      </c>
      <c r="BU4" s="92" t="s">
        <v>32</v>
      </c>
      <c r="BV4" s="92" t="s">
        <v>318</v>
      </c>
      <c r="BW4" s="92" t="s">
        <v>317</v>
      </c>
      <c r="BX4" s="93" t="s">
        <v>319</v>
      </c>
      <c r="BY4" s="93" t="s">
        <v>412</v>
      </c>
      <c r="BZ4" s="93" t="s">
        <v>413</v>
      </c>
      <c r="CA4" s="93" t="s">
        <v>626</v>
      </c>
      <c r="CB4" s="93" t="s">
        <v>627</v>
      </c>
      <c r="CC4" s="93" t="s">
        <v>628</v>
      </c>
      <c r="CD4" s="93" t="s">
        <v>629</v>
      </c>
      <c r="CE4" s="93" t="s">
        <v>630</v>
      </c>
    </row>
    <row r="5" spans="2:83" s="99" customFormat="1">
      <c r="B5" s="374"/>
      <c r="C5" s="96"/>
      <c r="D5" s="374"/>
      <c r="E5" s="173" t="s">
        <v>33</v>
      </c>
      <c r="F5" s="97" t="s">
        <v>34</v>
      </c>
      <c r="G5" s="97" t="s">
        <v>35</v>
      </c>
      <c r="H5" s="174" t="s">
        <v>36</v>
      </c>
      <c r="I5" s="97" t="s">
        <v>37</v>
      </c>
      <c r="J5" s="97" t="s">
        <v>38</v>
      </c>
      <c r="K5" s="97" t="s">
        <v>50</v>
      </c>
      <c r="L5" s="97" t="s">
        <v>51</v>
      </c>
      <c r="M5" s="173" t="s">
        <v>41</v>
      </c>
      <c r="N5" s="97" t="s">
        <v>42</v>
      </c>
      <c r="O5" s="97" t="s">
        <v>39</v>
      </c>
      <c r="P5" s="174" t="s">
        <v>40</v>
      </c>
      <c r="Q5" s="97" t="s">
        <v>416</v>
      </c>
      <c r="R5" s="97" t="s">
        <v>417</v>
      </c>
      <c r="S5" s="97" t="s">
        <v>418</v>
      </c>
      <c r="T5" s="98" t="s">
        <v>419</v>
      </c>
      <c r="U5" s="97" t="s">
        <v>420</v>
      </c>
      <c r="V5" s="97" t="s">
        <v>421</v>
      </c>
      <c r="W5" s="97" t="s">
        <v>422</v>
      </c>
      <c r="X5" s="98" t="s">
        <v>423</v>
      </c>
      <c r="Y5" s="97" t="s">
        <v>425</v>
      </c>
      <c r="Z5" s="97" t="s">
        <v>426</v>
      </c>
      <c r="AA5" s="97" t="s">
        <v>427</v>
      </c>
      <c r="AB5" s="98" t="s">
        <v>428</v>
      </c>
      <c r="AC5" s="97" t="s">
        <v>430</v>
      </c>
      <c r="AD5" s="97" t="s">
        <v>431</v>
      </c>
      <c r="AE5" s="97" t="s">
        <v>432</v>
      </c>
      <c r="AF5" s="98" t="s">
        <v>433</v>
      </c>
      <c r="AG5" s="97" t="s">
        <v>435</v>
      </c>
      <c r="AH5" s="97" t="s">
        <v>436</v>
      </c>
      <c r="AI5" s="97" t="s">
        <v>437</v>
      </c>
      <c r="AJ5" s="98" t="s">
        <v>438</v>
      </c>
      <c r="AK5" s="97" t="s">
        <v>439</v>
      </c>
      <c r="AL5" s="97" t="s">
        <v>440</v>
      </c>
      <c r="AM5" s="97" t="s">
        <v>441</v>
      </c>
      <c r="AN5" s="98" t="s">
        <v>442</v>
      </c>
      <c r="AO5" s="97" t="s">
        <v>443</v>
      </c>
      <c r="AP5" s="97" t="s">
        <v>444</v>
      </c>
      <c r="AQ5" s="97" t="s">
        <v>445</v>
      </c>
      <c r="AR5" s="98" t="s">
        <v>446</v>
      </c>
      <c r="AS5" s="97" t="s">
        <v>685</v>
      </c>
      <c r="AT5" s="97" t="s">
        <v>686</v>
      </c>
      <c r="AU5" s="97" t="s">
        <v>687</v>
      </c>
      <c r="AV5" s="98" t="s">
        <v>688</v>
      </c>
      <c r="AW5" s="97" t="s">
        <v>704</v>
      </c>
      <c r="AX5" s="97" t="s">
        <v>703</v>
      </c>
      <c r="AY5" s="97" t="s">
        <v>702</v>
      </c>
      <c r="AZ5" s="98" t="s">
        <v>701</v>
      </c>
      <c r="BA5" s="97" t="s">
        <v>697</v>
      </c>
      <c r="BB5" s="97" t="s">
        <v>698</v>
      </c>
      <c r="BC5" s="97" t="s">
        <v>699</v>
      </c>
      <c r="BD5" s="98" t="s">
        <v>700</v>
      </c>
      <c r="BE5" s="97" t="s">
        <v>693</v>
      </c>
      <c r="BF5" s="97" t="s">
        <v>694</v>
      </c>
      <c r="BG5" s="97" t="s">
        <v>695</v>
      </c>
      <c r="BH5" s="98" t="s">
        <v>709</v>
      </c>
      <c r="BI5" s="97" t="s">
        <v>689</v>
      </c>
      <c r="BJ5" s="97" t="s">
        <v>690</v>
      </c>
      <c r="BK5" s="97" t="s">
        <v>691</v>
      </c>
      <c r="BL5" s="98" t="s">
        <v>692</v>
      </c>
      <c r="BN5" s="95"/>
      <c r="BO5" s="81"/>
      <c r="BP5" s="81"/>
      <c r="BQ5" s="100"/>
      <c r="BR5" s="100"/>
      <c r="BS5" s="100"/>
      <c r="BT5" s="100"/>
      <c r="BU5" s="100"/>
      <c r="BV5" s="100"/>
      <c r="BW5" s="100"/>
      <c r="BX5" s="101"/>
      <c r="BY5" s="101"/>
      <c r="BZ5" s="101"/>
      <c r="CA5" s="101"/>
      <c r="CB5" s="101"/>
      <c r="CC5" s="101"/>
      <c r="CD5" s="101"/>
      <c r="CE5" s="101"/>
    </row>
    <row r="6" spans="2:83" s="88" customFormat="1" ht="10.199999999999999">
      <c r="B6" s="805" t="s">
        <v>134</v>
      </c>
      <c r="C6" s="805"/>
      <c r="D6" s="805"/>
      <c r="E6" s="805"/>
      <c r="F6" s="805"/>
      <c r="G6" s="805"/>
      <c r="H6" s="805"/>
      <c r="I6" s="805"/>
      <c r="J6" s="805"/>
      <c r="K6" s="805"/>
      <c r="L6" s="805"/>
      <c r="M6" s="805"/>
      <c r="N6" s="805"/>
      <c r="O6" s="805"/>
      <c r="P6" s="805"/>
      <c r="Q6" s="805"/>
      <c r="R6" s="805"/>
      <c r="S6" s="805"/>
      <c r="T6" s="805"/>
      <c r="U6" s="805"/>
      <c r="V6" s="805"/>
      <c r="W6" s="805"/>
      <c r="X6" s="805"/>
      <c r="Y6" s="805"/>
      <c r="Z6" s="805"/>
      <c r="AA6" s="805"/>
      <c r="AB6" s="805"/>
      <c r="AC6" s="805"/>
      <c r="AD6" s="805"/>
      <c r="AE6" s="805"/>
      <c r="AF6" s="805"/>
      <c r="AG6" s="805"/>
      <c r="AH6" s="805"/>
      <c r="AI6" s="805"/>
      <c r="AJ6" s="805"/>
      <c r="AK6" s="805"/>
      <c r="AL6" s="805"/>
      <c r="AM6" s="805"/>
      <c r="AN6" s="805"/>
      <c r="AO6" s="805"/>
      <c r="AP6" s="805"/>
      <c r="AQ6" s="805"/>
      <c r="AR6" s="805"/>
      <c r="AS6" s="805"/>
      <c r="AT6" s="805"/>
      <c r="AU6" s="805"/>
      <c r="AV6" s="805"/>
      <c r="AW6" s="805"/>
      <c r="AX6" s="805"/>
      <c r="AY6" s="805"/>
      <c r="AZ6" s="805"/>
      <c r="BA6" s="805"/>
      <c r="BB6" s="805"/>
      <c r="BC6" s="805"/>
      <c r="BD6" s="805"/>
      <c r="BE6" s="805"/>
      <c r="BF6" s="805"/>
      <c r="BG6" s="805"/>
      <c r="BH6" s="805"/>
      <c r="BI6" s="805"/>
      <c r="BJ6" s="805"/>
      <c r="BK6" s="805"/>
      <c r="BL6" s="805"/>
      <c r="BM6" s="805"/>
      <c r="BN6" s="805" t="str">
        <f>+B6</f>
        <v>Revenues</v>
      </c>
      <c r="BO6" s="805"/>
      <c r="BP6" s="805"/>
      <c r="BQ6" s="805"/>
      <c r="BR6" s="805"/>
      <c r="BS6" s="805"/>
      <c r="BT6" s="805"/>
      <c r="BU6" s="805"/>
      <c r="BV6" s="805"/>
      <c r="BW6" s="805"/>
      <c r="BX6" s="805"/>
      <c r="BY6" s="805"/>
      <c r="BZ6" s="805"/>
      <c r="CA6" s="805"/>
      <c r="CB6" s="805"/>
      <c r="CC6" s="805"/>
      <c r="CD6" s="805"/>
      <c r="CE6" s="805"/>
    </row>
    <row r="7" spans="2:83" s="88" customFormat="1" ht="10.199999999999999">
      <c r="B7" s="802"/>
      <c r="C7" s="802" t="s">
        <v>134</v>
      </c>
      <c r="D7" s="802"/>
      <c r="E7" s="1424">
        <f>'Multiple Revenues Streams'!C30</f>
        <v>1258306.9730562796</v>
      </c>
      <c r="F7" s="1424">
        <f>'Multiple Revenues Streams'!D30</f>
        <v>8000</v>
      </c>
      <c r="G7" s="1424">
        <f>'Multiple Revenues Streams'!E30</f>
        <v>8000</v>
      </c>
      <c r="H7" s="1424">
        <f>'Multiple Revenues Streams'!F30</f>
        <v>8000</v>
      </c>
      <c r="I7" s="1424">
        <f>'Multiple Revenues Streams'!G30</f>
        <v>1283312.9125174051</v>
      </c>
      <c r="J7" s="1424">
        <f>'Multiple Revenues Streams'!H30</f>
        <v>8000</v>
      </c>
      <c r="K7" s="1424">
        <f>'Multiple Revenues Streams'!I30</f>
        <v>8000</v>
      </c>
      <c r="L7" s="1424">
        <f>'Multiple Revenues Streams'!J30</f>
        <v>8000</v>
      </c>
      <c r="M7" s="1424">
        <f>'Multiple Revenues Streams'!K30</f>
        <v>1308825.7707677532</v>
      </c>
      <c r="N7" s="1424">
        <f>'Multiple Revenues Streams'!L30</f>
        <v>8000</v>
      </c>
      <c r="O7" s="1424">
        <f>'Multiple Revenues Streams'!M30</f>
        <v>8000</v>
      </c>
      <c r="P7" s="1424">
        <f>'Multiple Revenues Streams'!N30</f>
        <v>8000</v>
      </c>
      <c r="Q7" s="1424">
        <f>'Multiple Revenues Streams'!O30</f>
        <v>1334834.4861831083</v>
      </c>
      <c r="R7" s="1424">
        <f>'Multiple Revenues Streams'!P30</f>
        <v>8000</v>
      </c>
      <c r="S7" s="1424">
        <f>'Multiple Revenues Streams'!Q30</f>
        <v>8000</v>
      </c>
      <c r="T7" s="1424">
        <f>'Multiple Revenues Streams'!R30</f>
        <v>8000</v>
      </c>
      <c r="U7" s="1424">
        <f>'Multiple Revenues Streams'!S30</f>
        <v>1361378.1759067704</v>
      </c>
      <c r="V7" s="1424">
        <f>'Multiple Revenues Streams'!T30</f>
        <v>8000</v>
      </c>
      <c r="W7" s="1424">
        <f>'Multiple Revenues Streams'!U30</f>
        <v>8000</v>
      </c>
      <c r="X7" s="1424">
        <f>'Multiple Revenues Streams'!V30</f>
        <v>8000</v>
      </c>
      <c r="Y7" s="1424">
        <f>'Multiple Revenues Streams'!W30</f>
        <v>1388446.1394249059</v>
      </c>
      <c r="Z7" s="1424">
        <f>'Multiple Revenues Streams'!X30</f>
        <v>8000</v>
      </c>
      <c r="AA7" s="1424">
        <f>'Multiple Revenues Streams'!Y30</f>
        <v>8000</v>
      </c>
      <c r="AB7" s="1424">
        <f>'Multiple Revenues Streams'!Z30</f>
        <v>8000</v>
      </c>
      <c r="AC7" s="1424">
        <f>'Multiple Revenues Streams'!AA30</f>
        <v>1416047.8622134042</v>
      </c>
      <c r="AD7" s="1424">
        <f>'Multiple Revenues Streams'!AB30</f>
        <v>8000</v>
      </c>
      <c r="AE7" s="1424">
        <f>'Multiple Revenues Streams'!AC30</f>
        <v>8000</v>
      </c>
      <c r="AF7" s="1424">
        <f>'Multiple Revenues Streams'!AD30</f>
        <v>8000</v>
      </c>
      <c r="AG7" s="1424">
        <f>'Multiple Revenues Streams'!AE30</f>
        <v>1444213.019457672</v>
      </c>
      <c r="AH7" s="1424">
        <f>'Multiple Revenues Streams'!AF30</f>
        <v>8000</v>
      </c>
      <c r="AI7" s="1424">
        <f>'Multiple Revenues Streams'!AG30</f>
        <v>8000</v>
      </c>
      <c r="AJ7" s="1424">
        <f>'Multiple Revenues Streams'!AH30</f>
        <v>8000</v>
      </c>
      <c r="AK7" s="1424">
        <f>'Multiple Revenues Streams'!AI30</f>
        <v>1472931.4798468258</v>
      </c>
      <c r="AL7" s="1424">
        <f>'Multiple Revenues Streams'!AJ30</f>
        <v>8000</v>
      </c>
      <c r="AM7" s="1424">
        <f>'Multiple Revenues Streams'!AK30</f>
        <v>8000</v>
      </c>
      <c r="AN7" s="1424">
        <f>'Multiple Revenues Streams'!AL30</f>
        <v>8000</v>
      </c>
      <c r="AO7" s="1424">
        <f>'Multiple Revenues Streams'!AM30</f>
        <v>1502233.3094437621</v>
      </c>
      <c r="AP7" s="1424">
        <f>'Multiple Revenues Streams'!AN30</f>
        <v>8000</v>
      </c>
      <c r="AQ7" s="1424">
        <f>'Multiple Revenues Streams'!AO30</f>
        <v>8000</v>
      </c>
      <c r="AR7" s="1424">
        <f>'Multiple Revenues Streams'!AP30</f>
        <v>8000</v>
      </c>
      <c r="AS7" s="1424">
        <f>'Multiple Revenues Streams'!AQ30</f>
        <v>1532118.7756326373</v>
      </c>
      <c r="AT7" s="1424">
        <f>'Multiple Revenues Streams'!AR30</f>
        <v>8000</v>
      </c>
      <c r="AU7" s="1424">
        <f>'Multiple Revenues Streams'!AS30</f>
        <v>8000</v>
      </c>
      <c r="AV7" s="1424">
        <f>'Multiple Revenues Streams'!AT30</f>
        <v>8000</v>
      </c>
      <c r="AW7" s="1424">
        <f>'Multiple Revenues Streams'!AU30</f>
        <v>1562598.3511452901</v>
      </c>
      <c r="AX7" s="1424">
        <f>'Multiple Revenues Streams'!AV30</f>
        <v>8000</v>
      </c>
      <c r="AY7" s="1424">
        <f>'Multiple Revenues Streams'!AW30</f>
        <v>8000</v>
      </c>
      <c r="AZ7" s="1424">
        <f>'Multiple Revenues Streams'!AX30</f>
        <v>8000</v>
      </c>
      <c r="BA7" s="1424">
        <f>'Multiple Revenues Streams'!AY30</f>
        <v>1593692.7181681958</v>
      </c>
      <c r="BB7" s="1424">
        <f>'Multiple Revenues Streams'!AZ30</f>
        <v>8000</v>
      </c>
      <c r="BC7" s="1424">
        <f>'Multiple Revenues Streams'!BA30</f>
        <v>8000</v>
      </c>
      <c r="BD7" s="1424">
        <f>'Multiple Revenues Streams'!BB30</f>
        <v>8000</v>
      </c>
      <c r="BE7" s="1424">
        <f>'Multiple Revenues Streams'!BC30</f>
        <v>1625402.7725315599</v>
      </c>
      <c r="BF7" s="1424">
        <f>'Multiple Revenues Streams'!BD30</f>
        <v>8000</v>
      </c>
      <c r="BG7" s="1424">
        <f>'Multiple Revenues Streams'!BE30</f>
        <v>8000</v>
      </c>
      <c r="BH7" s="1424">
        <f>'Multiple Revenues Streams'!BF30</f>
        <v>8000</v>
      </c>
      <c r="BI7" s="1424">
        <f>'Multiple Revenues Streams'!BG30</f>
        <v>1657759.6279821913</v>
      </c>
      <c r="BJ7" s="1424">
        <f>'Multiple Revenues Streams'!BH30</f>
        <v>8000</v>
      </c>
      <c r="BK7" s="1424">
        <f>'Multiple Revenues Streams'!BI30</f>
        <v>8000</v>
      </c>
      <c r="BL7" s="1424">
        <f>'Multiple Revenues Streams'!BJ30</f>
        <v>8000</v>
      </c>
      <c r="BM7" s="1146"/>
      <c r="BN7" s="802"/>
      <c r="BO7" s="802" t="str">
        <f>C7</f>
        <v>Revenues</v>
      </c>
      <c r="BP7" s="802"/>
      <c r="BQ7" s="819">
        <f>SUM(E7:H7)</f>
        <v>1282306.9730562796</v>
      </c>
      <c r="BR7" s="819">
        <f>SUM(I7:L7)</f>
        <v>1307312.9125174051</v>
      </c>
      <c r="BS7" s="819">
        <f>SUM(M7:P7)</f>
        <v>1332825.7707677532</v>
      </c>
      <c r="BT7" s="819">
        <f>SUM(Q7:T7)</f>
        <v>1358834.4861831083</v>
      </c>
      <c r="BU7" s="819">
        <f>SUM(U7:X7)</f>
        <v>1385378.1759067704</v>
      </c>
      <c r="BV7" s="819">
        <f>SUM(Y7:AB7)</f>
        <v>1412446.1394249059</v>
      </c>
      <c r="BW7" s="819">
        <f>SUM(AC7:AF7)</f>
        <v>1440047.8622134042</v>
      </c>
      <c r="BX7" s="819">
        <f>SUM(AG7:AJ7)</f>
        <v>1468213.019457672</v>
      </c>
      <c r="BY7" s="819">
        <f>SUM(AK7:AN7)</f>
        <v>1496931.4798468258</v>
      </c>
      <c r="BZ7" s="819">
        <f>SUM(AO7:AR7)</f>
        <v>1526233.3094437621</v>
      </c>
      <c r="CA7" s="819">
        <f>SUM(AP7:AS7)</f>
        <v>1556118.7756326373</v>
      </c>
      <c r="CB7" s="819">
        <f>SUM(AT7:AW7)</f>
        <v>1586598.3511452901</v>
      </c>
      <c r="CC7" s="819">
        <f>SUM(AX7:BA7)</f>
        <v>1617692.7181681958</v>
      </c>
      <c r="CD7" s="819">
        <f>SUM(BB7:BE7)</f>
        <v>1649402.7725315599</v>
      </c>
      <c r="CE7" s="819">
        <f>SUM(BI7:BP7)</f>
        <v>1681759.6279821913</v>
      </c>
    </row>
    <row r="8" spans="2:83" s="103" customFormat="1">
      <c r="B8" s="805" t="s">
        <v>132</v>
      </c>
      <c r="C8" s="805"/>
      <c r="D8" s="805"/>
      <c r="E8" s="1425">
        <f t="shared" ref="E8:P8" si="0">SUM(E7:E7)</f>
        <v>1258306.9730562796</v>
      </c>
      <c r="F8" s="1425">
        <f t="shared" si="0"/>
        <v>8000</v>
      </c>
      <c r="G8" s="1425">
        <f t="shared" si="0"/>
        <v>8000</v>
      </c>
      <c r="H8" s="1425">
        <f t="shared" si="0"/>
        <v>8000</v>
      </c>
      <c r="I8" s="1425">
        <f t="shared" si="0"/>
        <v>1283312.9125174051</v>
      </c>
      <c r="J8" s="1425">
        <f t="shared" si="0"/>
        <v>8000</v>
      </c>
      <c r="K8" s="1425">
        <f t="shared" si="0"/>
        <v>8000</v>
      </c>
      <c r="L8" s="1425">
        <f t="shared" si="0"/>
        <v>8000</v>
      </c>
      <c r="M8" s="1425">
        <f t="shared" si="0"/>
        <v>1308825.7707677532</v>
      </c>
      <c r="N8" s="1425">
        <f t="shared" si="0"/>
        <v>8000</v>
      </c>
      <c r="O8" s="1425">
        <f t="shared" si="0"/>
        <v>8000</v>
      </c>
      <c r="P8" s="1425">
        <f t="shared" si="0"/>
        <v>8000</v>
      </c>
      <c r="Q8" s="1425">
        <f t="shared" ref="Q8:X8" si="1">SUM(Q7:Q7)</f>
        <v>1334834.4861831083</v>
      </c>
      <c r="R8" s="1425">
        <f t="shared" si="1"/>
        <v>8000</v>
      </c>
      <c r="S8" s="1425">
        <f t="shared" si="1"/>
        <v>8000</v>
      </c>
      <c r="T8" s="1425">
        <f t="shared" si="1"/>
        <v>8000</v>
      </c>
      <c r="U8" s="1425">
        <f t="shared" si="1"/>
        <v>1361378.1759067704</v>
      </c>
      <c r="V8" s="1425">
        <f t="shared" si="1"/>
        <v>8000</v>
      </c>
      <c r="W8" s="1425">
        <f t="shared" si="1"/>
        <v>8000</v>
      </c>
      <c r="X8" s="1425">
        <f t="shared" si="1"/>
        <v>8000</v>
      </c>
      <c r="Y8" s="1425">
        <f t="shared" ref="Y8:BL8" si="2">SUM(Y7:Y7)</f>
        <v>1388446.1394249059</v>
      </c>
      <c r="Z8" s="1425">
        <f t="shared" si="2"/>
        <v>8000</v>
      </c>
      <c r="AA8" s="1425">
        <f t="shared" si="2"/>
        <v>8000</v>
      </c>
      <c r="AB8" s="1425">
        <f t="shared" si="2"/>
        <v>8000</v>
      </c>
      <c r="AC8" s="1425">
        <f t="shared" si="2"/>
        <v>1416047.8622134042</v>
      </c>
      <c r="AD8" s="1425">
        <f t="shared" si="2"/>
        <v>8000</v>
      </c>
      <c r="AE8" s="1425">
        <f t="shared" si="2"/>
        <v>8000</v>
      </c>
      <c r="AF8" s="1425">
        <f t="shared" si="2"/>
        <v>8000</v>
      </c>
      <c r="AG8" s="1425">
        <f t="shared" si="2"/>
        <v>1444213.019457672</v>
      </c>
      <c r="AH8" s="1425">
        <f t="shared" si="2"/>
        <v>8000</v>
      </c>
      <c r="AI8" s="1425">
        <f t="shared" si="2"/>
        <v>8000</v>
      </c>
      <c r="AJ8" s="1425">
        <f t="shared" si="2"/>
        <v>8000</v>
      </c>
      <c r="AK8" s="1425">
        <f t="shared" si="2"/>
        <v>1472931.4798468258</v>
      </c>
      <c r="AL8" s="1425">
        <f t="shared" si="2"/>
        <v>8000</v>
      </c>
      <c r="AM8" s="1425">
        <f t="shared" si="2"/>
        <v>8000</v>
      </c>
      <c r="AN8" s="1425">
        <f t="shared" si="2"/>
        <v>8000</v>
      </c>
      <c r="AO8" s="1425">
        <f t="shared" si="2"/>
        <v>1502233.3094437621</v>
      </c>
      <c r="AP8" s="1425">
        <f t="shared" si="2"/>
        <v>8000</v>
      </c>
      <c r="AQ8" s="1425">
        <f t="shared" si="2"/>
        <v>8000</v>
      </c>
      <c r="AR8" s="1425">
        <f t="shared" si="2"/>
        <v>8000</v>
      </c>
      <c r="AS8" s="1425">
        <f t="shared" si="2"/>
        <v>1532118.7756326373</v>
      </c>
      <c r="AT8" s="1425">
        <f t="shared" si="2"/>
        <v>8000</v>
      </c>
      <c r="AU8" s="1425">
        <f t="shared" si="2"/>
        <v>8000</v>
      </c>
      <c r="AV8" s="1425">
        <f t="shared" si="2"/>
        <v>8000</v>
      </c>
      <c r="AW8" s="1425">
        <f t="shared" si="2"/>
        <v>1562598.3511452901</v>
      </c>
      <c r="AX8" s="1425">
        <f t="shared" si="2"/>
        <v>8000</v>
      </c>
      <c r="AY8" s="1425">
        <f t="shared" si="2"/>
        <v>8000</v>
      </c>
      <c r="AZ8" s="1425">
        <f t="shared" si="2"/>
        <v>8000</v>
      </c>
      <c r="BA8" s="1425">
        <f t="shared" si="2"/>
        <v>1593692.7181681958</v>
      </c>
      <c r="BB8" s="1425">
        <f t="shared" si="2"/>
        <v>8000</v>
      </c>
      <c r="BC8" s="1425">
        <f t="shared" si="2"/>
        <v>8000</v>
      </c>
      <c r="BD8" s="1425">
        <f t="shared" si="2"/>
        <v>8000</v>
      </c>
      <c r="BE8" s="1425">
        <f t="shared" si="2"/>
        <v>1625402.7725315599</v>
      </c>
      <c r="BF8" s="1425">
        <f t="shared" si="2"/>
        <v>8000</v>
      </c>
      <c r="BG8" s="1425">
        <f t="shared" si="2"/>
        <v>8000</v>
      </c>
      <c r="BH8" s="1425">
        <f t="shared" si="2"/>
        <v>8000</v>
      </c>
      <c r="BI8" s="1425">
        <f t="shared" si="2"/>
        <v>1657759.6279821913</v>
      </c>
      <c r="BJ8" s="1425">
        <f t="shared" si="2"/>
        <v>8000</v>
      </c>
      <c r="BK8" s="1425">
        <f t="shared" si="2"/>
        <v>8000</v>
      </c>
      <c r="BL8" s="1425">
        <f t="shared" si="2"/>
        <v>8000</v>
      </c>
      <c r="BM8" s="1147"/>
      <c r="BN8" s="805" t="str">
        <f>+B8</f>
        <v>Total Revenue</v>
      </c>
      <c r="BO8" s="805"/>
      <c r="BP8" s="805"/>
      <c r="BQ8" s="820">
        <f t="shared" ref="BQ8:BW8" si="3">SUM(BQ7:BQ7)</f>
        <v>1282306.9730562796</v>
      </c>
      <c r="BR8" s="820">
        <f t="shared" si="3"/>
        <v>1307312.9125174051</v>
      </c>
      <c r="BS8" s="820">
        <f t="shared" si="3"/>
        <v>1332825.7707677532</v>
      </c>
      <c r="BT8" s="820">
        <f t="shared" si="3"/>
        <v>1358834.4861831083</v>
      </c>
      <c r="BU8" s="820">
        <f t="shared" si="3"/>
        <v>1385378.1759067704</v>
      </c>
      <c r="BV8" s="820">
        <f t="shared" si="3"/>
        <v>1412446.1394249059</v>
      </c>
      <c r="BW8" s="820">
        <f t="shared" si="3"/>
        <v>1440047.8622134042</v>
      </c>
      <c r="BX8" s="820">
        <f t="shared" ref="BX8:CE8" si="4">SUM(BX7:BX7)</f>
        <v>1468213.019457672</v>
      </c>
      <c r="BY8" s="820">
        <f t="shared" si="4"/>
        <v>1496931.4798468258</v>
      </c>
      <c r="BZ8" s="820">
        <f t="shared" si="4"/>
        <v>1526233.3094437621</v>
      </c>
      <c r="CA8" s="820">
        <f t="shared" si="4"/>
        <v>1556118.7756326373</v>
      </c>
      <c r="CB8" s="820">
        <f t="shared" si="4"/>
        <v>1586598.3511452901</v>
      </c>
      <c r="CC8" s="820">
        <f t="shared" si="4"/>
        <v>1617692.7181681958</v>
      </c>
      <c r="CD8" s="820">
        <f t="shared" si="4"/>
        <v>1649402.7725315599</v>
      </c>
      <c r="CE8" s="820">
        <f t="shared" si="4"/>
        <v>1681759.6279821913</v>
      </c>
    </row>
    <row r="9" spans="2:83" ht="10.199999999999999">
      <c r="B9" s="802"/>
      <c r="C9" s="802"/>
      <c r="D9" s="802"/>
      <c r="E9" s="1424"/>
      <c r="F9" s="1424"/>
      <c r="G9" s="1424"/>
      <c r="H9" s="1424"/>
      <c r="I9" s="1424"/>
      <c r="J9" s="1424"/>
      <c r="K9" s="1424"/>
      <c r="L9" s="1424"/>
      <c r="M9" s="1424"/>
      <c r="N9" s="1424"/>
      <c r="O9" s="1424"/>
      <c r="P9" s="1424"/>
      <c r="Q9" s="1424"/>
      <c r="R9" s="1424"/>
      <c r="S9" s="1424"/>
      <c r="T9" s="1424"/>
      <c r="U9" s="1424"/>
      <c r="V9" s="1424"/>
      <c r="W9" s="1424"/>
      <c r="X9" s="1424"/>
      <c r="Y9" s="1424"/>
      <c r="Z9" s="1424"/>
      <c r="AA9" s="1424"/>
      <c r="AB9" s="1424"/>
      <c r="AC9" s="1424"/>
      <c r="AD9" s="1424"/>
      <c r="AE9" s="1424"/>
      <c r="AF9" s="1424"/>
      <c r="AG9" s="1424"/>
      <c r="AH9" s="1424"/>
      <c r="AI9" s="1424"/>
      <c r="AJ9" s="1424"/>
      <c r="AK9" s="1424"/>
      <c r="AL9" s="1424"/>
      <c r="AM9" s="1424"/>
      <c r="AN9" s="1424"/>
      <c r="AO9" s="1424"/>
      <c r="AP9" s="1424"/>
      <c r="AQ9" s="1424"/>
      <c r="AR9" s="1424"/>
      <c r="AS9" s="1424"/>
      <c r="AT9" s="1424"/>
      <c r="AU9" s="1424"/>
      <c r="AV9" s="1424"/>
      <c r="AW9" s="1424"/>
      <c r="AX9" s="1424"/>
      <c r="AY9" s="1424"/>
      <c r="AZ9" s="1424"/>
      <c r="BA9" s="1424"/>
      <c r="BB9" s="1424"/>
      <c r="BC9" s="1424"/>
      <c r="BD9" s="1424"/>
      <c r="BE9" s="1424"/>
      <c r="BF9" s="1424"/>
      <c r="BG9" s="1424"/>
      <c r="BH9" s="1424"/>
      <c r="BI9" s="1424"/>
      <c r="BJ9" s="1424"/>
      <c r="BK9" s="1424"/>
      <c r="BL9" s="1424"/>
      <c r="BM9" s="802"/>
      <c r="BN9" s="802"/>
      <c r="BO9" s="827"/>
      <c r="BP9" s="802"/>
      <c r="BQ9" s="802"/>
      <c r="BR9" s="802"/>
      <c r="BS9" s="802"/>
      <c r="BT9" s="802"/>
      <c r="BU9" s="802"/>
      <c r="BV9" s="802"/>
      <c r="BW9" s="802"/>
      <c r="BX9" s="802"/>
      <c r="BY9" s="802"/>
      <c r="BZ9" s="802"/>
      <c r="CA9" s="802"/>
      <c r="CB9" s="802"/>
      <c r="CC9" s="802"/>
      <c r="CD9" s="802"/>
      <c r="CE9" s="802"/>
    </row>
    <row r="10" spans="2:83" ht="10.199999999999999">
      <c r="B10" s="805" t="s">
        <v>133</v>
      </c>
      <c r="C10" s="805"/>
      <c r="D10" s="805"/>
      <c r="E10" s="1425"/>
      <c r="F10" s="1425"/>
      <c r="G10" s="1425"/>
      <c r="H10" s="1425"/>
      <c r="I10" s="1425"/>
      <c r="J10" s="1425"/>
      <c r="K10" s="1425"/>
      <c r="L10" s="1425"/>
      <c r="M10" s="1425"/>
      <c r="N10" s="1425"/>
      <c r="O10" s="1425"/>
      <c r="P10" s="1425"/>
      <c r="Q10" s="1425"/>
      <c r="R10" s="1425"/>
      <c r="S10" s="1425"/>
      <c r="T10" s="1425"/>
      <c r="U10" s="1425"/>
      <c r="V10" s="1425"/>
      <c r="W10" s="1425"/>
      <c r="X10" s="1425"/>
      <c r="Y10" s="1425"/>
      <c r="Z10" s="1425"/>
      <c r="AA10" s="1425"/>
      <c r="AB10" s="1425"/>
      <c r="AC10" s="1425"/>
      <c r="AD10" s="1425"/>
      <c r="AE10" s="1425"/>
      <c r="AF10" s="1425"/>
      <c r="AG10" s="1425"/>
      <c r="AH10" s="1425"/>
      <c r="AI10" s="1425"/>
      <c r="AJ10" s="1425"/>
      <c r="AK10" s="1425"/>
      <c r="AL10" s="1425"/>
      <c r="AM10" s="1425"/>
      <c r="AN10" s="1425"/>
      <c r="AO10" s="1425"/>
      <c r="AP10" s="1425"/>
      <c r="AQ10" s="1425"/>
      <c r="AR10" s="1425"/>
      <c r="AS10" s="1425"/>
      <c r="AT10" s="1425"/>
      <c r="AU10" s="1425"/>
      <c r="AV10" s="1425"/>
      <c r="AW10" s="1425"/>
      <c r="AX10" s="1425"/>
      <c r="AY10" s="1425"/>
      <c r="AZ10" s="1425"/>
      <c r="BA10" s="1425"/>
      <c r="BB10" s="1425"/>
      <c r="BC10" s="1425"/>
      <c r="BD10" s="1425"/>
      <c r="BE10" s="1425"/>
      <c r="BF10" s="1425"/>
      <c r="BG10" s="1425"/>
      <c r="BH10" s="1425"/>
      <c r="BI10" s="1425"/>
      <c r="BJ10" s="1425"/>
      <c r="BK10" s="1425"/>
      <c r="BL10" s="1425"/>
      <c r="BM10" s="805"/>
      <c r="BN10" s="826" t="str">
        <f>+B10</f>
        <v xml:space="preserve">Direct Cost </v>
      </c>
      <c r="BO10" s="826"/>
      <c r="BP10" s="805"/>
      <c r="BQ10" s="805"/>
      <c r="BR10" s="805"/>
      <c r="BS10" s="805"/>
      <c r="BT10" s="805"/>
      <c r="BU10" s="805"/>
      <c r="BV10" s="805"/>
      <c r="BW10" s="805"/>
      <c r="BX10" s="805"/>
      <c r="BY10" s="805"/>
      <c r="BZ10" s="805"/>
      <c r="CA10" s="805"/>
      <c r="CB10" s="805"/>
      <c r="CC10" s="805"/>
      <c r="CD10" s="805"/>
      <c r="CE10" s="805"/>
    </row>
    <row r="11" spans="2:83" ht="10.199999999999999">
      <c r="B11" s="802"/>
      <c r="C11" s="802" t="s">
        <v>197</v>
      </c>
      <c r="D11" s="802"/>
      <c r="E11" s="1426">
        <f>'Multiple Revenues Streams'!C38</f>
        <v>132095.67478463103</v>
      </c>
      <c r="F11" s="1426">
        <f>'Multiple Revenues Streams'!D38</f>
        <v>500</v>
      </c>
      <c r="G11" s="1426">
        <f>'Multiple Revenues Streams'!E38</f>
        <v>500</v>
      </c>
      <c r="H11" s="1426">
        <f>'Multiple Revenues Streams'!F38</f>
        <v>500</v>
      </c>
      <c r="I11" s="1426">
        <f>'Multiple Revenues Streams'!G38</f>
        <v>132095.67478463103</v>
      </c>
      <c r="J11" s="1426">
        <f>'Multiple Revenues Streams'!H38</f>
        <v>500</v>
      </c>
      <c r="K11" s="1426">
        <f>'Multiple Revenues Streams'!I38</f>
        <v>500</v>
      </c>
      <c r="L11" s="1426">
        <f>'Multiple Revenues Streams'!J38</f>
        <v>500</v>
      </c>
      <c r="M11" s="1426">
        <f>'Multiple Revenues Streams'!K38</f>
        <v>132095.67478463103</v>
      </c>
      <c r="N11" s="1426">
        <f>'Multiple Revenues Streams'!L38</f>
        <v>500</v>
      </c>
      <c r="O11" s="1426">
        <f>'Multiple Revenues Streams'!M38</f>
        <v>500</v>
      </c>
      <c r="P11" s="1426">
        <f>'Multiple Revenues Streams'!N38</f>
        <v>500</v>
      </c>
      <c r="Q11" s="1426">
        <f>'Multiple Revenues Streams'!O38</f>
        <v>132095.67478463103</v>
      </c>
      <c r="R11" s="1426">
        <f>'Multiple Revenues Streams'!P38</f>
        <v>500</v>
      </c>
      <c r="S11" s="1426">
        <f>'Multiple Revenues Streams'!Q38</f>
        <v>500</v>
      </c>
      <c r="T11" s="1426">
        <f>'Multiple Revenues Streams'!R38</f>
        <v>500</v>
      </c>
      <c r="U11" s="1426">
        <f>'Multiple Revenues Streams'!S38</f>
        <v>132095.67478463103</v>
      </c>
      <c r="V11" s="1426">
        <f>'Multiple Revenues Streams'!T38</f>
        <v>500</v>
      </c>
      <c r="W11" s="1426">
        <f>'Multiple Revenues Streams'!U38</f>
        <v>500</v>
      </c>
      <c r="X11" s="1426">
        <f>'Multiple Revenues Streams'!V38</f>
        <v>500</v>
      </c>
      <c r="Y11" s="1426">
        <f>'Multiple Revenues Streams'!W38</f>
        <v>132095.67478463103</v>
      </c>
      <c r="Z11" s="1426">
        <f>'Multiple Revenues Streams'!X38</f>
        <v>500</v>
      </c>
      <c r="AA11" s="1426">
        <f>'Multiple Revenues Streams'!Y38</f>
        <v>500</v>
      </c>
      <c r="AB11" s="1426">
        <f>'Multiple Revenues Streams'!Z38</f>
        <v>500</v>
      </c>
      <c r="AC11" s="1426">
        <f>'Multiple Revenues Streams'!AA38</f>
        <v>132095.67478463103</v>
      </c>
      <c r="AD11" s="1426">
        <f>'Multiple Revenues Streams'!AB38</f>
        <v>500</v>
      </c>
      <c r="AE11" s="1426">
        <f>'Multiple Revenues Streams'!AC38</f>
        <v>500</v>
      </c>
      <c r="AF11" s="1426">
        <f>'Multiple Revenues Streams'!AD38</f>
        <v>500</v>
      </c>
      <c r="AG11" s="1426">
        <f>'Multiple Revenues Streams'!AE38</f>
        <v>132095.67478463103</v>
      </c>
      <c r="AH11" s="1426">
        <f>'Multiple Revenues Streams'!AF38</f>
        <v>500</v>
      </c>
      <c r="AI11" s="1426">
        <f>'Multiple Revenues Streams'!AG38</f>
        <v>500</v>
      </c>
      <c r="AJ11" s="1426">
        <f>'Multiple Revenues Streams'!AH38</f>
        <v>500</v>
      </c>
      <c r="AK11" s="1426">
        <f>'Multiple Revenues Streams'!AI38</f>
        <v>132095.67478463103</v>
      </c>
      <c r="AL11" s="1426">
        <f>'Multiple Revenues Streams'!AJ38</f>
        <v>500</v>
      </c>
      <c r="AM11" s="1426">
        <f>'Multiple Revenues Streams'!AK38</f>
        <v>500</v>
      </c>
      <c r="AN11" s="1426">
        <f>'Multiple Revenues Streams'!AL38</f>
        <v>500</v>
      </c>
      <c r="AO11" s="1426">
        <f>'Multiple Revenues Streams'!AM38</f>
        <v>132095.67478463103</v>
      </c>
      <c r="AP11" s="1426">
        <f>'Multiple Revenues Streams'!AN38</f>
        <v>500</v>
      </c>
      <c r="AQ11" s="1426">
        <f>'Multiple Revenues Streams'!AO38</f>
        <v>500</v>
      </c>
      <c r="AR11" s="1426">
        <f>'Multiple Revenues Streams'!AP38</f>
        <v>500</v>
      </c>
      <c r="AS11" s="1426">
        <f>'Multiple Revenues Streams'!AQ38</f>
        <v>132095.67478463103</v>
      </c>
      <c r="AT11" s="1426">
        <f>'Multiple Revenues Streams'!AR38</f>
        <v>500</v>
      </c>
      <c r="AU11" s="1426">
        <f>'Multiple Revenues Streams'!AS38</f>
        <v>500</v>
      </c>
      <c r="AV11" s="1426">
        <f>'Multiple Revenues Streams'!AT38</f>
        <v>500</v>
      </c>
      <c r="AW11" s="1426">
        <f>'Multiple Revenues Streams'!AU38</f>
        <v>132095.67478463103</v>
      </c>
      <c r="AX11" s="1426">
        <f>'Multiple Revenues Streams'!AV38</f>
        <v>500</v>
      </c>
      <c r="AY11" s="1426">
        <f>'Multiple Revenues Streams'!AW38</f>
        <v>500</v>
      </c>
      <c r="AZ11" s="1426">
        <f>'Multiple Revenues Streams'!AX38</f>
        <v>500</v>
      </c>
      <c r="BA11" s="1426">
        <f>'Multiple Revenues Streams'!AY38</f>
        <v>132095.67478463103</v>
      </c>
      <c r="BB11" s="1426">
        <f>'Multiple Revenues Streams'!AZ38</f>
        <v>500</v>
      </c>
      <c r="BC11" s="1426">
        <f>'Multiple Revenues Streams'!BA38</f>
        <v>500</v>
      </c>
      <c r="BD11" s="1426">
        <f>'Multiple Revenues Streams'!BB38</f>
        <v>500</v>
      </c>
      <c r="BE11" s="1426">
        <f>'Multiple Revenues Streams'!BC38</f>
        <v>132095.67478463103</v>
      </c>
      <c r="BF11" s="1426">
        <f>'Multiple Revenues Streams'!BD38</f>
        <v>500</v>
      </c>
      <c r="BG11" s="1426">
        <f>'Multiple Revenues Streams'!BE38</f>
        <v>500</v>
      </c>
      <c r="BH11" s="1426">
        <f>'Multiple Revenues Streams'!BF38</f>
        <v>500</v>
      </c>
      <c r="BI11" s="1426">
        <f>'Multiple Revenues Streams'!BG38</f>
        <v>132095.67478463103</v>
      </c>
      <c r="BJ11" s="1426">
        <f>'Multiple Revenues Streams'!BH38</f>
        <v>500</v>
      </c>
      <c r="BK11" s="1426">
        <f>'Multiple Revenues Streams'!BI38</f>
        <v>500</v>
      </c>
      <c r="BL11" s="1426">
        <f>'Multiple Revenues Streams'!BJ38</f>
        <v>500</v>
      </c>
      <c r="BM11" s="802"/>
      <c r="BN11" s="827"/>
      <c r="BO11" s="827" t="str">
        <f>C11</f>
        <v>Direct Costs</v>
      </c>
      <c r="BP11" s="802"/>
      <c r="BQ11" s="1429">
        <f>SUM(E11:H11)</f>
        <v>133595.67478463103</v>
      </c>
      <c r="BR11" s="1429">
        <f>SUM(I11:L11)</f>
        <v>133595.67478463103</v>
      </c>
      <c r="BS11" s="1429">
        <f>SUM(M11:P11)</f>
        <v>133595.67478463103</v>
      </c>
      <c r="BT11" s="1429">
        <f>SUM(Q11:T11)</f>
        <v>133595.67478463103</v>
      </c>
      <c r="BU11" s="1429">
        <f>SUM(U11:X11)</f>
        <v>133595.67478463103</v>
      </c>
      <c r="BV11" s="1429">
        <f>SUM(Y11:AB11)</f>
        <v>133595.67478463103</v>
      </c>
      <c r="BW11" s="1429">
        <f>SUM(AC11:AF11)</f>
        <v>133595.67478463103</v>
      </c>
      <c r="BX11" s="1429">
        <f>SUM(AG11:AJ11)</f>
        <v>133595.67478463103</v>
      </c>
      <c r="BY11" s="1429">
        <f>SUM(AK11:AN11)</f>
        <v>133595.67478463103</v>
      </c>
      <c r="BZ11" s="1429">
        <f>SUM(AO11:AR11)</f>
        <v>133595.67478463103</v>
      </c>
      <c r="CA11" s="1429">
        <f>SUM(AP11:AS11)</f>
        <v>133595.67478463103</v>
      </c>
      <c r="CB11" s="1429">
        <f>SUM(AQ11:AT11)</f>
        <v>133595.67478463103</v>
      </c>
      <c r="CC11" s="1429">
        <f>SUM(AR11:AU11)</f>
        <v>133595.67478463103</v>
      </c>
      <c r="CD11" s="1429">
        <f>SUM(AS11:AV11)</f>
        <v>133595.67478463103</v>
      </c>
      <c r="CE11" s="1429">
        <f>SUM(BI11:BP11)</f>
        <v>133595.67478463103</v>
      </c>
    </row>
    <row r="12" spans="2:83" ht="10.199999999999999">
      <c r="B12" s="805" t="s">
        <v>185</v>
      </c>
      <c r="C12" s="805"/>
      <c r="D12" s="805"/>
      <c r="E12" s="1427">
        <f t="shared" ref="E12:P12" si="5">SUM(E11:E11)</f>
        <v>132095.67478463103</v>
      </c>
      <c r="F12" s="1427">
        <f t="shared" si="5"/>
        <v>500</v>
      </c>
      <c r="G12" s="1427">
        <f t="shared" si="5"/>
        <v>500</v>
      </c>
      <c r="H12" s="1427">
        <f t="shared" si="5"/>
        <v>500</v>
      </c>
      <c r="I12" s="1427">
        <f t="shared" si="5"/>
        <v>132095.67478463103</v>
      </c>
      <c r="J12" s="1427">
        <f t="shared" si="5"/>
        <v>500</v>
      </c>
      <c r="K12" s="1427">
        <f t="shared" si="5"/>
        <v>500</v>
      </c>
      <c r="L12" s="1427">
        <f t="shared" si="5"/>
        <v>500</v>
      </c>
      <c r="M12" s="1427">
        <f t="shared" si="5"/>
        <v>132095.67478463103</v>
      </c>
      <c r="N12" s="1427">
        <f t="shared" si="5"/>
        <v>500</v>
      </c>
      <c r="O12" s="1427">
        <f t="shared" si="5"/>
        <v>500</v>
      </c>
      <c r="P12" s="1427">
        <f t="shared" si="5"/>
        <v>500</v>
      </c>
      <c r="Q12" s="1427">
        <f t="shared" ref="Q12:X12" si="6">SUM(Q11:Q11)</f>
        <v>132095.67478463103</v>
      </c>
      <c r="R12" s="1427">
        <f t="shared" si="6"/>
        <v>500</v>
      </c>
      <c r="S12" s="1427">
        <f t="shared" si="6"/>
        <v>500</v>
      </c>
      <c r="T12" s="1427">
        <f t="shared" si="6"/>
        <v>500</v>
      </c>
      <c r="U12" s="1427">
        <f t="shared" si="6"/>
        <v>132095.67478463103</v>
      </c>
      <c r="V12" s="1427">
        <f t="shared" si="6"/>
        <v>500</v>
      </c>
      <c r="W12" s="1427">
        <f t="shared" si="6"/>
        <v>500</v>
      </c>
      <c r="X12" s="1427">
        <f t="shared" si="6"/>
        <v>500</v>
      </c>
      <c r="Y12" s="1427">
        <f t="shared" ref="Y12:BL12" si="7">SUM(Y11:Y11)</f>
        <v>132095.67478463103</v>
      </c>
      <c r="Z12" s="1427">
        <f t="shared" si="7"/>
        <v>500</v>
      </c>
      <c r="AA12" s="1427">
        <f t="shared" si="7"/>
        <v>500</v>
      </c>
      <c r="AB12" s="1427">
        <f t="shared" si="7"/>
        <v>500</v>
      </c>
      <c r="AC12" s="1427">
        <f t="shared" si="7"/>
        <v>132095.67478463103</v>
      </c>
      <c r="AD12" s="1427">
        <f t="shared" si="7"/>
        <v>500</v>
      </c>
      <c r="AE12" s="1427">
        <f t="shared" si="7"/>
        <v>500</v>
      </c>
      <c r="AF12" s="1427">
        <f t="shared" si="7"/>
        <v>500</v>
      </c>
      <c r="AG12" s="1427">
        <f t="shared" si="7"/>
        <v>132095.67478463103</v>
      </c>
      <c r="AH12" s="1427">
        <f t="shared" si="7"/>
        <v>500</v>
      </c>
      <c r="AI12" s="1427">
        <f t="shared" si="7"/>
        <v>500</v>
      </c>
      <c r="AJ12" s="1427">
        <f t="shared" si="7"/>
        <v>500</v>
      </c>
      <c r="AK12" s="1427">
        <f t="shared" si="7"/>
        <v>132095.67478463103</v>
      </c>
      <c r="AL12" s="1427">
        <f t="shared" si="7"/>
        <v>500</v>
      </c>
      <c r="AM12" s="1427">
        <f t="shared" si="7"/>
        <v>500</v>
      </c>
      <c r="AN12" s="1427">
        <f t="shared" si="7"/>
        <v>500</v>
      </c>
      <c r="AO12" s="1427">
        <f t="shared" si="7"/>
        <v>132095.67478463103</v>
      </c>
      <c r="AP12" s="1427">
        <f t="shared" si="7"/>
        <v>500</v>
      </c>
      <c r="AQ12" s="1427">
        <f t="shared" si="7"/>
        <v>500</v>
      </c>
      <c r="AR12" s="1427">
        <f t="shared" si="7"/>
        <v>500</v>
      </c>
      <c r="AS12" s="1427">
        <f t="shared" si="7"/>
        <v>132095.67478463103</v>
      </c>
      <c r="AT12" s="1427">
        <f t="shared" si="7"/>
        <v>500</v>
      </c>
      <c r="AU12" s="1427">
        <f t="shared" si="7"/>
        <v>500</v>
      </c>
      <c r="AV12" s="1427">
        <f t="shared" si="7"/>
        <v>500</v>
      </c>
      <c r="AW12" s="1427">
        <f t="shared" si="7"/>
        <v>132095.67478463103</v>
      </c>
      <c r="AX12" s="1427">
        <f t="shared" si="7"/>
        <v>500</v>
      </c>
      <c r="AY12" s="1427">
        <f t="shared" si="7"/>
        <v>500</v>
      </c>
      <c r="AZ12" s="1427">
        <f t="shared" si="7"/>
        <v>500</v>
      </c>
      <c r="BA12" s="1427">
        <f t="shared" si="7"/>
        <v>132095.67478463103</v>
      </c>
      <c r="BB12" s="1427">
        <f t="shared" si="7"/>
        <v>500</v>
      </c>
      <c r="BC12" s="1427">
        <f t="shared" si="7"/>
        <v>500</v>
      </c>
      <c r="BD12" s="1427">
        <f t="shared" si="7"/>
        <v>500</v>
      </c>
      <c r="BE12" s="1427">
        <f t="shared" si="7"/>
        <v>132095.67478463103</v>
      </c>
      <c r="BF12" s="1427">
        <f t="shared" si="7"/>
        <v>500</v>
      </c>
      <c r="BG12" s="1427">
        <f t="shared" si="7"/>
        <v>500</v>
      </c>
      <c r="BH12" s="1427">
        <f t="shared" si="7"/>
        <v>500</v>
      </c>
      <c r="BI12" s="1427">
        <f t="shared" si="7"/>
        <v>132095.67478463103</v>
      </c>
      <c r="BJ12" s="1427">
        <f t="shared" si="7"/>
        <v>500</v>
      </c>
      <c r="BK12" s="1427">
        <f t="shared" si="7"/>
        <v>500</v>
      </c>
      <c r="BL12" s="1427">
        <f t="shared" si="7"/>
        <v>500</v>
      </c>
      <c r="BM12" s="1152"/>
      <c r="BN12" s="826" t="str">
        <f>+B12</f>
        <v>Total Direct Costs</v>
      </c>
      <c r="BO12" s="826"/>
      <c r="BP12" s="805"/>
      <c r="BQ12" s="1428">
        <f t="shared" ref="BQ12:BW12" si="8">SUM(BQ11:BQ11)</f>
        <v>133595.67478463103</v>
      </c>
      <c r="BR12" s="1428">
        <f t="shared" si="8"/>
        <v>133595.67478463103</v>
      </c>
      <c r="BS12" s="1428">
        <f t="shared" si="8"/>
        <v>133595.67478463103</v>
      </c>
      <c r="BT12" s="1428">
        <f t="shared" si="8"/>
        <v>133595.67478463103</v>
      </c>
      <c r="BU12" s="1428">
        <f t="shared" si="8"/>
        <v>133595.67478463103</v>
      </c>
      <c r="BV12" s="1428">
        <f t="shared" si="8"/>
        <v>133595.67478463103</v>
      </c>
      <c r="BW12" s="1428">
        <f t="shared" si="8"/>
        <v>133595.67478463103</v>
      </c>
      <c r="BX12" s="1428">
        <f t="shared" ref="BX12:CE12" si="9">SUM(BX11:BX11)</f>
        <v>133595.67478463103</v>
      </c>
      <c r="BY12" s="1428">
        <f t="shared" si="9"/>
        <v>133595.67478463103</v>
      </c>
      <c r="BZ12" s="1428">
        <f t="shared" si="9"/>
        <v>133595.67478463103</v>
      </c>
      <c r="CA12" s="1428">
        <f t="shared" si="9"/>
        <v>133595.67478463103</v>
      </c>
      <c r="CB12" s="1428">
        <f t="shared" si="9"/>
        <v>133595.67478463103</v>
      </c>
      <c r="CC12" s="1428">
        <f t="shared" si="9"/>
        <v>133595.67478463103</v>
      </c>
      <c r="CD12" s="1428">
        <f t="shared" si="9"/>
        <v>133595.67478463103</v>
      </c>
      <c r="CE12" s="1428">
        <f t="shared" si="9"/>
        <v>133595.67478463103</v>
      </c>
    </row>
    <row r="13" spans="2:83" ht="10.199999999999999">
      <c r="B13" s="802"/>
      <c r="C13" s="802"/>
      <c r="D13" s="802"/>
      <c r="E13" s="1426"/>
      <c r="F13" s="1426"/>
      <c r="G13" s="1426"/>
      <c r="H13" s="1426"/>
      <c r="I13" s="1426"/>
      <c r="J13" s="1426"/>
      <c r="K13" s="1426"/>
      <c r="L13" s="1426"/>
      <c r="M13" s="1426"/>
      <c r="N13" s="1426"/>
      <c r="O13" s="1426"/>
      <c r="P13" s="1426"/>
      <c r="Q13" s="1426"/>
      <c r="R13" s="1426"/>
      <c r="S13" s="1426"/>
      <c r="T13" s="1426"/>
      <c r="U13" s="1426"/>
      <c r="V13" s="1426"/>
      <c r="W13" s="1426"/>
      <c r="X13" s="1426"/>
      <c r="Y13" s="1426"/>
      <c r="Z13" s="1426"/>
      <c r="AA13" s="1426"/>
      <c r="AB13" s="1426"/>
      <c r="AC13" s="1426"/>
      <c r="AD13" s="1426"/>
      <c r="AE13" s="1426"/>
      <c r="AF13" s="1426"/>
      <c r="AG13" s="1426"/>
      <c r="AH13" s="1426"/>
      <c r="AI13" s="1426"/>
      <c r="AJ13" s="1426"/>
      <c r="AK13" s="1426"/>
      <c r="AL13" s="1426"/>
      <c r="AM13" s="1426"/>
      <c r="AN13" s="1426"/>
      <c r="AO13" s="1426"/>
      <c r="AP13" s="1426"/>
      <c r="AQ13" s="1426"/>
      <c r="AR13" s="1426"/>
      <c r="AS13" s="1426"/>
      <c r="AT13" s="1426"/>
      <c r="AU13" s="1426"/>
      <c r="AV13" s="1426"/>
      <c r="AW13" s="1426"/>
      <c r="AX13" s="1426"/>
      <c r="AY13" s="1426"/>
      <c r="AZ13" s="1426"/>
      <c r="BA13" s="1426"/>
      <c r="BB13" s="1426"/>
      <c r="BC13" s="1426"/>
      <c r="BD13" s="1426"/>
      <c r="BE13" s="1426"/>
      <c r="BF13" s="1426"/>
      <c r="BG13" s="1426"/>
      <c r="BH13" s="1424"/>
      <c r="BI13" s="1424"/>
      <c r="BJ13" s="1424"/>
      <c r="BK13" s="1424"/>
      <c r="BL13" s="1424"/>
      <c r="BM13" s="1153"/>
      <c r="BN13" s="827"/>
      <c r="BO13" s="827"/>
      <c r="BP13" s="802"/>
      <c r="BQ13" s="1429"/>
      <c r="BR13" s="1429"/>
      <c r="BS13" s="1429"/>
      <c r="BT13" s="1429"/>
      <c r="BU13" s="1429"/>
      <c r="BV13" s="1429"/>
      <c r="BW13" s="1429"/>
      <c r="BX13" s="1429"/>
      <c r="BY13" s="1429"/>
      <c r="BZ13" s="1429"/>
      <c r="CA13" s="1429"/>
      <c r="CB13" s="1429"/>
      <c r="CC13" s="1429"/>
      <c r="CD13" s="1429"/>
      <c r="CE13" s="1429"/>
    </row>
    <row r="14" spans="2:83" s="103" customFormat="1">
      <c r="B14" s="805" t="s">
        <v>135</v>
      </c>
      <c r="C14" s="805"/>
      <c r="D14" s="806"/>
      <c r="E14" s="1427">
        <f t="shared" ref="E14:P14" si="10">+E8-E12</f>
        <v>1126211.2982716486</v>
      </c>
      <c r="F14" s="1427">
        <f t="shared" si="10"/>
        <v>7500</v>
      </c>
      <c r="G14" s="1427">
        <f t="shared" si="10"/>
        <v>7500</v>
      </c>
      <c r="H14" s="1427">
        <f t="shared" si="10"/>
        <v>7500</v>
      </c>
      <c r="I14" s="1427">
        <f t="shared" si="10"/>
        <v>1151217.2377327741</v>
      </c>
      <c r="J14" s="1427">
        <f t="shared" si="10"/>
        <v>7500</v>
      </c>
      <c r="K14" s="1427">
        <f t="shared" si="10"/>
        <v>7500</v>
      </c>
      <c r="L14" s="1427">
        <f t="shared" si="10"/>
        <v>7500</v>
      </c>
      <c r="M14" s="1427">
        <f t="shared" si="10"/>
        <v>1176730.0959831222</v>
      </c>
      <c r="N14" s="1427">
        <f t="shared" si="10"/>
        <v>7500</v>
      </c>
      <c r="O14" s="1427">
        <f t="shared" si="10"/>
        <v>7500</v>
      </c>
      <c r="P14" s="1427">
        <f t="shared" si="10"/>
        <v>7500</v>
      </c>
      <c r="Q14" s="1427">
        <f t="shared" ref="Q14:X14" si="11">+Q8-Q12</f>
        <v>1202738.8113984773</v>
      </c>
      <c r="R14" s="1427">
        <f t="shared" si="11"/>
        <v>7500</v>
      </c>
      <c r="S14" s="1427">
        <f t="shared" si="11"/>
        <v>7500</v>
      </c>
      <c r="T14" s="1427">
        <f t="shared" si="11"/>
        <v>7500</v>
      </c>
      <c r="U14" s="1427">
        <f t="shared" si="11"/>
        <v>1229282.5011221394</v>
      </c>
      <c r="V14" s="1427">
        <f t="shared" si="11"/>
        <v>7500</v>
      </c>
      <c r="W14" s="1427">
        <f t="shared" si="11"/>
        <v>7500</v>
      </c>
      <c r="X14" s="1427">
        <f t="shared" si="11"/>
        <v>7500</v>
      </c>
      <c r="Y14" s="1427">
        <f t="shared" ref="Y14:BL14" si="12">+Y8-Y12</f>
        <v>1256350.4646402749</v>
      </c>
      <c r="Z14" s="1427">
        <f t="shared" si="12"/>
        <v>7500</v>
      </c>
      <c r="AA14" s="1427">
        <f t="shared" si="12"/>
        <v>7500</v>
      </c>
      <c r="AB14" s="1427">
        <f t="shared" si="12"/>
        <v>7500</v>
      </c>
      <c r="AC14" s="1427">
        <f t="shared" si="12"/>
        <v>1283952.1874287731</v>
      </c>
      <c r="AD14" s="1427">
        <f t="shared" si="12"/>
        <v>7500</v>
      </c>
      <c r="AE14" s="1427">
        <f t="shared" si="12"/>
        <v>7500</v>
      </c>
      <c r="AF14" s="1427">
        <f t="shared" si="12"/>
        <v>7500</v>
      </c>
      <c r="AG14" s="1427">
        <f t="shared" si="12"/>
        <v>1312117.344673041</v>
      </c>
      <c r="AH14" s="1427">
        <f t="shared" si="12"/>
        <v>7500</v>
      </c>
      <c r="AI14" s="1427">
        <f t="shared" si="12"/>
        <v>7500</v>
      </c>
      <c r="AJ14" s="1427">
        <f t="shared" si="12"/>
        <v>7500</v>
      </c>
      <c r="AK14" s="1427">
        <f t="shared" si="12"/>
        <v>1340835.8050621948</v>
      </c>
      <c r="AL14" s="1427">
        <f t="shared" si="12"/>
        <v>7500</v>
      </c>
      <c r="AM14" s="1427">
        <f t="shared" si="12"/>
        <v>7500</v>
      </c>
      <c r="AN14" s="1427">
        <f t="shared" si="12"/>
        <v>7500</v>
      </c>
      <c r="AO14" s="1427">
        <f t="shared" si="12"/>
        <v>1370137.6346591311</v>
      </c>
      <c r="AP14" s="1427">
        <f t="shared" si="12"/>
        <v>7500</v>
      </c>
      <c r="AQ14" s="1427">
        <f t="shared" si="12"/>
        <v>7500</v>
      </c>
      <c r="AR14" s="1427">
        <f t="shared" si="12"/>
        <v>7500</v>
      </c>
      <c r="AS14" s="1427">
        <f t="shared" si="12"/>
        <v>1400023.1008480063</v>
      </c>
      <c r="AT14" s="1427">
        <f t="shared" si="12"/>
        <v>7500</v>
      </c>
      <c r="AU14" s="1427">
        <f t="shared" si="12"/>
        <v>7500</v>
      </c>
      <c r="AV14" s="1427">
        <f t="shared" si="12"/>
        <v>7500</v>
      </c>
      <c r="AW14" s="1427">
        <f t="shared" si="12"/>
        <v>1430502.6763606591</v>
      </c>
      <c r="AX14" s="1427">
        <f t="shared" si="12"/>
        <v>7500</v>
      </c>
      <c r="AY14" s="1427">
        <f t="shared" si="12"/>
        <v>7500</v>
      </c>
      <c r="AZ14" s="1427">
        <f t="shared" si="12"/>
        <v>7500</v>
      </c>
      <c r="BA14" s="1427">
        <f t="shared" si="12"/>
        <v>1461597.0433835648</v>
      </c>
      <c r="BB14" s="1427">
        <f t="shared" si="12"/>
        <v>7500</v>
      </c>
      <c r="BC14" s="1427">
        <f t="shared" si="12"/>
        <v>7500</v>
      </c>
      <c r="BD14" s="1427">
        <f t="shared" si="12"/>
        <v>7500</v>
      </c>
      <c r="BE14" s="1427">
        <f t="shared" si="12"/>
        <v>1493307.0977469289</v>
      </c>
      <c r="BF14" s="1427">
        <f t="shared" si="12"/>
        <v>7500</v>
      </c>
      <c r="BG14" s="1427">
        <f t="shared" si="12"/>
        <v>7500</v>
      </c>
      <c r="BH14" s="1427">
        <f t="shared" si="12"/>
        <v>7500</v>
      </c>
      <c r="BI14" s="1427">
        <f t="shared" si="12"/>
        <v>1525663.9531975603</v>
      </c>
      <c r="BJ14" s="1427">
        <f t="shared" si="12"/>
        <v>7500</v>
      </c>
      <c r="BK14" s="1427">
        <f t="shared" si="12"/>
        <v>7500</v>
      </c>
      <c r="BL14" s="1427">
        <f t="shared" si="12"/>
        <v>7500</v>
      </c>
      <c r="BM14" s="1154"/>
      <c r="BN14" s="826" t="str">
        <f>+B14</f>
        <v>GROSS PROFIT</v>
      </c>
      <c r="BO14" s="828"/>
      <c r="BP14" s="805"/>
      <c r="BQ14" s="1428">
        <f t="shared" ref="BQ14:BW14" si="13">+BQ8-BQ12</f>
        <v>1148711.2982716486</v>
      </c>
      <c r="BR14" s="1428">
        <f t="shared" si="13"/>
        <v>1173717.2377327741</v>
      </c>
      <c r="BS14" s="1428">
        <f t="shared" si="13"/>
        <v>1199230.0959831222</v>
      </c>
      <c r="BT14" s="1428">
        <f t="shared" si="13"/>
        <v>1225238.8113984773</v>
      </c>
      <c r="BU14" s="1428">
        <f t="shared" si="13"/>
        <v>1251782.5011221394</v>
      </c>
      <c r="BV14" s="1428">
        <f t="shared" si="13"/>
        <v>1278850.4646402749</v>
      </c>
      <c r="BW14" s="1428">
        <f t="shared" si="13"/>
        <v>1306452.1874287731</v>
      </c>
      <c r="BX14" s="1428">
        <f t="shared" ref="BX14:CE14" si="14">+BX8-BX12</f>
        <v>1334617.344673041</v>
      </c>
      <c r="BY14" s="1428">
        <f t="shared" si="14"/>
        <v>1363335.8050621948</v>
      </c>
      <c r="BZ14" s="1428">
        <f t="shared" si="14"/>
        <v>1392637.6346591311</v>
      </c>
      <c r="CA14" s="1428">
        <f t="shared" si="14"/>
        <v>1422523.1008480063</v>
      </c>
      <c r="CB14" s="1428">
        <f t="shared" si="14"/>
        <v>1453002.6763606591</v>
      </c>
      <c r="CC14" s="1428">
        <f t="shared" si="14"/>
        <v>1484097.0433835648</v>
      </c>
      <c r="CD14" s="1428">
        <f t="shared" si="14"/>
        <v>1515807.0977469289</v>
      </c>
      <c r="CE14" s="1428">
        <f t="shared" si="14"/>
        <v>1548163.9531975603</v>
      </c>
    </row>
    <row r="15" spans="2:83" s="103" customFormat="1">
      <c r="B15" s="802" t="s">
        <v>136</v>
      </c>
      <c r="C15" s="802"/>
      <c r="D15" s="801"/>
      <c r="E15" s="824">
        <v>0</v>
      </c>
      <c r="F15" s="824">
        <v>0</v>
      </c>
      <c r="G15" s="824">
        <v>0</v>
      </c>
      <c r="H15" s="824">
        <v>0</v>
      </c>
      <c r="I15" s="824">
        <v>0</v>
      </c>
      <c r="J15" s="824">
        <v>0</v>
      </c>
      <c r="K15" s="824">
        <v>0</v>
      </c>
      <c r="L15" s="824">
        <v>0</v>
      </c>
      <c r="M15" s="824">
        <f t="shared" ref="M15:U15" si="15">+M14/M8</f>
        <v>0.89907314041719699</v>
      </c>
      <c r="N15" s="824">
        <v>0</v>
      </c>
      <c r="O15" s="824">
        <v>0</v>
      </c>
      <c r="P15" s="824">
        <v>0</v>
      </c>
      <c r="Q15" s="824">
        <f t="shared" si="15"/>
        <v>0.90103965985898982</v>
      </c>
      <c r="R15" s="824">
        <v>0</v>
      </c>
      <c r="S15" s="824">
        <v>0</v>
      </c>
      <c r="T15" s="824">
        <v>0</v>
      </c>
      <c r="U15" s="824">
        <f t="shared" si="15"/>
        <v>0.90296915499130403</v>
      </c>
      <c r="V15" s="824">
        <v>0</v>
      </c>
      <c r="W15" s="824">
        <v>0</v>
      </c>
      <c r="X15" s="824">
        <v>0</v>
      </c>
      <c r="Y15" s="824">
        <f t="shared" ref="Y15:BI15" si="16">+Y14/Y8</f>
        <v>0.90486078571305262</v>
      </c>
      <c r="Z15" s="824">
        <v>0</v>
      </c>
      <c r="AA15" s="824">
        <v>0</v>
      </c>
      <c r="AB15" s="824">
        <v>0</v>
      </c>
      <c r="AC15" s="824">
        <f t="shared" si="16"/>
        <v>0.90671524719640895</v>
      </c>
      <c r="AD15" s="824">
        <v>0</v>
      </c>
      <c r="AE15" s="824">
        <v>0</v>
      </c>
      <c r="AF15" s="824">
        <v>0</v>
      </c>
      <c r="AG15" s="824">
        <f t="shared" si="16"/>
        <v>0.9085344938697234</v>
      </c>
      <c r="AH15" s="824">
        <v>0</v>
      </c>
      <c r="AI15" s="824">
        <v>0</v>
      </c>
      <c r="AJ15" s="824">
        <v>0</v>
      </c>
      <c r="AK15" s="824">
        <f t="shared" si="16"/>
        <v>0.91031784126280746</v>
      </c>
      <c r="AL15" s="824">
        <v>0</v>
      </c>
      <c r="AM15" s="824">
        <v>0</v>
      </c>
      <c r="AN15" s="824">
        <v>0</v>
      </c>
      <c r="AO15" s="824">
        <f t="shared" si="16"/>
        <v>0.91206713767148284</v>
      </c>
      <c r="AP15" s="824">
        <v>0</v>
      </c>
      <c r="AQ15" s="824">
        <v>0</v>
      </c>
      <c r="AR15" s="824">
        <v>0</v>
      </c>
      <c r="AS15" s="824">
        <f t="shared" si="16"/>
        <v>0.91378235363633187</v>
      </c>
      <c r="AT15" s="824">
        <v>0</v>
      </c>
      <c r="AU15" s="824">
        <v>0</v>
      </c>
      <c r="AV15" s="824">
        <v>0</v>
      </c>
      <c r="AW15" s="824">
        <f t="shared" si="16"/>
        <v>0.91546408922816735</v>
      </c>
      <c r="AX15" s="824">
        <v>0</v>
      </c>
      <c r="AY15" s="824">
        <v>0</v>
      </c>
      <c r="AZ15" s="824">
        <v>0</v>
      </c>
      <c r="BA15" s="824">
        <f t="shared" si="16"/>
        <v>0.91711346028081064</v>
      </c>
      <c r="BB15" s="824">
        <v>0</v>
      </c>
      <c r="BC15" s="824">
        <v>0</v>
      </c>
      <c r="BD15" s="824">
        <v>0</v>
      </c>
      <c r="BE15" s="824">
        <f t="shared" si="16"/>
        <v>0.91873049743917168</v>
      </c>
      <c r="BF15" s="824">
        <v>0</v>
      </c>
      <c r="BG15" s="824">
        <v>0</v>
      </c>
      <c r="BH15" s="824">
        <v>0</v>
      </c>
      <c r="BI15" s="824">
        <f t="shared" si="16"/>
        <v>0.9203167500553644</v>
      </c>
      <c r="BJ15" s="824">
        <v>0</v>
      </c>
      <c r="BK15" s="824">
        <v>0</v>
      </c>
      <c r="BL15" s="824">
        <v>0</v>
      </c>
      <c r="BM15" s="1154"/>
      <c r="BN15" s="827" t="str">
        <f>+B15</f>
        <v>GROSS PROFIT(%)</v>
      </c>
      <c r="BO15" s="829"/>
      <c r="BP15" s="802"/>
      <c r="BQ15" s="824">
        <v>0</v>
      </c>
      <c r="BR15" s="824">
        <v>0</v>
      </c>
      <c r="BS15" s="824">
        <f t="shared" ref="BS15:BZ15" si="17">+BS14/BS8</f>
        <v>0.89976508729443661</v>
      </c>
      <c r="BT15" s="824">
        <f t="shared" si="17"/>
        <v>0.90168362950524317</v>
      </c>
      <c r="BU15" s="824">
        <f t="shared" si="17"/>
        <v>0.90356736008405159</v>
      </c>
      <c r="BV15" s="824">
        <f t="shared" si="17"/>
        <v>0.90541538466094995</v>
      </c>
      <c r="BW15" s="824">
        <f t="shared" si="17"/>
        <v>0.90722830935682253</v>
      </c>
      <c r="BX15" s="824">
        <f t="shared" si="17"/>
        <v>0.90900797567237313</v>
      </c>
      <c r="BY15" s="824">
        <f t="shared" si="17"/>
        <v>0.91075364732238695</v>
      </c>
      <c r="BZ15" s="824">
        <f t="shared" si="17"/>
        <v>0.91246706911846909</v>
      </c>
      <c r="CA15" s="824">
        <f>+CA14/CA8</f>
        <v>0.91414815059324894</v>
      </c>
      <c r="CB15" s="824">
        <f>+CB14/CB8</f>
        <v>0.91579741987744123</v>
      </c>
      <c r="CC15" s="824">
        <f>+CC14/CC8</f>
        <v>0.91741591386038446</v>
      </c>
      <c r="CD15" s="824">
        <f>+CD14/CD8</f>
        <v>0.91900360723925312</v>
      </c>
      <c r="CE15" s="824">
        <f>+CE14/CE8</f>
        <v>0.92056196821366099</v>
      </c>
    </row>
    <row r="16" spans="2:83" ht="10.199999999999999">
      <c r="B16" s="805"/>
      <c r="C16" s="805"/>
      <c r="D16" s="806"/>
      <c r="E16" s="819"/>
      <c r="F16" s="819"/>
      <c r="G16" s="819"/>
      <c r="H16" s="819"/>
      <c r="I16" s="819"/>
      <c r="J16" s="819"/>
      <c r="K16" s="819"/>
      <c r="L16" s="819"/>
      <c r="M16" s="819"/>
      <c r="N16" s="819"/>
      <c r="O16" s="819"/>
      <c r="P16" s="819"/>
      <c r="Q16" s="819"/>
      <c r="R16" s="819"/>
      <c r="S16" s="819"/>
      <c r="T16" s="819"/>
      <c r="U16" s="819"/>
      <c r="V16" s="819"/>
      <c r="W16" s="819"/>
      <c r="X16" s="819"/>
      <c r="Y16" s="819"/>
      <c r="Z16" s="819"/>
      <c r="AA16" s="819"/>
      <c r="AB16" s="819"/>
      <c r="AC16" s="819"/>
      <c r="AD16" s="819"/>
      <c r="AE16" s="819"/>
      <c r="AF16" s="819"/>
      <c r="AG16" s="819"/>
      <c r="AH16" s="819"/>
      <c r="AI16" s="819"/>
      <c r="AJ16" s="819"/>
      <c r="AK16" s="819"/>
      <c r="AL16" s="819"/>
      <c r="AM16" s="819"/>
      <c r="AN16" s="819"/>
      <c r="AO16" s="819"/>
      <c r="AP16" s="819"/>
      <c r="AQ16" s="819"/>
      <c r="AR16" s="819"/>
      <c r="AS16" s="819"/>
      <c r="AT16" s="819"/>
      <c r="AU16" s="819"/>
      <c r="AV16" s="819"/>
      <c r="AW16" s="819"/>
      <c r="AX16" s="819"/>
      <c r="AY16" s="819"/>
      <c r="AZ16" s="819"/>
      <c r="BA16" s="819"/>
      <c r="BB16" s="819"/>
      <c r="BC16" s="819"/>
      <c r="BD16" s="819"/>
      <c r="BE16" s="819"/>
      <c r="BF16" s="819"/>
      <c r="BG16" s="819"/>
      <c r="BH16" s="817"/>
      <c r="BI16" s="817"/>
      <c r="BJ16" s="817"/>
      <c r="BK16" s="817"/>
      <c r="BL16" s="817"/>
      <c r="BM16" s="1155"/>
      <c r="BN16" s="826"/>
      <c r="BO16" s="828"/>
      <c r="BP16" s="817"/>
      <c r="BQ16" s="819"/>
      <c r="BR16" s="819"/>
      <c r="BS16" s="819"/>
      <c r="BT16" s="817"/>
      <c r="BU16" s="819"/>
      <c r="BV16" s="817"/>
      <c r="BW16" s="819"/>
      <c r="BX16" s="817"/>
      <c r="BY16" s="819"/>
      <c r="BZ16" s="817"/>
      <c r="CA16" s="817"/>
      <c r="CB16" s="817"/>
      <c r="CC16" s="817"/>
      <c r="CD16" s="817"/>
      <c r="CE16" s="817"/>
    </row>
    <row r="17" spans="2:139" ht="10.199999999999999">
      <c r="B17" s="802" t="s">
        <v>137</v>
      </c>
      <c r="C17" s="802"/>
      <c r="D17" s="801"/>
      <c r="E17" s="820"/>
      <c r="F17" s="820"/>
      <c r="G17" s="820"/>
      <c r="H17" s="820"/>
      <c r="I17" s="820"/>
      <c r="J17" s="820"/>
      <c r="K17" s="820"/>
      <c r="L17" s="820"/>
      <c r="M17" s="820"/>
      <c r="N17" s="820"/>
      <c r="O17" s="820"/>
      <c r="P17" s="820"/>
      <c r="Q17" s="820"/>
      <c r="R17" s="820"/>
      <c r="S17" s="820"/>
      <c r="T17" s="820"/>
      <c r="U17" s="820"/>
      <c r="V17" s="820"/>
      <c r="W17" s="820"/>
      <c r="X17" s="820"/>
      <c r="Y17" s="820"/>
      <c r="Z17" s="820"/>
      <c r="AA17" s="820"/>
      <c r="AB17" s="820"/>
      <c r="AC17" s="820"/>
      <c r="AD17" s="820"/>
      <c r="AE17" s="820"/>
      <c r="AF17" s="820"/>
      <c r="AG17" s="820"/>
      <c r="AH17" s="820"/>
      <c r="AI17" s="820"/>
      <c r="AJ17" s="820"/>
      <c r="AK17" s="820"/>
      <c r="AL17" s="820"/>
      <c r="AM17" s="820"/>
      <c r="AN17" s="820"/>
      <c r="AO17" s="820"/>
      <c r="AP17" s="820"/>
      <c r="AQ17" s="820"/>
      <c r="AR17" s="820"/>
      <c r="AS17" s="820"/>
      <c r="AT17" s="820"/>
      <c r="AU17" s="820"/>
      <c r="AV17" s="820"/>
      <c r="AW17" s="820"/>
      <c r="AX17" s="820"/>
      <c r="AY17" s="820"/>
      <c r="AZ17" s="820"/>
      <c r="BA17" s="820"/>
      <c r="BB17" s="820"/>
      <c r="BC17" s="820"/>
      <c r="BD17" s="820"/>
      <c r="BE17" s="820"/>
      <c r="BF17" s="820"/>
      <c r="BG17" s="820"/>
      <c r="BH17" s="816"/>
      <c r="BI17" s="816"/>
      <c r="BJ17" s="816"/>
      <c r="BK17" s="816"/>
      <c r="BL17" s="816"/>
      <c r="BM17" s="1155"/>
      <c r="BN17" s="827" t="str">
        <f>+B17</f>
        <v xml:space="preserve">Other Expenses </v>
      </c>
      <c r="BO17" s="829"/>
      <c r="BP17" s="816"/>
      <c r="BQ17" s="820"/>
      <c r="BR17" s="820"/>
      <c r="BS17" s="820"/>
      <c r="BT17" s="816"/>
      <c r="BU17" s="820"/>
      <c r="BV17" s="816"/>
      <c r="BW17" s="820"/>
      <c r="BX17" s="816"/>
      <c r="BY17" s="820"/>
      <c r="BZ17" s="816"/>
      <c r="CA17" s="816"/>
      <c r="CB17" s="816"/>
      <c r="CC17" s="816"/>
      <c r="CD17" s="816"/>
      <c r="CE17" s="816"/>
    </row>
    <row r="18" spans="2:139" ht="10.199999999999999">
      <c r="B18" s="805"/>
      <c r="C18" s="805" t="s">
        <v>176</v>
      </c>
      <c r="D18" s="806"/>
      <c r="E18" s="1428">
        <f>Headcount!F18</f>
        <v>83559</v>
      </c>
      <c r="F18" s="1428">
        <f>Headcount!G18</f>
        <v>43077</v>
      </c>
      <c r="G18" s="1428">
        <f>Headcount!H18</f>
        <v>43077</v>
      </c>
      <c r="H18" s="1428">
        <f>Headcount!I18</f>
        <v>58647</v>
      </c>
      <c r="I18" s="1428">
        <f>Headcount!J18</f>
        <v>91914.900000000009</v>
      </c>
      <c r="J18" s="1428">
        <f>Headcount!K18</f>
        <v>47384.7</v>
      </c>
      <c r="K18" s="1428">
        <f>Headcount!L18</f>
        <v>47384.7</v>
      </c>
      <c r="L18" s="1428">
        <f>Headcount!M18</f>
        <v>64511.7</v>
      </c>
      <c r="M18" s="1428">
        <f>Headcount!N18</f>
        <v>101106.39</v>
      </c>
      <c r="N18" s="1428">
        <f>Headcount!O18</f>
        <v>52123.17</v>
      </c>
      <c r="O18" s="1428">
        <f>Headcount!P18</f>
        <v>52123.17</v>
      </c>
      <c r="P18" s="1428">
        <f>Headcount!Q18</f>
        <v>70962.87</v>
      </c>
      <c r="Q18" s="1428">
        <f>Headcount!R18</f>
        <v>111217.02900000001</v>
      </c>
      <c r="R18" s="1428">
        <f>Headcount!S18</f>
        <v>57335.487000000001</v>
      </c>
      <c r="S18" s="1428">
        <f>Headcount!T18</f>
        <v>57335.487000000001</v>
      </c>
      <c r="T18" s="1428">
        <f>Headcount!U18</f>
        <v>78059.157000000007</v>
      </c>
      <c r="U18" s="1428">
        <f>Headcount!V18</f>
        <v>122338.73189999998</v>
      </c>
      <c r="V18" s="1428">
        <f>Headcount!W18</f>
        <v>63069.0357</v>
      </c>
      <c r="W18" s="1428">
        <f>Headcount!X18</f>
        <v>63069.0357</v>
      </c>
      <c r="X18" s="1428">
        <f>Headcount!Y18</f>
        <v>85865.072700000004</v>
      </c>
      <c r="Y18" s="1428">
        <f>Headcount!Z18</f>
        <v>134572.60509</v>
      </c>
      <c r="Z18" s="1428">
        <f>Headcount!AA18</f>
        <v>69375.939270000003</v>
      </c>
      <c r="AA18" s="1428">
        <f>Headcount!AB18</f>
        <v>69375.939270000003</v>
      </c>
      <c r="AB18" s="1428">
        <f>Headcount!AC18</f>
        <v>94451.579970000006</v>
      </c>
      <c r="AC18" s="1428">
        <f>Headcount!AD18</f>
        <v>148029.86559900001</v>
      </c>
      <c r="AD18" s="1428">
        <f>Headcount!AE18</f>
        <v>76313.533196999997</v>
      </c>
      <c r="AE18" s="1428">
        <f>Headcount!AF18</f>
        <v>76313.533196999997</v>
      </c>
      <c r="AF18" s="1428">
        <f>Headcount!AG18</f>
        <v>103896.73796699999</v>
      </c>
      <c r="AG18" s="1428">
        <f>Headcount!AH18</f>
        <v>162832.8521589</v>
      </c>
      <c r="AH18" s="1428">
        <f>Headcount!AI18</f>
        <v>83944.886516700004</v>
      </c>
      <c r="AI18" s="1428">
        <f>Headcount!AJ18</f>
        <v>83944.886516700004</v>
      </c>
      <c r="AJ18" s="1428">
        <f>Headcount!AK18</f>
        <v>114286.4117637</v>
      </c>
      <c r="AK18" s="1428">
        <f>Headcount!AL18</f>
        <v>179116.13737479001</v>
      </c>
      <c r="AL18" s="1428">
        <f>Headcount!AM18</f>
        <v>92339.37516837001</v>
      </c>
      <c r="AM18" s="1428">
        <f>Headcount!AN18</f>
        <v>92339.37516837001</v>
      </c>
      <c r="AN18" s="1428">
        <f>Headcount!AO18</f>
        <v>125715.05294007002</v>
      </c>
      <c r="AO18" s="1428">
        <f>Headcount!AP18</f>
        <v>197027.75111226903</v>
      </c>
      <c r="AP18" s="1428">
        <f>Headcount!AQ18</f>
        <v>101573.31268520701</v>
      </c>
      <c r="AQ18" s="1428">
        <f>Headcount!AR18</f>
        <v>101573.31268520701</v>
      </c>
      <c r="AR18" s="1428">
        <f>Headcount!AS18</f>
        <v>138286.55823407703</v>
      </c>
      <c r="AS18" s="1428">
        <f>Headcount!AT18</f>
        <v>216730.52622349589</v>
      </c>
      <c r="AT18" s="1428">
        <f>Headcount!AU18</f>
        <v>111730.6439537277</v>
      </c>
      <c r="AU18" s="1428">
        <f>Headcount!AV18</f>
        <v>111730.6439537277</v>
      </c>
      <c r="AV18" s="1428">
        <f>Headcount!AW18</f>
        <v>152115.2140574847</v>
      </c>
      <c r="AW18" s="1428">
        <f>Headcount!AX18</f>
        <v>238403.57884584551</v>
      </c>
      <c r="AX18" s="1428">
        <f>Headcount!AY18</f>
        <v>122903.70834910049</v>
      </c>
      <c r="AY18" s="1428">
        <f>Headcount!AZ18</f>
        <v>122903.70834910049</v>
      </c>
      <c r="AZ18" s="1428">
        <f>Headcount!BA18</f>
        <v>167326.73546323317</v>
      </c>
      <c r="BA18" s="1428">
        <f>Headcount!BB18</f>
        <v>262243.93673043005</v>
      </c>
      <c r="BB18" s="1428">
        <f>Headcount!BC18</f>
        <v>135194.07918401054</v>
      </c>
      <c r="BC18" s="1428">
        <f>Headcount!BD18</f>
        <v>135194.07918401054</v>
      </c>
      <c r="BD18" s="1428">
        <f>Headcount!BE18</f>
        <v>184059.40900955652</v>
      </c>
      <c r="BE18" s="1428">
        <f>Headcount!BF18</f>
        <v>288468.33040347305</v>
      </c>
      <c r="BF18" s="1428">
        <f>Headcount!BG18</f>
        <v>148713.4871024116</v>
      </c>
      <c r="BG18" s="1428">
        <f>Headcount!BH18</f>
        <v>148713.4871024116</v>
      </c>
      <c r="BH18" s="1428">
        <f>Headcount!BI18</f>
        <v>202465.34991051216</v>
      </c>
      <c r="BI18" s="1428">
        <f>Headcount!BJ18</f>
        <v>317315.16344382038</v>
      </c>
      <c r="BJ18" s="1428">
        <f>Headcount!BK18</f>
        <v>163584.83581265275</v>
      </c>
      <c r="BK18" s="1428">
        <f>Headcount!BL18</f>
        <v>163584.83581265275</v>
      </c>
      <c r="BL18" s="1428">
        <f>Headcount!BM18</f>
        <v>222711.88490156335</v>
      </c>
      <c r="BM18" s="1155"/>
      <c r="BN18" s="826"/>
      <c r="BO18" s="828" t="str">
        <f>+C18</f>
        <v>Salaries</v>
      </c>
      <c r="BP18" s="817"/>
      <c r="BQ18" s="1428">
        <f>SUM(E18:H18)</f>
        <v>228360</v>
      </c>
      <c r="BR18" s="1428">
        <f>SUM(I18:L18)</f>
        <v>251196</v>
      </c>
      <c r="BS18" s="1428">
        <f>SUM(M18:P18)</f>
        <v>276315.59999999998</v>
      </c>
      <c r="BT18" s="1428">
        <f>SUM(Q18:T18)</f>
        <v>303947.16000000003</v>
      </c>
      <c r="BU18" s="1428">
        <f>SUM(U18:X18)</f>
        <v>334341.87599999999</v>
      </c>
      <c r="BV18" s="1428">
        <f>SUM(Y18:AB18)</f>
        <v>367776.06360000005</v>
      </c>
      <c r="BW18" s="1428">
        <f>SUM(AC18:AF18)</f>
        <v>404553.66995999997</v>
      </c>
      <c r="BX18" s="1428">
        <f>SUM(AG18:AJ18)</f>
        <v>445009.03695600003</v>
      </c>
      <c r="BY18" s="1428">
        <f>SUM(AK18:AN18)</f>
        <v>489509.94065160002</v>
      </c>
      <c r="BZ18" s="1428">
        <f>SUM(AO18:AR18)</f>
        <v>538460.93471676006</v>
      </c>
      <c r="CA18" s="1428">
        <f>SUM(AP18:AS18)</f>
        <v>558163.70982798701</v>
      </c>
      <c r="CB18" s="1428">
        <f t="shared" ref="CB18:CC18" si="18">SUM(AQ18:AT18)</f>
        <v>568321.04109650769</v>
      </c>
      <c r="CC18" s="1428">
        <f t="shared" si="18"/>
        <v>578478.37236502825</v>
      </c>
      <c r="CD18" s="1428">
        <f>SUM(AS18:AV18)</f>
        <v>592307.02818843606</v>
      </c>
      <c r="CE18" s="1428">
        <f>SUM(AT18:AW18)</f>
        <v>613980.08081078564</v>
      </c>
      <c r="CF18" s="825"/>
      <c r="CG18" s="23"/>
      <c r="CH18" s="825"/>
      <c r="CI18" s="23"/>
      <c r="CJ18" s="825"/>
      <c r="CK18" s="23"/>
      <c r="CL18" s="825"/>
      <c r="CM18" s="23"/>
      <c r="CN18" s="825"/>
      <c r="CO18" s="23"/>
      <c r="CP18" s="825"/>
      <c r="CQ18" s="23"/>
      <c r="CR18" s="825"/>
      <c r="CS18" s="23"/>
      <c r="CT18" s="825"/>
      <c r="CU18" s="23"/>
      <c r="CV18" s="825"/>
      <c r="CW18" s="23"/>
    </row>
    <row r="19" spans="2:139" ht="10.199999999999999">
      <c r="B19" s="802"/>
      <c r="C19" s="802" t="s">
        <v>177</v>
      </c>
      <c r="D19" s="801"/>
      <c r="E19" s="1429">
        <f>ROUND(+'Full Assumptions '!D105,-2)</f>
        <v>124900</v>
      </c>
      <c r="F19" s="1429">
        <f>ROUND(+'Full Assumptions '!E105,-2)</f>
        <v>124900</v>
      </c>
      <c r="G19" s="1429">
        <f>ROUND(+'Full Assumptions '!F105,-2)</f>
        <v>124900</v>
      </c>
      <c r="H19" s="1429">
        <f>ROUND(+'Full Assumptions '!G105,-2)</f>
        <v>124900</v>
      </c>
      <c r="I19" s="1429">
        <f>ROUND(+'Full Assumptions '!D106,-2)</f>
        <v>124900</v>
      </c>
      <c r="J19" s="1429">
        <f>ROUND(+'Full Assumptions '!E106,-2)</f>
        <v>124900</v>
      </c>
      <c r="K19" s="1429">
        <f>ROUND(+'Full Assumptions '!F106,-2)</f>
        <v>124900</v>
      </c>
      <c r="L19" s="1429">
        <f>ROUND(+'Full Assumptions '!G106,-2)</f>
        <v>124900</v>
      </c>
      <c r="M19" s="1429">
        <f>ROUND('Full Assumptions '!D107,-2)</f>
        <v>124900</v>
      </c>
      <c r="N19" s="1429">
        <f>ROUND('Full Assumptions '!E107,-2)</f>
        <v>124900</v>
      </c>
      <c r="O19" s="1429">
        <f>ROUND('Full Assumptions '!F107,-2)</f>
        <v>124900</v>
      </c>
      <c r="P19" s="1429">
        <f>ROUND('Full Assumptions '!G107,-2)</f>
        <v>124900</v>
      </c>
      <c r="Q19" s="1429">
        <f>ROUND('Full Assumptions '!D108,-2)</f>
        <v>124900</v>
      </c>
      <c r="R19" s="1429">
        <f>ROUND('Full Assumptions '!E108,-2)</f>
        <v>124900</v>
      </c>
      <c r="S19" s="1429">
        <f>ROUND('Full Assumptions '!F108,-2)</f>
        <v>124900</v>
      </c>
      <c r="T19" s="1429">
        <f>ROUND('Full Assumptions '!G108,-2)</f>
        <v>124900</v>
      </c>
      <c r="U19" s="1429">
        <f>ROUND('Full Assumptions '!D109,-2)</f>
        <v>124900</v>
      </c>
      <c r="V19" s="1429">
        <f>ROUND('Full Assumptions '!E109,-2)</f>
        <v>124900</v>
      </c>
      <c r="W19" s="1429">
        <f>ROUND('Full Assumptions '!F109,-2)</f>
        <v>124900</v>
      </c>
      <c r="X19" s="1429">
        <f>ROUND('Full Assumptions '!G109,-2)</f>
        <v>124900</v>
      </c>
      <c r="Y19" s="1429">
        <f>ROUND('Full Assumptions '!D110,-2)</f>
        <v>0</v>
      </c>
      <c r="Z19" s="1429">
        <f>ROUND('Full Assumptions '!E110,-2)</f>
        <v>0</v>
      </c>
      <c r="AA19" s="1429">
        <f>ROUND('Full Assumptions '!F110,-2)</f>
        <v>0</v>
      </c>
      <c r="AB19" s="1429">
        <f>ROUND('Full Assumptions '!G110,-2)</f>
        <v>0</v>
      </c>
      <c r="AC19" s="1429">
        <f>ROUND('Full Assumptions '!D111,-2)</f>
        <v>0</v>
      </c>
      <c r="AD19" s="1429">
        <f>ROUND('Full Assumptions '!E111,-2)</f>
        <v>0</v>
      </c>
      <c r="AE19" s="1429">
        <f>ROUND('Full Assumptions '!F111,-2)</f>
        <v>0</v>
      </c>
      <c r="AF19" s="1429">
        <f>ROUND('Full Assumptions '!G111,-2)</f>
        <v>0</v>
      </c>
      <c r="AG19" s="1429">
        <f>ROUND('Full Assumptions '!D112,-2)</f>
        <v>0</v>
      </c>
      <c r="AH19" s="1429">
        <f>ROUND('Full Assumptions '!E112,-2)</f>
        <v>0</v>
      </c>
      <c r="AI19" s="1429">
        <f>ROUND('Full Assumptions '!F112,-2)</f>
        <v>0</v>
      </c>
      <c r="AJ19" s="1429">
        <f>ROUND('Full Assumptions '!G112,-2)</f>
        <v>0</v>
      </c>
      <c r="AK19" s="1429">
        <f>ROUND('Full Assumptions '!D113,-2)</f>
        <v>0</v>
      </c>
      <c r="AL19" s="1429">
        <f>ROUND('Full Assumptions '!E113,-2)</f>
        <v>0</v>
      </c>
      <c r="AM19" s="1429">
        <f>ROUND('Full Assumptions '!F113,-2)</f>
        <v>0</v>
      </c>
      <c r="AN19" s="1429">
        <f>ROUND('Full Assumptions '!G113,-2)</f>
        <v>0</v>
      </c>
      <c r="AO19" s="1429">
        <f>ROUND('Full Assumptions '!D114,-2)</f>
        <v>0</v>
      </c>
      <c r="AP19" s="1429">
        <f>ROUND('Full Assumptions '!E114,-2)</f>
        <v>0</v>
      </c>
      <c r="AQ19" s="1429">
        <f>ROUND('Full Assumptions '!F114,-2)</f>
        <v>0</v>
      </c>
      <c r="AR19" s="1429">
        <f>ROUND('Full Assumptions '!G114,-2)</f>
        <v>0</v>
      </c>
      <c r="AS19" s="1429">
        <f>ROUND('Full Assumptions '!H114,-2)</f>
        <v>0</v>
      </c>
      <c r="AT19" s="1429">
        <f>ROUND('Full Assumptions '!I114,-2)</f>
        <v>0</v>
      </c>
      <c r="AU19" s="1429">
        <f>ROUND('Full Assumptions '!J114,-2)</f>
        <v>0</v>
      </c>
      <c r="AV19" s="1429">
        <f>ROUND('Full Assumptions '!K114,-2)</f>
        <v>0</v>
      </c>
      <c r="AW19" s="1429">
        <f>ROUND('Full Assumptions '!L114,-2)</f>
        <v>0</v>
      </c>
      <c r="AX19" s="1429">
        <f>ROUND('Full Assumptions '!M114,-2)</f>
        <v>0</v>
      </c>
      <c r="AY19" s="1429">
        <f>ROUND('Full Assumptions '!N114,-2)</f>
        <v>0</v>
      </c>
      <c r="AZ19" s="1429">
        <f>ROUND('Full Assumptions '!O114,-2)</f>
        <v>0</v>
      </c>
      <c r="BA19" s="1429">
        <f>ROUND('Full Assumptions '!P114,-2)</f>
        <v>0</v>
      </c>
      <c r="BB19" s="1429">
        <f>ROUND('Full Assumptions '!Q114,-2)</f>
        <v>0</v>
      </c>
      <c r="BC19" s="1429">
        <f>ROUND('Full Assumptions '!R114,-2)</f>
        <v>0</v>
      </c>
      <c r="BD19" s="1429">
        <f>ROUND('Full Assumptions '!S114,-2)</f>
        <v>0</v>
      </c>
      <c r="BE19" s="1429">
        <f>ROUND('Full Assumptions '!T114,-2)</f>
        <v>0</v>
      </c>
      <c r="BF19" s="1429">
        <f>ROUND('Full Assumptions '!U114,-2)</f>
        <v>0</v>
      </c>
      <c r="BG19" s="1429">
        <f>ROUND('Full Assumptions '!V114,-2)</f>
        <v>0</v>
      </c>
      <c r="BH19" s="1429">
        <f>ROUND('Full Assumptions '!W114,-2)</f>
        <v>0</v>
      </c>
      <c r="BI19" s="1429">
        <f>ROUND('Full Assumptions '!X114,-2)</f>
        <v>0</v>
      </c>
      <c r="BJ19" s="1429">
        <f>ROUND('Full Assumptions '!Y114,-2)</f>
        <v>0</v>
      </c>
      <c r="BK19" s="1429">
        <f>ROUND('Full Assumptions '!Z114,-2)</f>
        <v>0</v>
      </c>
      <c r="BL19" s="1429">
        <f>ROUND('Full Assumptions '!AA114,-2)</f>
        <v>0</v>
      </c>
      <c r="BM19" s="1155"/>
      <c r="BN19" s="827"/>
      <c r="BO19" s="829" t="str">
        <f>+C19</f>
        <v>Marketing Expenses</v>
      </c>
      <c r="BP19" s="816"/>
      <c r="BQ19" s="1429">
        <f>SUM(E19:H19)</f>
        <v>499600</v>
      </c>
      <c r="BR19" s="1429">
        <f>SUM(I19:L19)</f>
        <v>499600</v>
      </c>
      <c r="BS19" s="1429">
        <f>SUM(M19:P19)</f>
        <v>499600</v>
      </c>
      <c r="BT19" s="1429">
        <f>SUM(Q19:T19)</f>
        <v>499600</v>
      </c>
      <c r="BU19" s="1429">
        <f>SUM(U19:X19)</f>
        <v>499600</v>
      </c>
      <c r="BV19" s="1429">
        <f>SUM(Y19:AB19)</f>
        <v>0</v>
      </c>
      <c r="BW19" s="1429">
        <f>SUM(AC19:AF19)</f>
        <v>0</v>
      </c>
      <c r="BX19" s="1429">
        <f>SUM(AG19:AJ19)</f>
        <v>0</v>
      </c>
      <c r="BY19" s="1429">
        <f>SUM(AK19:AN19)</f>
        <v>0</v>
      </c>
      <c r="BZ19" s="1429">
        <f>SUM(AO19:AR19)</f>
        <v>0</v>
      </c>
      <c r="CA19" s="1429">
        <f>SUM(AP19:BH19)</f>
        <v>0</v>
      </c>
      <c r="CB19" s="1429">
        <f>SUM(AQ19:BM19)</f>
        <v>0</v>
      </c>
      <c r="CC19" s="1429">
        <f>SUM(AR19:BN19)</f>
        <v>0</v>
      </c>
      <c r="CD19" s="1429">
        <f>SUM(BH19:BO19)</f>
        <v>0</v>
      </c>
      <c r="CE19" s="1429">
        <f>SUM(BI19:BP19)</f>
        <v>0</v>
      </c>
      <c r="CF19" s="89"/>
      <c r="CG19" s="23"/>
      <c r="CH19" s="89"/>
      <c r="CI19" s="23"/>
      <c r="CJ19" s="89"/>
      <c r="CK19" s="23"/>
      <c r="CL19" s="89"/>
      <c r="CM19" s="23"/>
      <c r="CN19" s="89"/>
      <c r="CO19" s="23"/>
      <c r="CP19" s="89"/>
      <c r="CQ19" s="23"/>
      <c r="CR19" s="89"/>
      <c r="CS19" s="23"/>
      <c r="CT19" s="89"/>
      <c r="CU19" s="23"/>
      <c r="CV19" s="89"/>
      <c r="CW19" s="23"/>
    </row>
    <row r="20" spans="2:139" ht="10.199999999999999">
      <c r="B20" s="805"/>
      <c r="C20" s="805" t="s">
        <v>179</v>
      </c>
      <c r="D20" s="806"/>
      <c r="E20" s="1428">
        <f>ROUND(+'Full Assumptions '!D124,-2)</f>
        <v>15100</v>
      </c>
      <c r="F20" s="1428">
        <f>ROUND(+'Full Assumptions '!E124,-2)</f>
        <v>300</v>
      </c>
      <c r="G20" s="1428">
        <f>ROUND(+'Full Assumptions '!F124,-2)</f>
        <v>300</v>
      </c>
      <c r="H20" s="1428">
        <f>ROUND(+'Full Assumptions '!G124,-2)</f>
        <v>4300</v>
      </c>
      <c r="I20" s="1428">
        <f>ROUND(+'Full Assumptions '!D125,-2)</f>
        <v>14600</v>
      </c>
      <c r="J20" s="1428">
        <f>ROUND(+'Full Assumptions '!E125,-2)</f>
        <v>300</v>
      </c>
      <c r="K20" s="1428">
        <f>ROUND(+'Full Assumptions '!F125,-2)</f>
        <v>300</v>
      </c>
      <c r="L20" s="1428">
        <f>ROUND(+'Full Assumptions '!G125,-2)</f>
        <v>4300</v>
      </c>
      <c r="M20" s="1428">
        <f>ROUND('Full Assumptions '!D126,-2)</f>
        <v>14600</v>
      </c>
      <c r="N20" s="1428">
        <f>ROUND('Full Assumptions '!E126,-2)</f>
        <v>300</v>
      </c>
      <c r="O20" s="1428">
        <f>ROUND('Full Assumptions '!F126,-2)</f>
        <v>300</v>
      </c>
      <c r="P20" s="1428">
        <f>ROUND('Full Assumptions '!G126,-2)</f>
        <v>4700</v>
      </c>
      <c r="Q20" s="1428">
        <f>ROUND('Full Assumptions '!D127,-2)</f>
        <v>14600</v>
      </c>
      <c r="R20" s="1428">
        <f>ROUND('Full Assumptions '!E127,-2)</f>
        <v>300</v>
      </c>
      <c r="S20" s="1428">
        <f>ROUND('Full Assumptions '!F127,-2)</f>
        <v>300</v>
      </c>
      <c r="T20" s="1428">
        <f>ROUND('Full Assumptions '!G127,-2)</f>
        <v>4700</v>
      </c>
      <c r="U20" s="1428">
        <f>ROUND('Full Assumptions '!D128,-2)</f>
        <v>14600</v>
      </c>
      <c r="V20" s="1428">
        <f>ROUND('Full Assumptions '!E128,-2)</f>
        <v>300</v>
      </c>
      <c r="W20" s="1428">
        <f>ROUND('Full Assumptions '!F128,-2)</f>
        <v>300</v>
      </c>
      <c r="X20" s="1428">
        <f>ROUND('Full Assumptions '!G128,-2)</f>
        <v>4700</v>
      </c>
      <c r="Y20" s="1428">
        <f>ROUND('Full Assumptions '!D129,-2)</f>
        <v>14600</v>
      </c>
      <c r="Z20" s="1428">
        <f>ROUND('Full Assumptions '!E129,-2)</f>
        <v>300</v>
      </c>
      <c r="AA20" s="1428">
        <f>ROUND('Full Assumptions '!F129,-2)</f>
        <v>300</v>
      </c>
      <c r="AB20" s="1428">
        <f>ROUND('Full Assumptions '!G129,-2)</f>
        <v>4700</v>
      </c>
      <c r="AC20" s="1428">
        <f>ROUND('Full Assumptions '!D130,-2)</f>
        <v>14600</v>
      </c>
      <c r="AD20" s="1428">
        <f>ROUND('Full Assumptions '!E130,-2)</f>
        <v>300</v>
      </c>
      <c r="AE20" s="1428">
        <f>ROUND('Full Assumptions '!F130,-2)</f>
        <v>300</v>
      </c>
      <c r="AF20" s="1428">
        <f>ROUND('Full Assumptions '!G130,-2)</f>
        <v>4700</v>
      </c>
      <c r="AG20" s="1428">
        <f>ROUND('Full Assumptions '!D131,-2)</f>
        <v>14600</v>
      </c>
      <c r="AH20" s="1428">
        <f>ROUND('Full Assumptions '!E131,-2)</f>
        <v>300</v>
      </c>
      <c r="AI20" s="1428">
        <f>ROUND('Full Assumptions '!F131,-2)</f>
        <v>300</v>
      </c>
      <c r="AJ20" s="1428">
        <f>ROUND('Full Assumptions '!G131,-2)</f>
        <v>4700</v>
      </c>
      <c r="AK20" s="1428">
        <f>ROUND('Full Assumptions '!D132,-2)</f>
        <v>14600</v>
      </c>
      <c r="AL20" s="1428">
        <f>ROUND('Full Assumptions '!E132,-2)</f>
        <v>300</v>
      </c>
      <c r="AM20" s="1428">
        <f>ROUND('Full Assumptions '!F132,-2)</f>
        <v>300</v>
      </c>
      <c r="AN20" s="1428">
        <f>ROUND('Full Assumptions '!G132,-2)</f>
        <v>4700</v>
      </c>
      <c r="AO20" s="1428">
        <f>ROUND('Full Assumptions '!D133,-2)</f>
        <v>14600</v>
      </c>
      <c r="AP20" s="1428">
        <f>ROUND('Full Assumptions '!E133,-2)</f>
        <v>300</v>
      </c>
      <c r="AQ20" s="1428">
        <f>ROUND('Full Assumptions '!F133,-2)</f>
        <v>300</v>
      </c>
      <c r="AR20" s="1428">
        <f>ROUND('Full Assumptions '!G133,-2)</f>
        <v>4700</v>
      </c>
      <c r="AS20" s="1428">
        <f>ROUND('Full Assumptions '!D134,-2)</f>
        <v>14600</v>
      </c>
      <c r="AT20" s="1428">
        <f>ROUND('Full Assumptions '!E134,-2)</f>
        <v>300</v>
      </c>
      <c r="AU20" s="1428">
        <f>ROUND('Full Assumptions '!F134,-2)</f>
        <v>300</v>
      </c>
      <c r="AV20" s="1428">
        <f>ROUND('Full Assumptions '!G134,-2)</f>
        <v>4700</v>
      </c>
      <c r="AW20" s="1428">
        <f>ROUND('Full Assumptions '!D135,-2)</f>
        <v>14600</v>
      </c>
      <c r="AX20" s="1428">
        <f>ROUND('Full Assumptions '!E135,-2)</f>
        <v>300</v>
      </c>
      <c r="AY20" s="1428">
        <f>ROUND('Full Assumptions '!F135,-2)</f>
        <v>300</v>
      </c>
      <c r="AZ20" s="1428">
        <f>ROUND('Full Assumptions '!G135,-2)</f>
        <v>4700</v>
      </c>
      <c r="BA20" s="1428">
        <f>ROUND('Full Assumptions '!D136,-2)</f>
        <v>14600</v>
      </c>
      <c r="BB20" s="1428">
        <f>ROUND('Full Assumptions '!E136,-2)</f>
        <v>300</v>
      </c>
      <c r="BC20" s="1428">
        <f>ROUND('Full Assumptions '!F136,-2)</f>
        <v>300</v>
      </c>
      <c r="BD20" s="1428">
        <f>ROUND('Full Assumptions '!G136,-2)</f>
        <v>4700</v>
      </c>
      <c r="BE20" s="1428">
        <f>ROUND('Full Assumptions '!D137,-2)</f>
        <v>14600</v>
      </c>
      <c r="BF20" s="1428">
        <f>ROUND('Full Assumptions '!E137,-2)</f>
        <v>300</v>
      </c>
      <c r="BG20" s="1428">
        <f>ROUND('Full Assumptions '!F137,-2)</f>
        <v>300</v>
      </c>
      <c r="BH20" s="1428">
        <f>ROUND('Full Assumptions '!G137,-2)</f>
        <v>4700</v>
      </c>
      <c r="BI20" s="1428">
        <f>ROUND('Full Assumptions '!D138,-2)</f>
        <v>14600</v>
      </c>
      <c r="BJ20" s="1428">
        <f>ROUND('Full Assumptions '!E138,-2)</f>
        <v>300</v>
      </c>
      <c r="BK20" s="1428">
        <f>ROUND('Full Assumptions '!F138,-2)</f>
        <v>300</v>
      </c>
      <c r="BL20" s="1428">
        <f>ROUND('Full Assumptions '!G138,-2)</f>
        <v>4700</v>
      </c>
      <c r="BM20" s="1155"/>
      <c r="BN20" s="826"/>
      <c r="BO20" s="828" t="str">
        <f>+C20</f>
        <v>Rent/Utility Expenses</v>
      </c>
      <c r="BP20" s="817"/>
      <c r="BQ20" s="1428">
        <f>SUM(E20:H20)</f>
        <v>20000</v>
      </c>
      <c r="BR20" s="1428">
        <f>SUM(I20:L20)</f>
        <v>19500</v>
      </c>
      <c r="BS20" s="1428">
        <f>SUM(M20:P20)</f>
        <v>19900</v>
      </c>
      <c r="BT20" s="1428">
        <f>ROUND('Full Assumptions '!H127,-2)</f>
        <v>19900</v>
      </c>
      <c r="BU20" s="1428">
        <f>ROUND('Full Assumptions '!H128,-2)</f>
        <v>19900</v>
      </c>
      <c r="BV20" s="1428">
        <f t="shared" ref="BV20:CE20" si="19">BU20</f>
        <v>19900</v>
      </c>
      <c r="BW20" s="1428">
        <f t="shared" si="19"/>
        <v>19900</v>
      </c>
      <c r="BX20" s="1428">
        <f t="shared" si="19"/>
        <v>19900</v>
      </c>
      <c r="BY20" s="1428">
        <f t="shared" si="19"/>
        <v>19900</v>
      </c>
      <c r="BZ20" s="1428">
        <f t="shared" si="19"/>
        <v>19900</v>
      </c>
      <c r="CA20" s="1428">
        <f t="shared" si="19"/>
        <v>19900</v>
      </c>
      <c r="CB20" s="1428">
        <f t="shared" si="19"/>
        <v>19900</v>
      </c>
      <c r="CC20" s="1428">
        <f t="shared" si="19"/>
        <v>19900</v>
      </c>
      <c r="CD20" s="1428">
        <f t="shared" si="19"/>
        <v>19900</v>
      </c>
      <c r="CE20" s="1428">
        <f t="shared" si="19"/>
        <v>19900</v>
      </c>
      <c r="CF20" s="825"/>
      <c r="CG20" s="23"/>
      <c r="CH20" s="825"/>
      <c r="CI20" s="23"/>
      <c r="CJ20" s="825"/>
      <c r="CK20" s="23"/>
      <c r="CL20" s="825"/>
      <c r="CM20" s="23"/>
      <c r="CN20" s="825"/>
      <c r="CO20" s="23"/>
      <c r="CP20" s="825"/>
      <c r="CQ20" s="23"/>
      <c r="CR20" s="825"/>
      <c r="CS20" s="23"/>
      <c r="CT20" s="825"/>
      <c r="CU20" s="23"/>
      <c r="CV20" s="825"/>
      <c r="CW20" s="23"/>
    </row>
    <row r="21" spans="2:139" ht="10.199999999999999">
      <c r="B21" s="802"/>
      <c r="C21" s="802" t="s">
        <v>471</v>
      </c>
      <c r="D21" s="801"/>
      <c r="E21" s="1429">
        <f>ROUND(+'Full Assumptions '!D145,-2)</f>
        <v>0</v>
      </c>
      <c r="F21" s="1429">
        <f>ROUND(+'Full Assumptions '!E145,-2)</f>
        <v>0</v>
      </c>
      <c r="G21" s="1429">
        <f>ROUND(+'Full Assumptions '!F145,-2)</f>
        <v>0</v>
      </c>
      <c r="H21" s="1429">
        <f>ROUND(+'Full Assumptions '!G145,-2)</f>
        <v>0</v>
      </c>
      <c r="I21" s="1429">
        <f>ROUND(+'Full Assumptions '!D146,-2)</f>
        <v>0</v>
      </c>
      <c r="J21" s="1429">
        <f>ROUND(+'Full Assumptions '!E146,-2)</f>
        <v>0</v>
      </c>
      <c r="K21" s="1429">
        <f>ROUND(+'Full Assumptions '!F146,-2)</f>
        <v>0</v>
      </c>
      <c r="L21" s="1429">
        <f>ROUND(+'Full Assumptions '!G146,-2)</f>
        <v>0</v>
      </c>
      <c r="M21" s="1429">
        <f>ROUND(+'Full Assumptions '!D147,-2)</f>
        <v>0</v>
      </c>
      <c r="N21" s="1429">
        <f>ROUND(+'Full Assumptions '!E147,-2)</f>
        <v>0</v>
      </c>
      <c r="O21" s="1429">
        <f>ROUND(+'Full Assumptions '!F147,-2)</f>
        <v>0</v>
      </c>
      <c r="P21" s="1429">
        <f>ROUND(+'Full Assumptions '!G147,-2)</f>
        <v>0</v>
      </c>
      <c r="Q21" s="1429">
        <f>ROUND(+'Full Assumptions '!D148,-2)</f>
        <v>0</v>
      </c>
      <c r="R21" s="1429">
        <f>ROUND(+'Full Assumptions '!E148,-2)</f>
        <v>0</v>
      </c>
      <c r="S21" s="1429">
        <f>ROUND(+'Full Assumptions '!F148,-2)</f>
        <v>0</v>
      </c>
      <c r="T21" s="1429">
        <f>ROUND(+'Full Assumptions '!G148,-2)</f>
        <v>0</v>
      </c>
      <c r="U21" s="1429">
        <f>ROUND(+'Full Assumptions '!D149,-2)</f>
        <v>0</v>
      </c>
      <c r="V21" s="1429">
        <f>ROUND(+'Full Assumptions '!E149,-2)</f>
        <v>0</v>
      </c>
      <c r="W21" s="1429">
        <f>ROUND(+'Full Assumptions '!F149,-2)</f>
        <v>0</v>
      </c>
      <c r="X21" s="1429">
        <f>ROUND(+'Full Assumptions '!G149,-2)</f>
        <v>0</v>
      </c>
      <c r="Y21" s="1429">
        <f>ROUND(+'Full Assumptions '!D150,-2)</f>
        <v>0</v>
      </c>
      <c r="Z21" s="1429">
        <f>ROUND(+'Full Assumptions '!E150,-2)</f>
        <v>0</v>
      </c>
      <c r="AA21" s="1429">
        <f>ROUND(+'Full Assumptions '!F150,-2)</f>
        <v>0</v>
      </c>
      <c r="AB21" s="1429">
        <f>ROUND(+'Full Assumptions '!G150,-2)</f>
        <v>0</v>
      </c>
      <c r="AC21" s="1429">
        <f>ROUND(+'Full Assumptions '!D151,-2)</f>
        <v>0</v>
      </c>
      <c r="AD21" s="1429">
        <f>ROUND(+'Full Assumptions '!E151,-2)</f>
        <v>0</v>
      </c>
      <c r="AE21" s="1429">
        <f>ROUND(+'Full Assumptions '!F151,-2)</f>
        <v>0</v>
      </c>
      <c r="AF21" s="1429">
        <f>ROUND(+'Full Assumptions '!G151,-2)</f>
        <v>0</v>
      </c>
      <c r="AG21" s="1429">
        <f>ROUND(+'Full Assumptions '!D152,-2)</f>
        <v>0</v>
      </c>
      <c r="AH21" s="1429">
        <f>ROUND(+'Full Assumptions '!E152,-2)</f>
        <v>0</v>
      </c>
      <c r="AI21" s="1429">
        <f>ROUND(+'Full Assumptions '!F152,-2)</f>
        <v>0</v>
      </c>
      <c r="AJ21" s="1429">
        <f>ROUND(+'Full Assumptions '!G152,-2)</f>
        <v>0</v>
      </c>
      <c r="AK21" s="1429">
        <f>ROUND('Full Assumptions '!D153,-2)</f>
        <v>0</v>
      </c>
      <c r="AL21" s="1429">
        <f>ROUND('Full Assumptions '!E153,-2)</f>
        <v>0</v>
      </c>
      <c r="AM21" s="1429">
        <f>ROUND('Full Assumptions '!F153,-2)</f>
        <v>0</v>
      </c>
      <c r="AN21" s="1429">
        <f>ROUND('Full Assumptions '!G153,-2)</f>
        <v>0</v>
      </c>
      <c r="AO21" s="1429">
        <f>ROUND(+'Full Assumptions '!D154,-2)</f>
        <v>0</v>
      </c>
      <c r="AP21" s="1429">
        <f>ROUND(+'Full Assumptions '!E154,-2)</f>
        <v>0</v>
      </c>
      <c r="AQ21" s="1429">
        <f>ROUND(+'Full Assumptions '!F154,-2)</f>
        <v>0</v>
      </c>
      <c r="AR21" s="1429">
        <f>ROUND(+'Full Assumptions '!G154,-2)</f>
        <v>0</v>
      </c>
      <c r="AS21" s="1429">
        <f>ROUND(+'Full Assumptions '!D155,-2)</f>
        <v>0</v>
      </c>
      <c r="AT21" s="1429">
        <f>ROUND(+'Full Assumptions '!E155,-2)</f>
        <v>0</v>
      </c>
      <c r="AU21" s="1429">
        <f>ROUND(+'Full Assumptions '!F155,-2)</f>
        <v>0</v>
      </c>
      <c r="AV21" s="1429">
        <f>ROUND(+'Full Assumptions '!G155,-2)</f>
        <v>0</v>
      </c>
      <c r="AW21" s="1429">
        <f>ROUND(+'Full Assumptions '!D156,-2)</f>
        <v>0</v>
      </c>
      <c r="AX21" s="1429">
        <f>ROUND(+'Full Assumptions '!E156,-2)</f>
        <v>0</v>
      </c>
      <c r="AY21" s="1429">
        <f>ROUND(+'Full Assumptions '!F156,-2)</f>
        <v>0</v>
      </c>
      <c r="AZ21" s="1429">
        <f>ROUND(+'Full Assumptions '!G156,-2)</f>
        <v>0</v>
      </c>
      <c r="BA21" s="1429">
        <f>ROUND(+'Full Assumptions '!D157,-2)</f>
        <v>0</v>
      </c>
      <c r="BB21" s="1429">
        <f>ROUND(+'Full Assumptions '!E157,-2)</f>
        <v>0</v>
      </c>
      <c r="BC21" s="1429">
        <f>ROUND(+'Full Assumptions '!F157,-2)</f>
        <v>0</v>
      </c>
      <c r="BD21" s="1429">
        <f>ROUND(+'Full Assumptions '!G157,-2)</f>
        <v>0</v>
      </c>
      <c r="BE21" s="1429">
        <f>ROUND(+'Full Assumptions '!D158,-2)</f>
        <v>0</v>
      </c>
      <c r="BF21" s="1429">
        <f>ROUND(+'Full Assumptions '!E158,-2)</f>
        <v>0</v>
      </c>
      <c r="BG21" s="1429">
        <f>ROUND(+'Full Assumptions '!F158,-2)</f>
        <v>0</v>
      </c>
      <c r="BH21" s="1429">
        <f>ROUND(+'Full Assumptions '!G158,-2)</f>
        <v>0</v>
      </c>
      <c r="BI21" s="1429">
        <f>ROUND(+'Full Assumptions '!D159,-2)</f>
        <v>0</v>
      </c>
      <c r="BJ21" s="1429">
        <f>ROUND(+'Full Assumptions '!E159,-2)</f>
        <v>0</v>
      </c>
      <c r="BK21" s="1429">
        <f>ROUND(+'Full Assumptions '!F159,-2)</f>
        <v>0</v>
      </c>
      <c r="BL21" s="1429">
        <f>ROUND(+'Full Assumptions '!G159,-2)</f>
        <v>0</v>
      </c>
      <c r="BM21" s="1155"/>
      <c r="BN21" s="827"/>
      <c r="BO21" s="829" t="str">
        <f>+C21</f>
        <v>Other Expenses</v>
      </c>
      <c r="BP21" s="816"/>
      <c r="BQ21" s="1429">
        <f>SUM(E21:H21)</f>
        <v>0</v>
      </c>
      <c r="BR21" s="1429">
        <f>SUM(I21:L21)</f>
        <v>0</v>
      </c>
      <c r="BS21" s="1429">
        <f>SUM(M21:P21)</f>
        <v>0</v>
      </c>
      <c r="BT21" s="1429">
        <f>SUM(Q21:T21)</f>
        <v>0</v>
      </c>
      <c r="BU21" s="1429">
        <f>SUM(U21:X21)</f>
        <v>0</v>
      </c>
      <c r="BV21" s="1429">
        <f>SUM(Y21:AB21)</f>
        <v>0</v>
      </c>
      <c r="BW21" s="1429">
        <f>SUM(AC21:AF21)</f>
        <v>0</v>
      </c>
      <c r="BX21" s="1429">
        <f>SUM(AG21:AJ21)</f>
        <v>0</v>
      </c>
      <c r="BY21" s="1429">
        <f>SUM(AK21:AN21)</f>
        <v>0</v>
      </c>
      <c r="BZ21" s="1429">
        <f>SUM(AO21:AR21)</f>
        <v>0</v>
      </c>
      <c r="CA21" s="1429">
        <f>SUM(AP21:BH21)</f>
        <v>0</v>
      </c>
      <c r="CB21" s="1429">
        <f>SUM(AQ21:BM21)</f>
        <v>0</v>
      </c>
      <c r="CC21" s="1429">
        <f>SUM(AR21:BN21)</f>
        <v>0</v>
      </c>
      <c r="CD21" s="1429">
        <f>SUM(BH21:BO21)</f>
        <v>0</v>
      </c>
      <c r="CE21" s="1429">
        <f>SUM(BI21:BP21)</f>
        <v>0</v>
      </c>
      <c r="CF21" s="89"/>
      <c r="CG21" s="23"/>
      <c r="CH21" s="89"/>
      <c r="CI21" s="23"/>
      <c r="CJ21" s="89"/>
      <c r="CK21" s="23"/>
      <c r="CL21" s="89"/>
      <c r="CM21" s="23"/>
      <c r="CN21" s="89"/>
      <c r="CO21" s="23"/>
      <c r="CP21" s="89"/>
      <c r="CQ21" s="23"/>
      <c r="CR21" s="89"/>
      <c r="CS21" s="23"/>
      <c r="CT21" s="89"/>
      <c r="CU21" s="23"/>
      <c r="CV21" s="89"/>
      <c r="CW21" s="23"/>
    </row>
    <row r="22" spans="2:139" s="103" customFormat="1">
      <c r="B22" s="805" t="s">
        <v>138</v>
      </c>
      <c r="C22" s="805"/>
      <c r="D22" s="806"/>
      <c r="E22" s="1428">
        <f>SUM(E18:E21)</f>
        <v>223559</v>
      </c>
      <c r="F22" s="1428">
        <f t="shared" ref="F22:P22" si="20">SUM(F18:F21)</f>
        <v>168277</v>
      </c>
      <c r="G22" s="1428">
        <f t="shared" si="20"/>
        <v>168277</v>
      </c>
      <c r="H22" s="1428">
        <f t="shared" si="20"/>
        <v>187847</v>
      </c>
      <c r="I22" s="1428">
        <f t="shared" si="20"/>
        <v>231414.90000000002</v>
      </c>
      <c r="J22" s="1428">
        <f t="shared" si="20"/>
        <v>172584.7</v>
      </c>
      <c r="K22" s="1428">
        <f t="shared" si="20"/>
        <v>172584.7</v>
      </c>
      <c r="L22" s="1428">
        <f t="shared" si="20"/>
        <v>193711.7</v>
      </c>
      <c r="M22" s="1428">
        <f t="shared" si="20"/>
        <v>240606.39</v>
      </c>
      <c r="N22" s="1428">
        <f t="shared" si="20"/>
        <v>177323.16999999998</v>
      </c>
      <c r="O22" s="1428">
        <f t="shared" si="20"/>
        <v>177323.16999999998</v>
      </c>
      <c r="P22" s="1428">
        <f t="shared" si="20"/>
        <v>200562.87</v>
      </c>
      <c r="Q22" s="1428">
        <f t="shared" ref="Q22:X22" si="21">SUM(Q18:Q21)</f>
        <v>250717.02900000001</v>
      </c>
      <c r="R22" s="1428">
        <f t="shared" si="21"/>
        <v>182535.48699999999</v>
      </c>
      <c r="S22" s="1428">
        <f t="shared" si="21"/>
        <v>182535.48699999999</v>
      </c>
      <c r="T22" s="1428">
        <f t="shared" si="21"/>
        <v>207659.15700000001</v>
      </c>
      <c r="U22" s="1428">
        <f t="shared" si="21"/>
        <v>261838.73189999998</v>
      </c>
      <c r="V22" s="1428">
        <f t="shared" si="21"/>
        <v>188269.03570000001</v>
      </c>
      <c r="W22" s="1428">
        <f t="shared" si="21"/>
        <v>188269.03570000001</v>
      </c>
      <c r="X22" s="1428">
        <f t="shared" si="21"/>
        <v>215465.07270000002</v>
      </c>
      <c r="Y22" s="1428">
        <f t="shared" ref="Y22:BL22" si="22">SUM(Y18:Y21)</f>
        <v>149172.60509</v>
      </c>
      <c r="Z22" s="1428">
        <f t="shared" si="22"/>
        <v>69675.939270000003</v>
      </c>
      <c r="AA22" s="1428">
        <f t="shared" si="22"/>
        <v>69675.939270000003</v>
      </c>
      <c r="AB22" s="1428">
        <f t="shared" si="22"/>
        <v>99151.579970000006</v>
      </c>
      <c r="AC22" s="1428">
        <f t="shared" si="22"/>
        <v>162629.86559900001</v>
      </c>
      <c r="AD22" s="1428">
        <f t="shared" si="22"/>
        <v>76613.533196999997</v>
      </c>
      <c r="AE22" s="1428">
        <f t="shared" si="22"/>
        <v>76613.533196999997</v>
      </c>
      <c r="AF22" s="1428">
        <f t="shared" si="22"/>
        <v>108596.73796699999</v>
      </c>
      <c r="AG22" s="1428">
        <f t="shared" si="22"/>
        <v>177432.8521589</v>
      </c>
      <c r="AH22" s="1428">
        <f t="shared" si="22"/>
        <v>84244.886516700004</v>
      </c>
      <c r="AI22" s="1428">
        <f t="shared" si="22"/>
        <v>84244.886516700004</v>
      </c>
      <c r="AJ22" s="1428">
        <f t="shared" si="22"/>
        <v>118986.4117637</v>
      </c>
      <c r="AK22" s="1428">
        <f t="shared" si="22"/>
        <v>193716.13737479001</v>
      </c>
      <c r="AL22" s="1428">
        <f t="shared" si="22"/>
        <v>92639.37516837001</v>
      </c>
      <c r="AM22" s="1428">
        <f t="shared" si="22"/>
        <v>92639.37516837001</v>
      </c>
      <c r="AN22" s="1428">
        <f t="shared" si="22"/>
        <v>130415.05294007002</v>
      </c>
      <c r="AO22" s="1428">
        <f>SUM(AO18:AO21)</f>
        <v>211627.75111226903</v>
      </c>
      <c r="AP22" s="1428">
        <f t="shared" si="22"/>
        <v>101873.31268520701</v>
      </c>
      <c r="AQ22" s="1428">
        <f t="shared" si="22"/>
        <v>101873.31268520701</v>
      </c>
      <c r="AR22" s="1428">
        <f t="shared" si="22"/>
        <v>142986.55823407703</v>
      </c>
      <c r="AS22" s="1428">
        <f t="shared" si="22"/>
        <v>231330.52622349589</v>
      </c>
      <c r="AT22" s="1428">
        <f t="shared" si="22"/>
        <v>112030.6439537277</v>
      </c>
      <c r="AU22" s="1428">
        <f t="shared" si="22"/>
        <v>112030.6439537277</v>
      </c>
      <c r="AV22" s="1428">
        <f t="shared" si="22"/>
        <v>156815.2140574847</v>
      </c>
      <c r="AW22" s="1428">
        <f t="shared" si="22"/>
        <v>253003.57884584551</v>
      </c>
      <c r="AX22" s="1428">
        <f t="shared" si="22"/>
        <v>123203.70834910049</v>
      </c>
      <c r="AY22" s="1428">
        <f t="shared" si="22"/>
        <v>123203.70834910049</v>
      </c>
      <c r="AZ22" s="1428">
        <f t="shared" si="22"/>
        <v>172026.73546323317</v>
      </c>
      <c r="BA22" s="1428">
        <f t="shared" si="22"/>
        <v>276843.93673043005</v>
      </c>
      <c r="BB22" s="1428">
        <f t="shared" si="22"/>
        <v>135494.07918401054</v>
      </c>
      <c r="BC22" s="1428">
        <f t="shared" si="22"/>
        <v>135494.07918401054</v>
      </c>
      <c r="BD22" s="1428">
        <f t="shared" si="22"/>
        <v>188759.40900955652</v>
      </c>
      <c r="BE22" s="1428">
        <f t="shared" si="22"/>
        <v>303068.33040347305</v>
      </c>
      <c r="BF22" s="1428">
        <f t="shared" si="22"/>
        <v>149013.4871024116</v>
      </c>
      <c r="BG22" s="1428">
        <f t="shared" si="22"/>
        <v>149013.4871024116</v>
      </c>
      <c r="BH22" s="1428">
        <f t="shared" si="22"/>
        <v>207165.34991051216</v>
      </c>
      <c r="BI22" s="1428">
        <f t="shared" si="22"/>
        <v>331915.16344382038</v>
      </c>
      <c r="BJ22" s="1428">
        <f t="shared" si="22"/>
        <v>163884.83581265275</v>
      </c>
      <c r="BK22" s="1428">
        <f t="shared" si="22"/>
        <v>163884.83581265275</v>
      </c>
      <c r="BL22" s="1428">
        <f t="shared" si="22"/>
        <v>227411.88490156335</v>
      </c>
      <c r="BM22" s="1155"/>
      <c r="BN22" s="826" t="str">
        <f>+B22</f>
        <v>Total Other Expenses</v>
      </c>
      <c r="BO22" s="828"/>
      <c r="BP22" s="817"/>
      <c r="BQ22" s="1428">
        <f t="shared" ref="BQ22:BW22" si="23">SUM(BQ18:BQ21)</f>
        <v>747960</v>
      </c>
      <c r="BR22" s="1428">
        <f t="shared" si="23"/>
        <v>770296</v>
      </c>
      <c r="BS22" s="1428">
        <f t="shared" si="23"/>
        <v>795815.6</v>
      </c>
      <c r="BT22" s="1428">
        <f t="shared" si="23"/>
        <v>823447.16</v>
      </c>
      <c r="BU22" s="1428">
        <f t="shared" si="23"/>
        <v>853841.87599999993</v>
      </c>
      <c r="BV22" s="1428">
        <f t="shared" si="23"/>
        <v>387676.06360000005</v>
      </c>
      <c r="BW22" s="1428">
        <f t="shared" si="23"/>
        <v>424453.66995999997</v>
      </c>
      <c r="BX22" s="1428">
        <f t="shared" ref="BX22:CE22" si="24">SUM(BX18:BX21)</f>
        <v>464909.03695600003</v>
      </c>
      <c r="BY22" s="1428">
        <f t="shared" si="24"/>
        <v>509409.94065160002</v>
      </c>
      <c r="BZ22" s="1428">
        <f t="shared" si="24"/>
        <v>558360.93471676006</v>
      </c>
      <c r="CA22" s="1428">
        <f t="shared" si="24"/>
        <v>578063.70982798701</v>
      </c>
      <c r="CB22" s="1428">
        <f t="shared" si="24"/>
        <v>588221.04109650769</v>
      </c>
      <c r="CC22" s="1428">
        <f t="shared" si="24"/>
        <v>598378.37236502825</v>
      </c>
      <c r="CD22" s="1428">
        <f t="shared" si="24"/>
        <v>612207.02818843606</v>
      </c>
      <c r="CE22" s="1428">
        <f t="shared" si="24"/>
        <v>633880.08081078564</v>
      </c>
      <c r="CF22" s="825"/>
      <c r="CG22" s="23"/>
      <c r="CH22" s="825"/>
      <c r="CI22" s="23"/>
      <c r="CJ22" s="825"/>
      <c r="CK22" s="23"/>
      <c r="CL22" s="825"/>
      <c r="CM22" s="23"/>
      <c r="CN22" s="825"/>
      <c r="CO22" s="23"/>
      <c r="CP22" s="825"/>
      <c r="CQ22" s="23"/>
      <c r="CR22" s="825"/>
      <c r="CS22" s="23"/>
      <c r="CT22" s="825"/>
      <c r="CU22" s="23"/>
      <c r="CV22" s="825"/>
      <c r="CW22" s="23"/>
    </row>
    <row r="23" spans="2:139" s="103" customFormat="1">
      <c r="B23" s="802" t="s">
        <v>1</v>
      </c>
      <c r="C23" s="802"/>
      <c r="D23" s="801"/>
      <c r="E23" s="1429">
        <f t="shared" ref="E23:P23" si="25">+E14-E22</f>
        <v>902652.29827164859</v>
      </c>
      <c r="F23" s="1429">
        <f t="shared" si="25"/>
        <v>-160777</v>
      </c>
      <c r="G23" s="1429">
        <f t="shared" si="25"/>
        <v>-160777</v>
      </c>
      <c r="H23" s="1429">
        <f t="shared" si="25"/>
        <v>-180347</v>
      </c>
      <c r="I23" s="1429">
        <f t="shared" si="25"/>
        <v>919802.33773277409</v>
      </c>
      <c r="J23" s="1429">
        <f t="shared" si="25"/>
        <v>-165084.70000000001</v>
      </c>
      <c r="K23" s="1429">
        <f t="shared" si="25"/>
        <v>-165084.70000000001</v>
      </c>
      <c r="L23" s="1429">
        <f t="shared" si="25"/>
        <v>-186211.7</v>
      </c>
      <c r="M23" s="1429">
        <f t="shared" si="25"/>
        <v>936123.70598312223</v>
      </c>
      <c r="N23" s="1429">
        <f t="shared" si="25"/>
        <v>-169823.16999999998</v>
      </c>
      <c r="O23" s="1429">
        <f t="shared" si="25"/>
        <v>-169823.16999999998</v>
      </c>
      <c r="P23" s="1429">
        <f t="shared" si="25"/>
        <v>-193062.87</v>
      </c>
      <c r="Q23" s="1429">
        <f t="shared" ref="Q23:X23" si="26">+Q14-Q22</f>
        <v>952021.78239847731</v>
      </c>
      <c r="R23" s="1429">
        <f t="shared" si="26"/>
        <v>-175035.48699999999</v>
      </c>
      <c r="S23" s="1429">
        <f t="shared" si="26"/>
        <v>-175035.48699999999</v>
      </c>
      <c r="T23" s="1429">
        <f t="shared" si="26"/>
        <v>-200159.15700000001</v>
      </c>
      <c r="U23" s="1429">
        <f t="shared" si="26"/>
        <v>967443.76922213938</v>
      </c>
      <c r="V23" s="1429">
        <f t="shared" si="26"/>
        <v>-180769.03570000001</v>
      </c>
      <c r="W23" s="1429">
        <f t="shared" si="26"/>
        <v>-180769.03570000001</v>
      </c>
      <c r="X23" s="1429">
        <f t="shared" si="26"/>
        <v>-207965.07270000002</v>
      </c>
      <c r="Y23" s="1429">
        <f t="shared" ref="Y23:BL23" si="27">+Y14-Y22</f>
        <v>1107177.8595502749</v>
      </c>
      <c r="Z23" s="1429">
        <f t="shared" si="27"/>
        <v>-62175.939270000003</v>
      </c>
      <c r="AA23" s="1429">
        <f t="shared" si="27"/>
        <v>-62175.939270000003</v>
      </c>
      <c r="AB23" s="1429">
        <f t="shared" si="27"/>
        <v>-91651.579970000006</v>
      </c>
      <c r="AC23" s="1429">
        <f t="shared" si="27"/>
        <v>1121322.321829773</v>
      </c>
      <c r="AD23" s="1429">
        <f t="shared" si="27"/>
        <v>-69113.533196999997</v>
      </c>
      <c r="AE23" s="1429">
        <f t="shared" si="27"/>
        <v>-69113.533196999997</v>
      </c>
      <c r="AF23" s="1429">
        <f t="shared" si="27"/>
        <v>-101096.73796699999</v>
      </c>
      <c r="AG23" s="1429">
        <f t="shared" si="27"/>
        <v>1134684.4925141409</v>
      </c>
      <c r="AH23" s="1429">
        <f t="shared" si="27"/>
        <v>-76744.886516700004</v>
      </c>
      <c r="AI23" s="1429">
        <f t="shared" si="27"/>
        <v>-76744.886516700004</v>
      </c>
      <c r="AJ23" s="1429">
        <f t="shared" si="27"/>
        <v>-111486.4117637</v>
      </c>
      <c r="AK23" s="1429">
        <f t="shared" si="27"/>
        <v>1147119.6676874049</v>
      </c>
      <c r="AL23" s="1429">
        <f t="shared" si="27"/>
        <v>-85139.37516837001</v>
      </c>
      <c r="AM23" s="1429">
        <f t="shared" si="27"/>
        <v>-85139.37516837001</v>
      </c>
      <c r="AN23" s="1429">
        <f t="shared" si="27"/>
        <v>-122915.05294007002</v>
      </c>
      <c r="AO23" s="1429">
        <f t="shared" si="27"/>
        <v>1158509.8835468621</v>
      </c>
      <c r="AP23" s="1429">
        <f t="shared" si="27"/>
        <v>-94373.312685207013</v>
      </c>
      <c r="AQ23" s="1429">
        <f t="shared" si="27"/>
        <v>-94373.312685207013</v>
      </c>
      <c r="AR23" s="1429">
        <f t="shared" si="27"/>
        <v>-135486.55823407703</v>
      </c>
      <c r="AS23" s="1429">
        <f t="shared" si="27"/>
        <v>1168692.5746245105</v>
      </c>
      <c r="AT23" s="1429">
        <f t="shared" si="27"/>
        <v>-104530.6439537277</v>
      </c>
      <c r="AU23" s="1429">
        <f t="shared" si="27"/>
        <v>-104530.6439537277</v>
      </c>
      <c r="AV23" s="1429">
        <f t="shared" si="27"/>
        <v>-149315.2140574847</v>
      </c>
      <c r="AW23" s="1429">
        <f t="shared" si="27"/>
        <v>1177499.0975148135</v>
      </c>
      <c r="AX23" s="1429">
        <f t="shared" si="27"/>
        <v>-115703.70834910049</v>
      </c>
      <c r="AY23" s="1429">
        <f t="shared" si="27"/>
        <v>-115703.70834910049</v>
      </c>
      <c r="AZ23" s="1429">
        <f t="shared" si="27"/>
        <v>-164526.73546323317</v>
      </c>
      <c r="BA23" s="1429">
        <f t="shared" si="27"/>
        <v>1184753.1066531348</v>
      </c>
      <c r="BB23" s="1429">
        <f t="shared" si="27"/>
        <v>-127994.07918401054</v>
      </c>
      <c r="BC23" s="1429">
        <f t="shared" si="27"/>
        <v>-127994.07918401054</v>
      </c>
      <c r="BD23" s="1429">
        <f t="shared" si="27"/>
        <v>-181259.40900955652</v>
      </c>
      <c r="BE23" s="1429">
        <f t="shared" si="27"/>
        <v>1190238.7673434559</v>
      </c>
      <c r="BF23" s="1429">
        <f t="shared" si="27"/>
        <v>-141513.4871024116</v>
      </c>
      <c r="BG23" s="1429">
        <f t="shared" si="27"/>
        <v>-141513.4871024116</v>
      </c>
      <c r="BH23" s="1429">
        <f t="shared" si="27"/>
        <v>-199665.34991051216</v>
      </c>
      <c r="BI23" s="1429">
        <f t="shared" si="27"/>
        <v>1193748.78975374</v>
      </c>
      <c r="BJ23" s="1429">
        <f t="shared" si="27"/>
        <v>-156384.83581265275</v>
      </c>
      <c r="BK23" s="1429">
        <f t="shared" si="27"/>
        <v>-156384.83581265275</v>
      </c>
      <c r="BL23" s="1429">
        <f t="shared" si="27"/>
        <v>-219911.88490156335</v>
      </c>
      <c r="BM23" s="1155"/>
      <c r="BN23" s="827" t="s">
        <v>1</v>
      </c>
      <c r="BO23" s="829"/>
      <c r="BP23" s="816"/>
      <c r="BQ23" s="1429">
        <f t="shared" ref="BQ23:BW23" si="28">+BQ14-BQ22</f>
        <v>400751.29827164859</v>
      </c>
      <c r="BR23" s="1429">
        <f t="shared" si="28"/>
        <v>403421.23773277411</v>
      </c>
      <c r="BS23" s="1429">
        <f t="shared" si="28"/>
        <v>403414.49598312227</v>
      </c>
      <c r="BT23" s="1429">
        <f>+BT14-BT22</f>
        <v>401791.65139847726</v>
      </c>
      <c r="BU23" s="1429">
        <f t="shared" si="28"/>
        <v>397940.62512213946</v>
      </c>
      <c r="BV23" s="1429">
        <f t="shared" si="28"/>
        <v>891174.40104027488</v>
      </c>
      <c r="BW23" s="1429">
        <f t="shared" si="28"/>
        <v>881998.51746877318</v>
      </c>
      <c r="BX23" s="1429">
        <f t="shared" ref="BX23:CE23" si="29">+BX14-BX22</f>
        <v>869708.307717041</v>
      </c>
      <c r="BY23" s="1429">
        <f t="shared" si="29"/>
        <v>853925.8644105948</v>
      </c>
      <c r="BZ23" s="1429">
        <f t="shared" si="29"/>
        <v>834276.69994237099</v>
      </c>
      <c r="CA23" s="1429">
        <f t="shared" si="29"/>
        <v>844459.39102001931</v>
      </c>
      <c r="CB23" s="1429">
        <f t="shared" si="29"/>
        <v>864781.63526415138</v>
      </c>
      <c r="CC23" s="1429">
        <f t="shared" si="29"/>
        <v>885718.67101853655</v>
      </c>
      <c r="CD23" s="1429">
        <f t="shared" si="29"/>
        <v>903600.06955849286</v>
      </c>
      <c r="CE23" s="1429">
        <f t="shared" si="29"/>
        <v>914283.87238677463</v>
      </c>
    </row>
    <row r="24" spans="2:139" ht="10.199999999999999">
      <c r="B24" s="805"/>
      <c r="C24" s="805" t="s">
        <v>83</v>
      </c>
      <c r="D24" s="806"/>
      <c r="E24" s="1428">
        <f>+'Base Capex Dep'!F48</f>
        <v>3400</v>
      </c>
      <c r="F24" s="1428">
        <f>+'Base Capex Dep'!G48</f>
        <v>4700</v>
      </c>
      <c r="G24" s="1428">
        <f>+'Base Capex Dep'!H48</f>
        <v>5400</v>
      </c>
      <c r="H24" s="1428">
        <f>+'Base Capex Dep'!I48</f>
        <v>6100</v>
      </c>
      <c r="I24" s="1428">
        <f>+'Base Capex Dep'!J48</f>
        <v>6500</v>
      </c>
      <c r="J24" s="1428">
        <f>+'Base Capex Dep'!K48</f>
        <v>6900</v>
      </c>
      <c r="K24" s="1428">
        <f>+'Base Capex Dep'!L48</f>
        <v>6900</v>
      </c>
      <c r="L24" s="1428">
        <f>+'Base Capex Dep'!M48</f>
        <v>6900</v>
      </c>
      <c r="M24" s="1428">
        <f>+'Base Capex Dep'!N48</f>
        <v>6900</v>
      </c>
      <c r="N24" s="1428">
        <f>+'Base Capex Dep'!O48</f>
        <v>6900</v>
      </c>
      <c r="O24" s="1428">
        <f>+'Base Capex Dep'!P48</f>
        <v>6900</v>
      </c>
      <c r="P24" s="1428">
        <f>+'Base Capex Dep'!Q48</f>
        <v>6900</v>
      </c>
      <c r="Q24" s="1428">
        <f>+'Base Capex Dep'!R48</f>
        <v>6900</v>
      </c>
      <c r="R24" s="1428">
        <f>+'Base Capex Dep'!S48</f>
        <v>6900</v>
      </c>
      <c r="S24" s="1428">
        <f>+'Base Capex Dep'!T48</f>
        <v>6900</v>
      </c>
      <c r="T24" s="1428">
        <f>+'Base Capex Dep'!U48</f>
        <v>6900</v>
      </c>
      <c r="U24" s="1428">
        <f>+'Base Capex Dep'!V48</f>
        <v>6900</v>
      </c>
      <c r="V24" s="1428">
        <f>+'Base Capex Dep'!W48</f>
        <v>6900</v>
      </c>
      <c r="W24" s="1428">
        <f>+'Base Capex Dep'!X48</f>
        <v>6900</v>
      </c>
      <c r="X24" s="1428">
        <f>+'Base Capex Dep'!Y48</f>
        <v>6900</v>
      </c>
      <c r="Y24" s="1428">
        <f>+'Base Capex Dep'!Z48</f>
        <v>6900</v>
      </c>
      <c r="Z24" s="1428">
        <f>+'Base Capex Dep'!AA48</f>
        <v>6900</v>
      </c>
      <c r="AA24" s="1428">
        <f>+'Base Capex Dep'!AB48</f>
        <v>6900</v>
      </c>
      <c r="AB24" s="1428">
        <f>+'Base Capex Dep'!AC48</f>
        <v>6900</v>
      </c>
      <c r="AC24" s="1428">
        <f>+'Base Capex Dep'!AD48</f>
        <v>6900</v>
      </c>
      <c r="AD24" s="1428">
        <f>+'Base Capex Dep'!AE48</f>
        <v>6900</v>
      </c>
      <c r="AE24" s="1428">
        <f>+'Base Capex Dep'!AF48</f>
        <v>6900</v>
      </c>
      <c r="AF24" s="1428">
        <f>+'Base Capex Dep'!AG48</f>
        <v>6900</v>
      </c>
      <c r="AG24" s="1428">
        <f>+'Base Capex Dep'!AH48</f>
        <v>6900</v>
      </c>
      <c r="AH24" s="1428">
        <f>+'Base Capex Dep'!AI48</f>
        <v>6900</v>
      </c>
      <c r="AI24" s="1428">
        <f>+'Base Capex Dep'!AJ48</f>
        <v>6900</v>
      </c>
      <c r="AJ24" s="1428">
        <f>+'Base Capex Dep'!AK48</f>
        <v>6900</v>
      </c>
      <c r="AK24" s="1428">
        <f>+'Base Capex Dep'!AL48</f>
        <v>6900</v>
      </c>
      <c r="AL24" s="1428">
        <f>+'Base Capex Dep'!AM48</f>
        <v>6900</v>
      </c>
      <c r="AM24" s="1428">
        <f>+'Base Capex Dep'!AN48</f>
        <v>6900</v>
      </c>
      <c r="AN24" s="1428">
        <f>+'Base Capex Dep'!AO48</f>
        <v>6900</v>
      </c>
      <c r="AO24" s="1428">
        <f>+'Base Capex Dep'!AP48</f>
        <v>6900</v>
      </c>
      <c r="AP24" s="1428">
        <f>+'Base Capex Dep'!AQ48</f>
        <v>6900</v>
      </c>
      <c r="AQ24" s="1428">
        <f>+'Base Capex Dep'!AR48</f>
        <v>6900</v>
      </c>
      <c r="AR24" s="1428">
        <f>+'Base Capex Dep'!AS48</f>
        <v>6900</v>
      </c>
      <c r="AS24" s="1428">
        <f>+'Base Capex Dep'!AT48</f>
        <v>6900</v>
      </c>
      <c r="AT24" s="1428">
        <f>+'Base Capex Dep'!AU48</f>
        <v>6900</v>
      </c>
      <c r="AU24" s="1428">
        <f>+'Base Capex Dep'!AV48</f>
        <v>6900</v>
      </c>
      <c r="AV24" s="1428">
        <f>+'Base Capex Dep'!AW48</f>
        <v>6900</v>
      </c>
      <c r="AW24" s="1428">
        <f>+'Base Capex Dep'!AX48</f>
        <v>6900</v>
      </c>
      <c r="AX24" s="1428">
        <f>+'Base Capex Dep'!AY48</f>
        <v>6900</v>
      </c>
      <c r="AY24" s="1428">
        <f>+'Base Capex Dep'!AZ48</f>
        <v>6900</v>
      </c>
      <c r="AZ24" s="1428">
        <f>+'Base Capex Dep'!BA48</f>
        <v>6900</v>
      </c>
      <c r="BA24" s="1428">
        <f>+'Base Capex Dep'!BB48</f>
        <v>6900</v>
      </c>
      <c r="BB24" s="1428">
        <f>+'Base Capex Dep'!BC48</f>
        <v>6900</v>
      </c>
      <c r="BC24" s="1428">
        <f>+'Base Capex Dep'!BD48</f>
        <v>6900</v>
      </c>
      <c r="BD24" s="1428">
        <f>+'Base Capex Dep'!BE48</f>
        <v>6900</v>
      </c>
      <c r="BE24" s="1428">
        <f>+'Base Capex Dep'!BF48</f>
        <v>6900</v>
      </c>
      <c r="BF24" s="1428">
        <f>+'Base Capex Dep'!BG48</f>
        <v>6900</v>
      </c>
      <c r="BG24" s="1428">
        <f>+'Base Capex Dep'!BH48</f>
        <v>6900</v>
      </c>
      <c r="BH24" s="1428">
        <f>+'Base Capex Dep'!BI48</f>
        <v>6900</v>
      </c>
      <c r="BI24" s="1428">
        <f>+'Base Capex Dep'!BJ48</f>
        <v>6900</v>
      </c>
      <c r="BJ24" s="1428">
        <f>+'Base Capex Dep'!BK48</f>
        <v>6900</v>
      </c>
      <c r="BK24" s="1428">
        <f>+'Base Capex Dep'!BL48</f>
        <v>6900</v>
      </c>
      <c r="BL24" s="1428">
        <f>+'Base Capex Dep'!BM48</f>
        <v>6900</v>
      </c>
      <c r="BM24" s="1155"/>
      <c r="BN24" s="826"/>
      <c r="BO24" s="828" t="str">
        <f>+C24</f>
        <v>Depreciation</v>
      </c>
      <c r="BP24" s="817"/>
      <c r="BQ24" s="1428">
        <f>SUM(H24:K24)</f>
        <v>26400</v>
      </c>
      <c r="BR24" s="1428">
        <f>SUM(I24:L24)</f>
        <v>27200</v>
      </c>
      <c r="BS24" s="1428">
        <f>SUM(M24:P24)</f>
        <v>27600</v>
      </c>
      <c r="BT24" s="1428">
        <f>+'Base Capex Dep'!G24</f>
        <v>27600</v>
      </c>
      <c r="BU24" s="1428">
        <f>+'Base Capex Dep'!H24</f>
        <v>27600</v>
      </c>
      <c r="BV24" s="1428">
        <f t="shared" ref="BV24:CE24" si="30">BU24</f>
        <v>27600</v>
      </c>
      <c r="BW24" s="1428">
        <f t="shared" si="30"/>
        <v>27600</v>
      </c>
      <c r="BX24" s="1428">
        <f t="shared" si="30"/>
        <v>27600</v>
      </c>
      <c r="BY24" s="1428">
        <f t="shared" si="30"/>
        <v>27600</v>
      </c>
      <c r="BZ24" s="1428">
        <f t="shared" si="30"/>
        <v>27600</v>
      </c>
      <c r="CA24" s="1428">
        <f t="shared" si="30"/>
        <v>27600</v>
      </c>
      <c r="CB24" s="1428">
        <f t="shared" si="30"/>
        <v>27600</v>
      </c>
      <c r="CC24" s="1428">
        <f t="shared" si="30"/>
        <v>27600</v>
      </c>
      <c r="CD24" s="1428">
        <f t="shared" si="30"/>
        <v>27600</v>
      </c>
      <c r="CE24" s="1428">
        <f t="shared" si="30"/>
        <v>27600</v>
      </c>
      <c r="CF24" s="376"/>
      <c r="CG24" s="376"/>
      <c r="CH24" s="376"/>
      <c r="CI24" s="376"/>
      <c r="CJ24" s="376"/>
      <c r="CK24" s="376"/>
      <c r="CL24" s="376"/>
      <c r="CM24" s="376"/>
      <c r="CN24" s="376"/>
      <c r="CO24" s="376"/>
      <c r="CP24" s="376"/>
      <c r="CQ24" s="376"/>
      <c r="CR24" s="376"/>
      <c r="CS24" s="376"/>
      <c r="CT24" s="376"/>
      <c r="CU24" s="376"/>
      <c r="CV24" s="376"/>
      <c r="CW24" s="376"/>
      <c r="CX24" s="376"/>
      <c r="CY24" s="376"/>
      <c r="CZ24" s="376"/>
      <c r="DA24" s="376"/>
      <c r="DB24" s="376"/>
      <c r="DC24" s="376"/>
      <c r="DD24" s="376"/>
      <c r="DE24" s="376"/>
      <c r="DF24" s="376"/>
      <c r="DG24" s="376"/>
      <c r="DH24" s="376"/>
      <c r="DI24" s="376"/>
      <c r="DJ24" s="376"/>
      <c r="DK24" s="376"/>
      <c r="DL24" s="376"/>
      <c r="DM24" s="376"/>
      <c r="DN24" s="376"/>
      <c r="DO24" s="376"/>
      <c r="DP24" s="376"/>
      <c r="DQ24" s="376"/>
      <c r="DR24" s="376"/>
      <c r="DS24" s="376"/>
      <c r="DT24" s="376"/>
      <c r="DU24" s="376"/>
      <c r="DV24" s="376"/>
      <c r="DW24" s="376"/>
      <c r="DX24" s="376"/>
      <c r="DY24" s="376"/>
      <c r="DZ24" s="376"/>
      <c r="EA24" s="376"/>
      <c r="EB24" s="376"/>
      <c r="EC24" s="376"/>
      <c r="ED24" s="376"/>
      <c r="EE24" s="376"/>
      <c r="EF24" s="376"/>
      <c r="EG24" s="376"/>
      <c r="EH24" s="376"/>
      <c r="EI24" s="376"/>
    </row>
    <row r="25" spans="2:139" ht="10.199999999999999">
      <c r="B25" s="802"/>
      <c r="C25" s="802" t="s">
        <v>139</v>
      </c>
      <c r="D25" s="801"/>
      <c r="E25" s="1429">
        <f>+'Base Capex Dep'!F47</f>
        <v>0</v>
      </c>
      <c r="F25" s="1429">
        <f>+'Base Capex Dep'!G47</f>
        <v>0</v>
      </c>
      <c r="G25" s="1429">
        <f>+'Base Capex Dep'!H47</f>
        <v>0</v>
      </c>
      <c r="H25" s="1429">
        <f>+'Base Capex Dep'!I47</f>
        <v>0</v>
      </c>
      <c r="I25" s="1429">
        <f>+'Base Capex Dep'!J47</f>
        <v>0</v>
      </c>
      <c r="J25" s="1429">
        <f>+'Base Capex Dep'!K47</f>
        <v>0</v>
      </c>
      <c r="K25" s="1429">
        <f>+'Base Capex Dep'!L47</f>
        <v>0</v>
      </c>
      <c r="L25" s="1429">
        <f>+'Base Capex Dep'!M47</f>
        <v>0</v>
      </c>
      <c r="M25" s="1429">
        <f>+'Base Capex Dep'!N47</f>
        <v>0</v>
      </c>
      <c r="N25" s="1429">
        <f>+'Base Capex Dep'!O47</f>
        <v>0</v>
      </c>
      <c r="O25" s="1429">
        <f>+'Base Capex Dep'!P47</f>
        <v>0</v>
      </c>
      <c r="P25" s="1429">
        <f>+'Base Capex Dep'!Q47</f>
        <v>0</v>
      </c>
      <c r="Q25" s="1429">
        <f>+'Base Capex Dep'!R47</f>
        <v>0</v>
      </c>
      <c r="R25" s="1429">
        <f>+'Base Capex Dep'!S47</f>
        <v>0</v>
      </c>
      <c r="S25" s="1429">
        <f>+'Base Capex Dep'!T47</f>
        <v>0</v>
      </c>
      <c r="T25" s="1429">
        <f>+'Base Capex Dep'!U47</f>
        <v>0</v>
      </c>
      <c r="U25" s="1429">
        <f>+'Base Capex Dep'!V47</f>
        <v>0</v>
      </c>
      <c r="V25" s="1429">
        <f>+'Base Capex Dep'!W47</f>
        <v>0</v>
      </c>
      <c r="W25" s="1429">
        <f>+'Base Capex Dep'!X47</f>
        <v>0</v>
      </c>
      <c r="X25" s="1429">
        <f>+'Base Capex Dep'!Y47</f>
        <v>0</v>
      </c>
      <c r="Y25" s="1429">
        <f>+'Base Capex Dep'!Z47</f>
        <v>0</v>
      </c>
      <c r="Z25" s="1429">
        <f>+'Base Capex Dep'!AA47</f>
        <v>0</v>
      </c>
      <c r="AA25" s="1429">
        <f>+'Base Capex Dep'!AB47</f>
        <v>0</v>
      </c>
      <c r="AB25" s="1429">
        <f>+'Base Capex Dep'!AC47</f>
        <v>0</v>
      </c>
      <c r="AC25" s="1429">
        <f>+'Base Capex Dep'!AD47</f>
        <v>0</v>
      </c>
      <c r="AD25" s="1429">
        <f>+'Base Capex Dep'!AE47</f>
        <v>0</v>
      </c>
      <c r="AE25" s="1429">
        <f>+'Base Capex Dep'!AF47</f>
        <v>0</v>
      </c>
      <c r="AF25" s="1429">
        <f>+'Base Capex Dep'!AG47</f>
        <v>0</v>
      </c>
      <c r="AG25" s="1429">
        <f>+'Base Capex Dep'!AH47</f>
        <v>0</v>
      </c>
      <c r="AH25" s="1429">
        <f>+'Base Capex Dep'!AI47</f>
        <v>0</v>
      </c>
      <c r="AI25" s="1429">
        <f>+'Base Capex Dep'!AJ47</f>
        <v>0</v>
      </c>
      <c r="AJ25" s="1429">
        <f>+'Base Capex Dep'!AK47</f>
        <v>0</v>
      </c>
      <c r="AK25" s="1429">
        <f>+'Base Capex Dep'!AL47</f>
        <v>0</v>
      </c>
      <c r="AL25" s="1429">
        <f>+'Base Capex Dep'!AM47</f>
        <v>0</v>
      </c>
      <c r="AM25" s="1429">
        <f>+'Base Capex Dep'!AN47</f>
        <v>0</v>
      </c>
      <c r="AN25" s="1429">
        <f>+'Base Capex Dep'!AO47</f>
        <v>0</v>
      </c>
      <c r="AO25" s="1429">
        <f>+'Base Capex Dep'!AP47</f>
        <v>0</v>
      </c>
      <c r="AP25" s="1429">
        <f>+'Base Capex Dep'!AQ47</f>
        <v>0</v>
      </c>
      <c r="AQ25" s="1429">
        <f>+'Base Capex Dep'!AR47</f>
        <v>0</v>
      </c>
      <c r="AR25" s="1429">
        <f>+'Base Capex Dep'!AS47</f>
        <v>0</v>
      </c>
      <c r="AS25" s="1429">
        <f>+'Base Capex Dep'!AT47</f>
        <v>0</v>
      </c>
      <c r="AT25" s="1429">
        <f>+'Base Capex Dep'!AU47</f>
        <v>0</v>
      </c>
      <c r="AU25" s="1429">
        <f>+'Base Capex Dep'!AV47</f>
        <v>0</v>
      </c>
      <c r="AV25" s="1429">
        <f>+'Base Capex Dep'!AW47</f>
        <v>0</v>
      </c>
      <c r="AW25" s="1429">
        <f>+'Base Capex Dep'!AX47</f>
        <v>0</v>
      </c>
      <c r="AX25" s="1429">
        <f>+'Base Capex Dep'!AY47</f>
        <v>0</v>
      </c>
      <c r="AY25" s="1429">
        <f>+'Base Capex Dep'!AZ47</f>
        <v>0</v>
      </c>
      <c r="AZ25" s="1429">
        <f>+'Base Capex Dep'!BA47</f>
        <v>0</v>
      </c>
      <c r="BA25" s="1429">
        <f>+'Base Capex Dep'!BB47</f>
        <v>0</v>
      </c>
      <c r="BB25" s="1429">
        <f>+'Base Capex Dep'!BC47</f>
        <v>0</v>
      </c>
      <c r="BC25" s="1429">
        <f>+'Base Capex Dep'!BD47</f>
        <v>0</v>
      </c>
      <c r="BD25" s="1429">
        <f>+'Base Capex Dep'!BE47</f>
        <v>0</v>
      </c>
      <c r="BE25" s="1429">
        <f>+'Base Capex Dep'!BF47</f>
        <v>0</v>
      </c>
      <c r="BF25" s="1429">
        <f>+'Base Capex Dep'!BG47</f>
        <v>0</v>
      </c>
      <c r="BG25" s="1429">
        <f>+'Base Capex Dep'!BH47</f>
        <v>0</v>
      </c>
      <c r="BH25" s="1429">
        <f>+'Base Capex Dep'!BI47</f>
        <v>0</v>
      </c>
      <c r="BI25" s="1429">
        <f>+'Base Capex Dep'!BJ47</f>
        <v>0</v>
      </c>
      <c r="BJ25" s="1429">
        <f>+'Base Capex Dep'!BK47</f>
        <v>0</v>
      </c>
      <c r="BK25" s="1429">
        <f>+'Base Capex Dep'!BL47</f>
        <v>0</v>
      </c>
      <c r="BL25" s="1429">
        <f>+'Base Capex Dep'!BM47</f>
        <v>0</v>
      </c>
      <c r="BM25" s="1155"/>
      <c r="BN25" s="827"/>
      <c r="BO25" s="829" t="str">
        <f>+C25</f>
        <v>Amortization</v>
      </c>
      <c r="BP25" s="816"/>
      <c r="BQ25" s="1429">
        <f>SUM(E25:H25)</f>
        <v>0</v>
      </c>
      <c r="BR25" s="1429">
        <f>SUM(I25:L25)</f>
        <v>0</v>
      </c>
      <c r="BS25" s="1429">
        <f>SUM(M25:P25)</f>
        <v>0</v>
      </c>
      <c r="BT25" s="1429">
        <f>+'Base Capex Dep'!G23</f>
        <v>0</v>
      </c>
      <c r="BU25" s="1429">
        <f>+'Base Capex Dep'!H23</f>
        <v>0</v>
      </c>
      <c r="BV25" s="1429">
        <f>+'Base Capex Dep'!I23</f>
        <v>0</v>
      </c>
      <c r="BW25" s="1429">
        <f>+'Base Capex Dep'!BF47</f>
        <v>0</v>
      </c>
      <c r="BX25" s="1429">
        <f>+'Base Capex Dep'!BG47</f>
        <v>0</v>
      </c>
      <c r="BY25" s="1429">
        <f>+'Base Capex Dep'!BH47</f>
        <v>0</v>
      </c>
      <c r="BZ25" s="1429">
        <f>+'Base Capex Dep'!BI47</f>
        <v>0</v>
      </c>
      <c r="CA25" s="1429">
        <f>+'Base Capex Dep'!BJ47</f>
        <v>0</v>
      </c>
      <c r="CB25" s="1429">
        <f>+'Base Capex Dep'!BK47</f>
        <v>0</v>
      </c>
      <c r="CC25" s="1429">
        <f>+'Base Capex Dep'!BL47</f>
        <v>0</v>
      </c>
      <c r="CD25" s="1429">
        <f>+'Base Capex Dep'!BM47</f>
        <v>0</v>
      </c>
      <c r="CE25" s="1429">
        <f>+'Base Capex Dep'!BN47</f>
        <v>0</v>
      </c>
      <c r="CF25" s="376"/>
      <c r="CG25" s="376"/>
      <c r="CH25" s="376"/>
      <c r="CI25" s="376"/>
      <c r="CJ25" s="376"/>
      <c r="CK25" s="376"/>
      <c r="CL25" s="376"/>
      <c r="CM25" s="376"/>
      <c r="CN25" s="376"/>
      <c r="CO25" s="376"/>
      <c r="CP25" s="376"/>
      <c r="CQ25" s="376"/>
      <c r="CR25" s="376"/>
      <c r="CS25" s="376"/>
      <c r="CT25" s="376"/>
      <c r="CU25" s="376"/>
      <c r="CV25" s="376"/>
      <c r="CW25" s="376"/>
      <c r="CX25" s="376"/>
      <c r="CY25" s="376"/>
      <c r="CZ25" s="376"/>
      <c r="DA25" s="376"/>
      <c r="DB25" s="376"/>
      <c r="DC25" s="376"/>
      <c r="DD25" s="376"/>
      <c r="DE25" s="376"/>
      <c r="DF25" s="376"/>
      <c r="DG25" s="376"/>
      <c r="DH25" s="376"/>
      <c r="DI25" s="376"/>
      <c r="DJ25" s="376"/>
      <c r="DK25" s="376"/>
      <c r="DL25" s="376"/>
      <c r="DM25" s="376"/>
      <c r="DN25" s="376"/>
      <c r="DO25" s="376"/>
      <c r="DP25" s="376"/>
      <c r="DQ25" s="376"/>
      <c r="DR25" s="376"/>
      <c r="DS25" s="376"/>
      <c r="DT25" s="376"/>
      <c r="DU25" s="376"/>
      <c r="DV25" s="376"/>
      <c r="DW25" s="376"/>
      <c r="DX25" s="376"/>
      <c r="DY25" s="376"/>
      <c r="DZ25" s="376"/>
      <c r="EA25" s="376"/>
      <c r="EB25" s="376"/>
      <c r="EC25" s="376"/>
      <c r="ED25" s="376"/>
      <c r="EE25" s="376"/>
      <c r="EF25" s="376"/>
      <c r="EG25" s="376"/>
      <c r="EH25" s="376"/>
      <c r="EI25" s="376"/>
    </row>
    <row r="26" spans="2:139" ht="10.199999999999999">
      <c r="B26" s="805"/>
      <c r="C26" s="805" t="s">
        <v>103</v>
      </c>
      <c r="D26" s="806"/>
      <c r="E26" s="1428">
        <f>MIN(ROUND(+'Full Assumptions '!$C$529/('Full Assumptions '!$C$544*4),-2),'Full Assumptions '!$C$529-SUM($D$26:D26))</f>
        <v>0</v>
      </c>
      <c r="F26" s="1428">
        <f>MIN(ROUND(+'Full Assumptions '!$C$529/('Full Assumptions '!$C$544*4),-2),'Full Assumptions '!$C$529-SUM($D$26:E26))</f>
        <v>0</v>
      </c>
      <c r="G26" s="1428">
        <f>MIN(ROUND(+'Full Assumptions '!$C$529/('Full Assumptions '!$C$544*4),-2),'Full Assumptions '!$C$529-SUM($D$26:F26))</f>
        <v>0</v>
      </c>
      <c r="H26" s="1428">
        <f>MIN(ROUND(+'Full Assumptions '!$C$529/('Full Assumptions '!$C$544*4),-2),'Full Assumptions '!$C$529-SUM($D$26:G26))</f>
        <v>0</v>
      </c>
      <c r="I26" s="1428">
        <f>MIN(ROUND(+'Full Assumptions '!$C$529/('Full Assumptions '!$C$544*4),-2),'Full Assumptions '!$C$529-SUM($D$26:H26))</f>
        <v>0</v>
      </c>
      <c r="J26" s="1428">
        <f>MIN(ROUND(+'Full Assumptions '!$C$529/('Full Assumptions '!$C$544*4),-2),'Full Assumptions '!$C$529-SUM($D$26:I26))</f>
        <v>0</v>
      </c>
      <c r="K26" s="1428">
        <f>MIN(ROUND(+'Full Assumptions '!$C$529/('Full Assumptions '!$C$544*4),-2),'Full Assumptions '!$C$529-SUM($D$26:J26))</f>
        <v>0</v>
      </c>
      <c r="L26" s="1428">
        <f>MIN(ROUND(+'Full Assumptions '!$C$529/('Full Assumptions '!$C$544*4),-2),'Full Assumptions '!$C$529-SUM($D$26:K26))</f>
        <v>0</v>
      </c>
      <c r="M26" s="1428">
        <f>MIN(ROUND(+'Full Assumptions '!$C$529/('Full Assumptions '!$C$544*4),-2),'Full Assumptions '!$C$529-SUM($D$26:L26))</f>
        <v>0</v>
      </c>
      <c r="N26" s="1428">
        <f>MIN(ROUND(+'Full Assumptions '!$C$529/('Full Assumptions '!$C$544*4),-2),'Full Assumptions '!$C$529-SUM($D$26:M26))</f>
        <v>0</v>
      </c>
      <c r="O26" s="1428">
        <f>MIN(ROUND(+'Full Assumptions '!$C$529/('Full Assumptions '!$C$544*4),-2),'Full Assumptions '!$C$529-SUM($D$26:N26))</f>
        <v>0</v>
      </c>
      <c r="P26" s="1428">
        <f>MIN(ROUND(+'Full Assumptions '!$C$529/('Full Assumptions '!$C$544*4),-2),'Full Assumptions '!$C$529-SUM($D$26:O26))</f>
        <v>0</v>
      </c>
      <c r="Q26" s="1428">
        <f>MIN(ROUND(+'Full Assumptions '!$C$529/('Full Assumptions '!$C$544*4),-2),'Full Assumptions '!$C$529-SUM($D$26:P26))</f>
        <v>0</v>
      </c>
      <c r="R26" s="1428">
        <f>MIN(ROUND(+'Full Assumptions '!$C$529/('Full Assumptions '!$C$544*4),-2),'Full Assumptions '!$C$529-SUM($D$26:Q26))</f>
        <v>0</v>
      </c>
      <c r="S26" s="1428">
        <f>MIN(ROUND(+'Full Assumptions '!$C$529/('Full Assumptions '!$C$544*4),-2),'Full Assumptions '!$C$529-SUM($D$26:R26))</f>
        <v>0</v>
      </c>
      <c r="T26" s="1428">
        <f>MIN(ROUND(+'Full Assumptions '!$C$529/('Full Assumptions '!$C$544*4),-2),'Full Assumptions '!$C$529-SUM($D$26:S26))</f>
        <v>0</v>
      </c>
      <c r="U26" s="1428">
        <f>MIN(ROUND(+'Full Assumptions '!$C$529/('Full Assumptions '!$C$544*4),-2),'Full Assumptions '!$C$529-SUM($D$26:T26))</f>
        <v>0</v>
      </c>
      <c r="V26" s="1428">
        <f>MIN(ROUND(+'Full Assumptions '!$C$529/('Full Assumptions '!$C$544*4),-2),'Full Assumptions '!$C$529-SUM($D$26:U26))</f>
        <v>0</v>
      </c>
      <c r="W26" s="1428">
        <f>MIN(ROUND(+'Full Assumptions '!$C$529/('Full Assumptions '!$C$544*4),-2),'Full Assumptions '!$C$529-SUM($D$26:V26))</f>
        <v>0</v>
      </c>
      <c r="X26" s="1428">
        <f>MIN(ROUND(+'Full Assumptions '!$C$529/('Full Assumptions '!$C$544*4),-2),'Full Assumptions '!$C$529-SUM($D$26:W26))</f>
        <v>0</v>
      </c>
      <c r="Y26" s="1428">
        <f>MIN(ROUND(+'Full Assumptions '!$C$529/('Full Assumptions '!$C$544*4),-2),'Full Assumptions '!$C$529-SUM($D$26:X26))</f>
        <v>0</v>
      </c>
      <c r="Z26" s="1428">
        <f>MIN(ROUND(+'Full Assumptions '!$C$529/('Full Assumptions '!$C$544*4),-2),'Full Assumptions '!$C$529-SUM($D$26:Y26))</f>
        <v>0</v>
      </c>
      <c r="AA26" s="1428">
        <f>MIN(ROUND(+'Full Assumptions '!$C$529/('Full Assumptions '!$C$544*4),-2),'Full Assumptions '!$C$529-SUM($D$26:Z26))</f>
        <v>0</v>
      </c>
      <c r="AB26" s="1428">
        <f>MIN(ROUND(+'Full Assumptions '!$C$529/('Full Assumptions '!$C$544*4),-2),'Full Assumptions '!$C$529-SUM($D$26:AA26))</f>
        <v>0</v>
      </c>
      <c r="AC26" s="1428">
        <f>MIN(ROUND(+'Full Assumptions '!$C$529/('Full Assumptions '!$C$544*4),-2),'Full Assumptions '!$C$529-SUM($D$26:AB26))</f>
        <v>0</v>
      </c>
      <c r="AD26" s="1428">
        <f>MIN(ROUND(+'Full Assumptions '!$C$529/('Full Assumptions '!$C$544*4),-2),'Full Assumptions '!$C$529-SUM($D$26:AC26))</f>
        <v>0</v>
      </c>
      <c r="AE26" s="1428">
        <f>MIN(ROUND(+'Full Assumptions '!$C$529/('Full Assumptions '!$C$544*4),-2),'Full Assumptions '!$C$529-SUM($D$26:AD26))</f>
        <v>0</v>
      </c>
      <c r="AF26" s="1428">
        <f>MIN(ROUND(+'Full Assumptions '!$C$529/('Full Assumptions '!$C$544*4),-2),'Full Assumptions '!$C$529-SUM($D$26:AE26))</f>
        <v>0</v>
      </c>
      <c r="AG26" s="1428">
        <f>MIN(ROUND(+'Full Assumptions '!$C$529/('Full Assumptions '!$C$544*4),-2),'Full Assumptions '!$C$529-SUM($D$26:AF26))</f>
        <v>0</v>
      </c>
      <c r="AH26" s="1428">
        <f>MIN(ROUND(+'Full Assumptions '!$C$529/('Full Assumptions '!$C$544*4),-2),'Full Assumptions '!$C$529-SUM($D$26:AG26))</f>
        <v>0</v>
      </c>
      <c r="AI26" s="1428">
        <f>MIN(ROUND(+'Full Assumptions '!$C$529/('Full Assumptions '!$C$544*4),-2),'Full Assumptions '!$C$529-SUM($D$26:AH26))</f>
        <v>0</v>
      </c>
      <c r="AJ26" s="1428">
        <f>MIN(ROUND(+'Full Assumptions '!$C$529/('Full Assumptions '!$C$544*4),-2),'Full Assumptions '!$C$529-SUM($D$26:AI26))</f>
        <v>0</v>
      </c>
      <c r="AK26" s="1428">
        <f>MIN(ROUND(+'Full Assumptions '!$C$529/('Full Assumptions '!$C$544*4),-2),'Full Assumptions '!$C$529-SUM($D$26:AJ26))</f>
        <v>0</v>
      </c>
      <c r="AL26" s="1428">
        <f>MIN(ROUND(+'Full Assumptions '!$C$529/('Full Assumptions '!$C$544*4),-2),'Full Assumptions '!$C$529-SUM($D$26:AK26))</f>
        <v>0</v>
      </c>
      <c r="AM26" s="1428">
        <f>MIN(ROUND(+'Full Assumptions '!$C$529/('Full Assumptions '!$C$544*4),-2),'Full Assumptions '!$C$529-SUM($D$26:AL26))</f>
        <v>0</v>
      </c>
      <c r="AN26" s="1428">
        <f>MIN(ROUND(+'Full Assumptions '!$C$529/('Full Assumptions '!$C$544*4),-2),'Full Assumptions '!$C$529-SUM($D$26:AM26))</f>
        <v>0</v>
      </c>
      <c r="AO26" s="1428">
        <f>MIN(ROUND(+'Full Assumptions '!$C$529/('Full Assumptions '!$C$544*4),-2),'Full Assumptions '!$C$529-SUM($D$26:AN26))</f>
        <v>0</v>
      </c>
      <c r="AP26" s="1428">
        <f>MIN(ROUND(+'Full Assumptions '!$C$529/('Full Assumptions '!$C$544*4),-2),'Full Assumptions '!$C$529-SUM($D$26:AO26))</f>
        <v>0</v>
      </c>
      <c r="AQ26" s="1428">
        <f>MIN(ROUND(+'Full Assumptions '!$C$529/('Full Assumptions '!$C$544*4),-2),'Full Assumptions '!$C$529-SUM($D$26:AP26))</f>
        <v>0</v>
      </c>
      <c r="AR26" s="1428">
        <f>MIN(ROUND(+'Full Assumptions '!$C$529/('Full Assumptions '!$C$544*4),-2),'Full Assumptions '!$C$529-SUM($D$26:AQ26))</f>
        <v>0</v>
      </c>
      <c r="AS26" s="1428">
        <f>MIN(ROUND(+'Full Assumptions '!$C$529/('Full Assumptions '!$C$544*4),-2),'Full Assumptions '!$C$529-SUM($D$26:AR26))</f>
        <v>0</v>
      </c>
      <c r="AT26" s="1428">
        <f>MIN(ROUND(+'Full Assumptions '!$C$529/('Full Assumptions '!$C$544*4),-2),'Full Assumptions '!$C$529-SUM($D$26:AS26))</f>
        <v>0</v>
      </c>
      <c r="AU26" s="1428">
        <f>MIN(ROUND(+'Full Assumptions '!$C$529/('Full Assumptions '!$C$544*4),-2),'Full Assumptions '!$C$529-SUM($D$26:AT26))</f>
        <v>0</v>
      </c>
      <c r="AV26" s="1428">
        <f>MIN(ROUND(+'Full Assumptions '!$C$529/('Full Assumptions '!$C$544*4),-2),'Full Assumptions '!$C$529-SUM($D$26:AU26))</f>
        <v>0</v>
      </c>
      <c r="AW26" s="1428">
        <f>MIN(ROUND(+'Full Assumptions '!$C$529/('Full Assumptions '!$C$544*4),-2),'Full Assumptions '!$C$529-SUM($D$26:AV26))</f>
        <v>0</v>
      </c>
      <c r="AX26" s="1428">
        <f>MIN(ROUND(+'Full Assumptions '!$C$529/('Full Assumptions '!$C$544*4),-2),'Full Assumptions '!$C$529-SUM($D$26:AW26))</f>
        <v>0</v>
      </c>
      <c r="AY26" s="1428">
        <f>MIN(ROUND(+'Full Assumptions '!$C$529/('Full Assumptions '!$C$544*4),-2),'Full Assumptions '!$C$529-SUM($D$26:AX26))</f>
        <v>0</v>
      </c>
      <c r="AZ26" s="1428">
        <f>MIN(ROUND(+'Full Assumptions '!$C$529/('Full Assumptions '!$C$544*4),-2),'Full Assumptions '!$C$529-SUM($D$26:AY26))</f>
        <v>0</v>
      </c>
      <c r="BA26" s="1428">
        <f>MIN(ROUND(+'Full Assumptions '!$C$529/('Full Assumptions '!$C$544*4),-2),'Full Assumptions '!$C$529-SUM($D$26:AZ26))</f>
        <v>0</v>
      </c>
      <c r="BB26" s="1428">
        <f>MIN(ROUND(+'Full Assumptions '!$C$529/('Full Assumptions '!$C$544*4),-2),'Full Assumptions '!$C$529-SUM($D$26:BA26))</f>
        <v>0</v>
      </c>
      <c r="BC26" s="1428">
        <f>MIN(ROUND(+'Full Assumptions '!$C$529/('Full Assumptions '!$C$544*4),-2),'Full Assumptions '!$C$529-SUM($D$26:BB26))</f>
        <v>0</v>
      </c>
      <c r="BD26" s="1428">
        <f>MIN(ROUND(+'Full Assumptions '!$C$529/('Full Assumptions '!$C$544*4),-2),'Full Assumptions '!$C$529-SUM($D$26:BC26))</f>
        <v>0</v>
      </c>
      <c r="BE26" s="1428">
        <f>MIN(ROUND(+'Full Assumptions '!$C$529/('Full Assumptions '!$C$544*4),-2),'Full Assumptions '!$C$529-SUM($D$26:BD26))</f>
        <v>0</v>
      </c>
      <c r="BF26" s="1428">
        <f>MIN(ROUND(+'Full Assumptions '!$C$529/('Full Assumptions '!$C$544*4),-2),'Full Assumptions '!$C$529-SUM($D$26:BE26))</f>
        <v>0</v>
      </c>
      <c r="BG26" s="1428">
        <f>MIN(ROUND(+'Full Assumptions '!$C$529/('Full Assumptions '!$C$544*4),-2),'Full Assumptions '!$C$529-SUM($D$26:BF26))</f>
        <v>0</v>
      </c>
      <c r="BH26" s="1428">
        <f>MIN(ROUND(+'Full Assumptions '!$C$529/('Full Assumptions '!$C$544*4),-2),'Full Assumptions '!$C$529-SUM($D$26:BG26))</f>
        <v>0</v>
      </c>
      <c r="BI26" s="1428">
        <f>MIN(ROUND(+'Full Assumptions '!$C$529/('Full Assumptions '!$C$544*4),-2),'Full Assumptions '!$C$529-SUM($D$26:BH26))</f>
        <v>0</v>
      </c>
      <c r="BJ26" s="1428">
        <f>MIN(ROUND(+'Full Assumptions '!$C$529/('Full Assumptions '!$C$544*4),-2),'Full Assumptions '!$C$529-SUM($D$26:BI26))</f>
        <v>0</v>
      </c>
      <c r="BK26" s="1428">
        <f>MIN(ROUND(+'Full Assumptions '!$C$529/('Full Assumptions '!$C$544*4),-2),'Full Assumptions '!$C$529-SUM($D$26:BJ26))</f>
        <v>0</v>
      </c>
      <c r="BL26" s="1428">
        <f>MIN(ROUND(+'Full Assumptions '!$C$529/('Full Assumptions '!$C$544*4),-2),'Full Assumptions '!$C$529-SUM($D$26:BK26))</f>
        <v>0</v>
      </c>
      <c r="BM26" s="1155"/>
      <c r="BN26" s="826"/>
      <c r="BO26" s="828" t="str">
        <f>+C26</f>
        <v xml:space="preserve">Preliminary Exp Written off </v>
      </c>
      <c r="BP26" s="817"/>
      <c r="BQ26" s="1428">
        <f>SUM(E26:H26)</f>
        <v>0</v>
      </c>
      <c r="BR26" s="1428">
        <f>SUM(I26:L26)</f>
        <v>0</v>
      </c>
      <c r="BS26" s="1428">
        <f>SUM(M26:P26)</f>
        <v>0</v>
      </c>
      <c r="BT26" s="1428">
        <f>MIN(ROUND(+'Full Assumptions '!$C$529/('Full Assumptions '!$C$544),-2),'Full Assumptions '!$C$529-SUM($BQ$26:BS26))</f>
        <v>0</v>
      </c>
      <c r="BU26" s="1428">
        <f>MIN(ROUND(+'Full Assumptions '!$C$529/('Full Assumptions '!$C$544),-2),'Full Assumptions '!$C$529-SUM($BQ$26:BT26))</f>
        <v>0</v>
      </c>
      <c r="BV26" s="1428">
        <f>MIN(ROUND(+'Full Assumptions '!$C$529/('Full Assumptions '!$C$544),-2),'Full Assumptions '!$C$529-SUM($BQ$26:BU26))</f>
        <v>0</v>
      </c>
      <c r="BW26" s="1428">
        <f>MIN(ROUND(+'Full Assumptions '!$C$529/('Full Assumptions '!$C$544),-2),'Full Assumptions '!$C$529-SUM($BQ$26:BV26))</f>
        <v>0</v>
      </c>
      <c r="BX26" s="1428">
        <f>MIN(ROUND(+'Full Assumptions '!$C$529/('Full Assumptions '!$C$544),-2),'Full Assumptions '!$C$529-SUM($BQ$26:BW26))</f>
        <v>0</v>
      </c>
      <c r="BY26" s="1428">
        <f>MIN(ROUND(+'Full Assumptions '!$C$529/('Full Assumptions '!$C$544),-2),'Full Assumptions '!$C$529-SUM($BQ$26:BX26))</f>
        <v>0</v>
      </c>
      <c r="BZ26" s="1428">
        <f>MIN(ROUND(+'Full Assumptions '!$C$529/('Full Assumptions '!$C$544),-2),'Full Assumptions '!$C$529-SUM($BQ$26:BY26))</f>
        <v>0</v>
      </c>
      <c r="CA26" s="1428">
        <f>MIN(ROUND(+'Full Assumptions '!$C$529/('Full Assumptions '!$C$544),-2),'Full Assumptions '!$C$529-SUM($BQ$26:BZ26))</f>
        <v>0</v>
      </c>
      <c r="CB26" s="1428">
        <f>MIN(ROUND(+'Full Assumptions '!$C$529/('Full Assumptions '!$C$544),-2),'Full Assumptions '!$C$529-SUM($BQ$26:CA26))</f>
        <v>0</v>
      </c>
      <c r="CC26" s="1428">
        <f>MIN(ROUND(+'Full Assumptions '!$C$529/('Full Assumptions '!$C$544),-2),'Full Assumptions '!$C$529-SUM($BQ$26:CB26))</f>
        <v>0</v>
      </c>
      <c r="CD26" s="1428">
        <f>MIN(ROUND(+'Full Assumptions '!$C$529/('Full Assumptions '!$C$544),-2),'Full Assumptions '!$C$529-SUM($BQ$26:CC26))</f>
        <v>0</v>
      </c>
      <c r="CE26" s="1428">
        <f>MIN(ROUND(+'Full Assumptions '!$C$529/('Full Assumptions '!$C$544),-2),'Full Assumptions '!$C$529-SUM($BQ$26:CD26))</f>
        <v>0</v>
      </c>
      <c r="CF26" s="376"/>
      <c r="CG26" s="376"/>
      <c r="CH26" s="376"/>
      <c r="CI26" s="376"/>
      <c r="CJ26" s="376"/>
      <c r="CK26" s="376"/>
      <c r="CL26" s="376"/>
      <c r="CM26" s="376"/>
      <c r="CN26" s="376"/>
      <c r="CO26" s="376"/>
      <c r="CP26" s="376"/>
      <c r="CQ26" s="376"/>
      <c r="CR26" s="376"/>
      <c r="CS26" s="376"/>
      <c r="CT26" s="376"/>
      <c r="CU26" s="376"/>
      <c r="CV26" s="376"/>
      <c r="CW26" s="376"/>
      <c r="CX26" s="376"/>
      <c r="CY26" s="376"/>
      <c r="CZ26" s="376"/>
      <c r="DA26" s="376"/>
      <c r="DB26" s="376"/>
      <c r="DC26" s="376"/>
      <c r="DD26" s="376"/>
      <c r="DE26" s="376"/>
      <c r="DF26" s="376"/>
      <c r="DG26" s="376"/>
      <c r="DH26" s="376"/>
      <c r="DI26" s="376"/>
      <c r="DJ26" s="376"/>
      <c r="DK26" s="376"/>
      <c r="DL26" s="376"/>
      <c r="DM26" s="376"/>
      <c r="DN26" s="376"/>
      <c r="DO26" s="376"/>
      <c r="DP26" s="376"/>
      <c r="DQ26" s="376"/>
      <c r="DR26" s="376"/>
      <c r="DS26" s="376"/>
      <c r="DT26" s="376"/>
      <c r="DU26" s="376"/>
      <c r="DV26" s="376"/>
      <c r="DW26" s="376"/>
      <c r="DX26" s="376"/>
      <c r="DY26" s="376"/>
      <c r="DZ26" s="376"/>
      <c r="EA26" s="376"/>
      <c r="EB26" s="376"/>
      <c r="EC26" s="376"/>
      <c r="ED26" s="376"/>
      <c r="EE26" s="376"/>
      <c r="EF26" s="376"/>
      <c r="EG26" s="376"/>
      <c r="EH26" s="376"/>
      <c r="EI26" s="376"/>
    </row>
    <row r="27" spans="2:139" s="379" customFormat="1">
      <c r="B27" s="802" t="s">
        <v>168</v>
      </c>
      <c r="C27" s="802"/>
      <c r="D27" s="801"/>
      <c r="E27" s="1429">
        <f>+E23-SUM(E24:E26)</f>
        <v>899252.29827164859</v>
      </c>
      <c r="F27" s="1429">
        <f t="shared" ref="F27:P27" si="31">+F23-SUM(F24:F26)</f>
        <v>-165477</v>
      </c>
      <c r="G27" s="1429">
        <f t="shared" si="31"/>
        <v>-166177</v>
      </c>
      <c r="H27" s="1429">
        <f t="shared" si="31"/>
        <v>-186447</v>
      </c>
      <c r="I27" s="1429">
        <f t="shared" si="31"/>
        <v>913302.33773277409</v>
      </c>
      <c r="J27" s="1429">
        <f t="shared" si="31"/>
        <v>-171984.7</v>
      </c>
      <c r="K27" s="1429">
        <f t="shared" si="31"/>
        <v>-171984.7</v>
      </c>
      <c r="L27" s="1429">
        <f t="shared" si="31"/>
        <v>-193111.7</v>
      </c>
      <c r="M27" s="1429">
        <f t="shared" si="31"/>
        <v>929223.70598312223</v>
      </c>
      <c r="N27" s="1429">
        <f t="shared" si="31"/>
        <v>-176723.16999999998</v>
      </c>
      <c r="O27" s="1429">
        <f t="shared" si="31"/>
        <v>-176723.16999999998</v>
      </c>
      <c r="P27" s="1429">
        <f t="shared" si="31"/>
        <v>-199962.87</v>
      </c>
      <c r="Q27" s="1429">
        <f t="shared" ref="Q27:X27" si="32">+Q23-SUM(Q24:Q26)</f>
        <v>945121.78239847731</v>
      </c>
      <c r="R27" s="1429">
        <f t="shared" si="32"/>
        <v>-181935.48699999999</v>
      </c>
      <c r="S27" s="1429">
        <f t="shared" si="32"/>
        <v>-181935.48699999999</v>
      </c>
      <c r="T27" s="1429">
        <f t="shared" si="32"/>
        <v>-207059.15700000001</v>
      </c>
      <c r="U27" s="1429">
        <f t="shared" si="32"/>
        <v>960543.76922213938</v>
      </c>
      <c r="V27" s="1429">
        <f t="shared" si="32"/>
        <v>-187669.03570000001</v>
      </c>
      <c r="W27" s="1429">
        <f t="shared" si="32"/>
        <v>-187669.03570000001</v>
      </c>
      <c r="X27" s="1429">
        <f t="shared" si="32"/>
        <v>-214865.07270000002</v>
      </c>
      <c r="Y27" s="1429">
        <f t="shared" ref="Y27:BL27" si="33">+Y23-SUM(Y24:Y26)</f>
        <v>1100277.8595502749</v>
      </c>
      <c r="Z27" s="1429">
        <f t="shared" si="33"/>
        <v>-69075.939270000003</v>
      </c>
      <c r="AA27" s="1429">
        <f t="shared" si="33"/>
        <v>-69075.939270000003</v>
      </c>
      <c r="AB27" s="1429">
        <f t="shared" si="33"/>
        <v>-98551.579970000006</v>
      </c>
      <c r="AC27" s="1429">
        <f t="shared" si="33"/>
        <v>1114422.321829773</v>
      </c>
      <c r="AD27" s="1429">
        <f t="shared" si="33"/>
        <v>-76013.533196999997</v>
      </c>
      <c r="AE27" s="1429">
        <f t="shared" si="33"/>
        <v>-76013.533196999997</v>
      </c>
      <c r="AF27" s="1429">
        <f t="shared" si="33"/>
        <v>-107996.73796699999</v>
      </c>
      <c r="AG27" s="1429">
        <f t="shared" si="33"/>
        <v>1127784.4925141409</v>
      </c>
      <c r="AH27" s="1429">
        <f t="shared" si="33"/>
        <v>-83644.886516700004</v>
      </c>
      <c r="AI27" s="1429">
        <f t="shared" si="33"/>
        <v>-83644.886516700004</v>
      </c>
      <c r="AJ27" s="1429">
        <f t="shared" si="33"/>
        <v>-118386.4117637</v>
      </c>
      <c r="AK27" s="1429">
        <f t="shared" si="33"/>
        <v>1140219.6676874049</v>
      </c>
      <c r="AL27" s="1429">
        <f t="shared" si="33"/>
        <v>-92039.37516837001</v>
      </c>
      <c r="AM27" s="1429">
        <f t="shared" si="33"/>
        <v>-92039.37516837001</v>
      </c>
      <c r="AN27" s="1429">
        <f t="shared" si="33"/>
        <v>-129815.05294007002</v>
      </c>
      <c r="AO27" s="1429">
        <f t="shared" si="33"/>
        <v>1151609.8835468621</v>
      </c>
      <c r="AP27" s="1429">
        <f t="shared" si="33"/>
        <v>-101273.31268520701</v>
      </c>
      <c r="AQ27" s="1429">
        <f t="shared" si="33"/>
        <v>-101273.31268520701</v>
      </c>
      <c r="AR27" s="1429">
        <f t="shared" si="33"/>
        <v>-142386.55823407703</v>
      </c>
      <c r="AS27" s="1429">
        <f t="shared" si="33"/>
        <v>1161792.5746245105</v>
      </c>
      <c r="AT27" s="1429">
        <f t="shared" si="33"/>
        <v>-111430.6439537277</v>
      </c>
      <c r="AU27" s="1429">
        <f t="shared" si="33"/>
        <v>-111430.6439537277</v>
      </c>
      <c r="AV27" s="1429">
        <f t="shared" si="33"/>
        <v>-156215.2140574847</v>
      </c>
      <c r="AW27" s="1429">
        <f t="shared" si="33"/>
        <v>1170599.0975148135</v>
      </c>
      <c r="AX27" s="1429">
        <f t="shared" si="33"/>
        <v>-122603.70834910049</v>
      </c>
      <c r="AY27" s="1429">
        <f t="shared" si="33"/>
        <v>-122603.70834910049</v>
      </c>
      <c r="AZ27" s="1429">
        <f t="shared" si="33"/>
        <v>-171426.73546323317</v>
      </c>
      <c r="BA27" s="1429">
        <f t="shared" si="33"/>
        <v>1177853.1066531348</v>
      </c>
      <c r="BB27" s="1429">
        <f t="shared" si="33"/>
        <v>-134894.07918401054</v>
      </c>
      <c r="BC27" s="1429">
        <f t="shared" si="33"/>
        <v>-134894.07918401054</v>
      </c>
      <c r="BD27" s="1429">
        <f t="shared" si="33"/>
        <v>-188159.40900955652</v>
      </c>
      <c r="BE27" s="1429">
        <f t="shared" si="33"/>
        <v>1183338.7673434559</v>
      </c>
      <c r="BF27" s="1429">
        <f t="shared" si="33"/>
        <v>-148413.4871024116</v>
      </c>
      <c r="BG27" s="1429">
        <f t="shared" si="33"/>
        <v>-148413.4871024116</v>
      </c>
      <c r="BH27" s="1429">
        <f t="shared" si="33"/>
        <v>-206565.34991051216</v>
      </c>
      <c r="BI27" s="1429">
        <f t="shared" si="33"/>
        <v>1186848.78975374</v>
      </c>
      <c r="BJ27" s="1429">
        <f t="shared" si="33"/>
        <v>-163284.83581265275</v>
      </c>
      <c r="BK27" s="1429">
        <f t="shared" si="33"/>
        <v>-163284.83581265275</v>
      </c>
      <c r="BL27" s="1429">
        <f t="shared" si="33"/>
        <v>-226811.88490156335</v>
      </c>
      <c r="BM27" s="1155"/>
      <c r="BN27" s="827" t="s">
        <v>169</v>
      </c>
      <c r="BO27" s="829"/>
      <c r="BP27" s="816"/>
      <c r="BQ27" s="1429">
        <f t="shared" ref="BQ27:BW27" si="34">+BQ23-SUM(BQ24:BQ26)</f>
        <v>374351.29827164859</v>
      </c>
      <c r="BR27" s="1429">
        <f t="shared" si="34"/>
        <v>376221.23773277411</v>
      </c>
      <c r="BS27" s="1429">
        <f t="shared" si="34"/>
        <v>375814.49598312227</v>
      </c>
      <c r="BT27" s="1429">
        <f>+BT23-SUM(BT24:BT26)</f>
        <v>374191.65139847726</v>
      </c>
      <c r="BU27" s="1429">
        <f t="shared" si="34"/>
        <v>370340.62512213946</v>
      </c>
      <c r="BV27" s="1429">
        <f t="shared" si="34"/>
        <v>863574.40104027488</v>
      </c>
      <c r="BW27" s="1429">
        <f t="shared" si="34"/>
        <v>854398.51746877318</v>
      </c>
      <c r="BX27" s="1429">
        <f t="shared" ref="BX27:CE27" si="35">+BX23-SUM(BX24:BX26)</f>
        <v>842108.307717041</v>
      </c>
      <c r="BY27" s="1429">
        <f t="shared" si="35"/>
        <v>826325.8644105948</v>
      </c>
      <c r="BZ27" s="1429">
        <f t="shared" si="35"/>
        <v>806676.69994237099</v>
      </c>
      <c r="CA27" s="1429">
        <f t="shared" si="35"/>
        <v>816859.39102001931</v>
      </c>
      <c r="CB27" s="1429">
        <f t="shared" si="35"/>
        <v>837181.63526415138</v>
      </c>
      <c r="CC27" s="1429">
        <f t="shared" si="35"/>
        <v>858118.67101853655</v>
      </c>
      <c r="CD27" s="1429">
        <f t="shared" si="35"/>
        <v>876000.06955849286</v>
      </c>
      <c r="CE27" s="1429">
        <f t="shared" si="35"/>
        <v>886683.87238677463</v>
      </c>
      <c r="CF27" s="378"/>
      <c r="CG27" s="378"/>
      <c r="CH27" s="378"/>
      <c r="CI27" s="378"/>
      <c r="CJ27" s="378"/>
      <c r="CK27" s="378"/>
      <c r="CL27" s="378"/>
      <c r="CM27" s="378"/>
      <c r="CN27" s="378"/>
      <c r="CO27" s="378"/>
      <c r="CP27" s="378"/>
      <c r="CQ27" s="378"/>
      <c r="CR27" s="378"/>
      <c r="CS27" s="378"/>
      <c r="CT27" s="378"/>
      <c r="CU27" s="378"/>
      <c r="CV27" s="378"/>
      <c r="CW27" s="378"/>
      <c r="CX27" s="378"/>
      <c r="CY27" s="378"/>
      <c r="CZ27" s="378"/>
      <c r="DA27" s="378"/>
      <c r="DB27" s="378"/>
      <c r="DC27" s="378"/>
      <c r="DD27" s="378"/>
      <c r="DE27" s="378"/>
      <c r="DF27" s="378"/>
      <c r="DG27" s="378"/>
      <c r="DH27" s="378"/>
      <c r="DI27" s="378"/>
      <c r="DJ27" s="378"/>
      <c r="DK27" s="378"/>
      <c r="DL27" s="378"/>
      <c r="DM27" s="378"/>
      <c r="DN27" s="378"/>
      <c r="DO27" s="378"/>
      <c r="DP27" s="378"/>
      <c r="DQ27" s="378"/>
      <c r="DR27" s="378"/>
      <c r="DS27" s="378"/>
      <c r="DT27" s="378"/>
      <c r="DU27" s="378"/>
      <c r="DV27" s="378"/>
      <c r="DW27" s="378"/>
      <c r="DX27" s="378"/>
      <c r="DY27" s="378"/>
      <c r="DZ27" s="378"/>
      <c r="EA27" s="378"/>
      <c r="EB27" s="378"/>
      <c r="EC27" s="378"/>
      <c r="ED27" s="378"/>
      <c r="EE27" s="378"/>
      <c r="EF27" s="378"/>
      <c r="EG27" s="378"/>
      <c r="EH27" s="378"/>
      <c r="EI27" s="378"/>
    </row>
    <row r="28" spans="2:139" ht="10.199999999999999">
      <c r="B28" s="805"/>
      <c r="C28" s="805" t="s">
        <v>63</v>
      </c>
      <c r="D28" s="806"/>
      <c r="E28" s="1428">
        <f>+'Debt Repayment Schedule'!B13</f>
        <v>0</v>
      </c>
      <c r="F28" s="1428">
        <f>+'Debt Repayment Schedule'!C13</f>
        <v>0</v>
      </c>
      <c r="G28" s="1428">
        <f>+'Debt Repayment Schedule'!D13</f>
        <v>0</v>
      </c>
      <c r="H28" s="1428">
        <f>+'Debt Repayment Schedule'!E13</f>
        <v>0</v>
      </c>
      <c r="I28" s="1428">
        <f>+'Debt Repayment Schedule'!F13</f>
        <v>0</v>
      </c>
      <c r="J28" s="1428">
        <f>+'Debt Repayment Schedule'!G13</f>
        <v>0</v>
      </c>
      <c r="K28" s="1428">
        <f>+'Debt Repayment Schedule'!H13</f>
        <v>0</v>
      </c>
      <c r="L28" s="1428">
        <f>+'Debt Repayment Schedule'!I13</f>
        <v>0</v>
      </c>
      <c r="M28" s="1428">
        <f>+'Debt Repayment Schedule'!J13</f>
        <v>0</v>
      </c>
      <c r="N28" s="1428">
        <f>+'Debt Repayment Schedule'!K13</f>
        <v>0</v>
      </c>
      <c r="O28" s="1428">
        <f>+'Debt Repayment Schedule'!L13</f>
        <v>0</v>
      </c>
      <c r="P28" s="1428">
        <f>+'Debt Repayment Schedule'!M13</f>
        <v>0</v>
      </c>
      <c r="Q28" s="1428">
        <f>+'Debt Repayment Schedule'!N13</f>
        <v>0</v>
      </c>
      <c r="R28" s="1428">
        <f>+'Debt Repayment Schedule'!O13</f>
        <v>0</v>
      </c>
      <c r="S28" s="1428">
        <f>+'Debt Repayment Schedule'!P13</f>
        <v>0</v>
      </c>
      <c r="T28" s="1428">
        <f>+'Debt Repayment Schedule'!Q13</f>
        <v>0</v>
      </c>
      <c r="U28" s="1428">
        <f>+'Debt Repayment Schedule'!R13</f>
        <v>0</v>
      </c>
      <c r="V28" s="1428">
        <f>+'Debt Repayment Schedule'!S13</f>
        <v>0</v>
      </c>
      <c r="W28" s="1428">
        <f>+'Debt Repayment Schedule'!T13</f>
        <v>0</v>
      </c>
      <c r="X28" s="1428">
        <f>+'Debt Repayment Schedule'!U13</f>
        <v>0</v>
      </c>
      <c r="Y28" s="1428">
        <f>+'Debt Repayment Schedule'!V13</f>
        <v>0</v>
      </c>
      <c r="Z28" s="1428">
        <f>+'Debt Repayment Schedule'!W13</f>
        <v>0</v>
      </c>
      <c r="AA28" s="1428">
        <f>+'Debt Repayment Schedule'!X13</f>
        <v>0</v>
      </c>
      <c r="AB28" s="1428">
        <f>+'Debt Repayment Schedule'!Y13</f>
        <v>0</v>
      </c>
      <c r="AC28" s="1428">
        <f>+'Debt Repayment Schedule'!Z13</f>
        <v>0</v>
      </c>
      <c r="AD28" s="1428">
        <f>+'Debt Repayment Schedule'!AA13</f>
        <v>0</v>
      </c>
      <c r="AE28" s="1428">
        <f>+'Debt Repayment Schedule'!AB13</f>
        <v>0</v>
      </c>
      <c r="AF28" s="1428">
        <f>+'Debt Repayment Schedule'!AC13</f>
        <v>0</v>
      </c>
      <c r="AG28" s="1428">
        <f>+'Debt Repayment Schedule'!AD13</f>
        <v>0</v>
      </c>
      <c r="AH28" s="1428">
        <f>+'Debt Repayment Schedule'!AE13</f>
        <v>0</v>
      </c>
      <c r="AI28" s="1428">
        <f>+'Debt Repayment Schedule'!AF13</f>
        <v>0</v>
      </c>
      <c r="AJ28" s="1428">
        <f>+'Debt Repayment Schedule'!AG13</f>
        <v>0</v>
      </c>
      <c r="AK28" s="1428">
        <f>+'Debt Repayment Schedule'!AH13</f>
        <v>0</v>
      </c>
      <c r="AL28" s="1428">
        <f>+'Debt Repayment Schedule'!AI13</f>
        <v>0</v>
      </c>
      <c r="AM28" s="1428">
        <f>+'Debt Repayment Schedule'!AJ13</f>
        <v>0</v>
      </c>
      <c r="AN28" s="1428">
        <f>+'Debt Repayment Schedule'!AK13</f>
        <v>0</v>
      </c>
      <c r="AO28" s="1428">
        <f>+'Debt Repayment Schedule'!AL13</f>
        <v>0</v>
      </c>
      <c r="AP28" s="1428">
        <f>+'Debt Repayment Schedule'!AM13</f>
        <v>0</v>
      </c>
      <c r="AQ28" s="1428">
        <f>+'Debt Repayment Schedule'!AN13</f>
        <v>0</v>
      </c>
      <c r="AR28" s="1428">
        <f>+'Debt Repayment Schedule'!AO13</f>
        <v>0</v>
      </c>
      <c r="AS28" s="1428">
        <f>+'Debt Repayment Schedule'!AP13</f>
        <v>0</v>
      </c>
      <c r="AT28" s="1428">
        <f>+'Debt Repayment Schedule'!AQ13</f>
        <v>0</v>
      </c>
      <c r="AU28" s="1428">
        <f>+'Debt Repayment Schedule'!AR13</f>
        <v>0</v>
      </c>
      <c r="AV28" s="1428">
        <f>+'Debt Repayment Schedule'!AS13</f>
        <v>0</v>
      </c>
      <c r="AW28" s="1428">
        <f>+'Debt Repayment Schedule'!AT13</f>
        <v>0</v>
      </c>
      <c r="AX28" s="1428">
        <f>+'Debt Repayment Schedule'!AU13</f>
        <v>0</v>
      </c>
      <c r="AY28" s="1428">
        <f>+'Debt Repayment Schedule'!AV13</f>
        <v>0</v>
      </c>
      <c r="AZ28" s="1428">
        <f>+'Debt Repayment Schedule'!AW13</f>
        <v>0</v>
      </c>
      <c r="BA28" s="1428">
        <f>+'Debt Repayment Schedule'!AX13</f>
        <v>0</v>
      </c>
      <c r="BB28" s="1428">
        <f>+'Debt Repayment Schedule'!AY13</f>
        <v>0</v>
      </c>
      <c r="BC28" s="1428">
        <f>+'Debt Repayment Schedule'!AZ13</f>
        <v>0</v>
      </c>
      <c r="BD28" s="1428">
        <f>+'Debt Repayment Schedule'!BA13</f>
        <v>0</v>
      </c>
      <c r="BE28" s="1428">
        <f>+'Debt Repayment Schedule'!BB13</f>
        <v>0</v>
      </c>
      <c r="BF28" s="1428">
        <f>+'Debt Repayment Schedule'!BC13</f>
        <v>0</v>
      </c>
      <c r="BG28" s="1428">
        <f>+'Debt Repayment Schedule'!BD13</f>
        <v>0</v>
      </c>
      <c r="BH28" s="1428">
        <f>+'Debt Repayment Schedule'!BE13</f>
        <v>0</v>
      </c>
      <c r="BI28" s="1428">
        <f>+'Debt Repayment Schedule'!BF13</f>
        <v>0</v>
      </c>
      <c r="BJ28" s="1428">
        <f>+'Debt Repayment Schedule'!BG13</f>
        <v>0</v>
      </c>
      <c r="BK28" s="1428">
        <f>+'Debt Repayment Schedule'!BH13</f>
        <v>0</v>
      </c>
      <c r="BL28" s="1428">
        <f>+'Debt Repayment Schedule'!BI13</f>
        <v>0</v>
      </c>
      <c r="BM28" s="1155"/>
      <c r="BN28" s="826"/>
      <c r="BO28" s="828" t="str">
        <f>+C28</f>
        <v xml:space="preserve">Interest Expense </v>
      </c>
      <c r="BP28" s="817"/>
      <c r="BQ28" s="1428">
        <f>SUM(E28:H28)</f>
        <v>0</v>
      </c>
      <c r="BR28" s="1428">
        <f>SUM(I28:L28)</f>
        <v>0</v>
      </c>
      <c r="BS28" s="1428">
        <f>SUM(M28:P28)</f>
        <v>0</v>
      </c>
      <c r="BT28" s="1428">
        <f>+'Debt Repayment Schedule'!N13</f>
        <v>0</v>
      </c>
      <c r="BU28" s="1428">
        <f>+'Debt Repayment Schedule'!O13</f>
        <v>0</v>
      </c>
      <c r="BV28" s="1428">
        <f>+'Debt Repayment Schedule'!P13</f>
        <v>0</v>
      </c>
      <c r="BW28" s="1428">
        <f>+'Debt Repayment Schedule'!Q13</f>
        <v>0</v>
      </c>
      <c r="BX28" s="1428">
        <f>+'Debt Repayment Schedule'!R13</f>
        <v>0</v>
      </c>
      <c r="BY28" s="1428">
        <f>+'Debt Repayment Schedule'!S13</f>
        <v>0</v>
      </c>
      <c r="BZ28" s="1428">
        <f>+'Debt Repayment Schedule'!T13</f>
        <v>0</v>
      </c>
      <c r="CA28" s="1428">
        <f>+'Debt Repayment Schedule'!U13</f>
        <v>0</v>
      </c>
      <c r="CB28" s="1428">
        <f>+'Debt Repayment Schedule'!V13</f>
        <v>0</v>
      </c>
      <c r="CC28" s="1428">
        <f>+'Debt Repayment Schedule'!W13</f>
        <v>0</v>
      </c>
      <c r="CD28" s="1428">
        <f>+'Debt Repayment Schedule'!X13</f>
        <v>0</v>
      </c>
      <c r="CE28" s="1428">
        <f>+'Debt Repayment Schedule'!Y13</f>
        <v>0</v>
      </c>
      <c r="CF28" s="376"/>
      <c r="CG28" s="376"/>
      <c r="CH28" s="376"/>
      <c r="CI28" s="376"/>
      <c r="CJ28" s="376"/>
      <c r="CK28" s="376"/>
      <c r="CL28" s="376"/>
      <c r="CM28" s="376"/>
      <c r="CN28" s="376"/>
      <c r="CO28" s="376"/>
      <c r="CP28" s="376"/>
      <c r="CQ28" s="376"/>
      <c r="CR28" s="376"/>
      <c r="CS28" s="376"/>
      <c r="CT28" s="376"/>
      <c r="CU28" s="376"/>
      <c r="CV28" s="376"/>
      <c r="CW28" s="376"/>
      <c r="CX28" s="376"/>
      <c r="CY28" s="376"/>
      <c r="CZ28" s="376"/>
      <c r="DA28" s="376"/>
      <c r="DB28" s="376"/>
      <c r="DC28" s="376"/>
      <c r="DD28" s="376"/>
      <c r="DE28" s="376"/>
      <c r="DF28" s="376"/>
      <c r="DG28" s="376"/>
      <c r="DH28" s="376"/>
      <c r="DI28" s="376"/>
      <c r="DJ28" s="376"/>
      <c r="DK28" s="376"/>
      <c r="DL28" s="376"/>
      <c r="DM28" s="376"/>
      <c r="DN28" s="376"/>
      <c r="DO28" s="376"/>
      <c r="DP28" s="376"/>
      <c r="DQ28" s="376"/>
      <c r="DR28" s="376"/>
      <c r="DS28" s="376"/>
      <c r="DT28" s="376"/>
      <c r="DU28" s="376"/>
      <c r="DV28" s="376"/>
      <c r="DW28" s="376"/>
      <c r="DX28" s="376"/>
      <c r="DY28" s="376"/>
      <c r="DZ28" s="376"/>
      <c r="EA28" s="376"/>
      <c r="EB28" s="376"/>
      <c r="EC28" s="376"/>
      <c r="ED28" s="376"/>
      <c r="EE28" s="376"/>
      <c r="EF28" s="376"/>
      <c r="EG28" s="376"/>
      <c r="EH28" s="376"/>
      <c r="EI28" s="376"/>
    </row>
    <row r="29" spans="2:139" s="103" customFormat="1">
      <c r="B29" s="802" t="s">
        <v>18</v>
      </c>
      <c r="C29" s="802"/>
      <c r="D29" s="801"/>
      <c r="E29" s="1429">
        <f>+E27-E28</f>
        <v>899252.29827164859</v>
      </c>
      <c r="F29" s="1429">
        <f t="shared" ref="F29:P29" si="36">+F27-F28</f>
        <v>-165477</v>
      </c>
      <c r="G29" s="1429">
        <f t="shared" si="36"/>
        <v>-166177</v>
      </c>
      <c r="H29" s="1429">
        <f t="shared" si="36"/>
        <v>-186447</v>
      </c>
      <c r="I29" s="1429">
        <f t="shared" si="36"/>
        <v>913302.33773277409</v>
      </c>
      <c r="J29" s="1429">
        <f t="shared" si="36"/>
        <v>-171984.7</v>
      </c>
      <c r="K29" s="1429">
        <f t="shared" si="36"/>
        <v>-171984.7</v>
      </c>
      <c r="L29" s="1429">
        <f t="shared" si="36"/>
        <v>-193111.7</v>
      </c>
      <c r="M29" s="1429">
        <f t="shared" si="36"/>
        <v>929223.70598312223</v>
      </c>
      <c r="N29" s="1429">
        <f t="shared" si="36"/>
        <v>-176723.16999999998</v>
      </c>
      <c r="O29" s="1429">
        <f t="shared" si="36"/>
        <v>-176723.16999999998</v>
      </c>
      <c r="P29" s="1429">
        <f t="shared" si="36"/>
        <v>-199962.87</v>
      </c>
      <c r="Q29" s="1429">
        <f t="shared" ref="Q29:X29" si="37">+Q27-Q28</f>
        <v>945121.78239847731</v>
      </c>
      <c r="R29" s="1429">
        <f t="shared" si="37"/>
        <v>-181935.48699999999</v>
      </c>
      <c r="S29" s="1429">
        <f t="shared" si="37"/>
        <v>-181935.48699999999</v>
      </c>
      <c r="T29" s="1429">
        <f t="shared" si="37"/>
        <v>-207059.15700000001</v>
      </c>
      <c r="U29" s="1429">
        <f t="shared" si="37"/>
        <v>960543.76922213938</v>
      </c>
      <c r="V29" s="1429">
        <f t="shared" si="37"/>
        <v>-187669.03570000001</v>
      </c>
      <c r="W29" s="1429">
        <f t="shared" si="37"/>
        <v>-187669.03570000001</v>
      </c>
      <c r="X29" s="1429">
        <f t="shared" si="37"/>
        <v>-214865.07270000002</v>
      </c>
      <c r="Y29" s="1429">
        <f t="shared" ref="Y29:BL29" si="38">+Y27-Y28</f>
        <v>1100277.8595502749</v>
      </c>
      <c r="Z29" s="1429">
        <f t="shared" si="38"/>
        <v>-69075.939270000003</v>
      </c>
      <c r="AA29" s="1429">
        <f t="shared" si="38"/>
        <v>-69075.939270000003</v>
      </c>
      <c r="AB29" s="1429">
        <f t="shared" si="38"/>
        <v>-98551.579970000006</v>
      </c>
      <c r="AC29" s="1429">
        <f t="shared" si="38"/>
        <v>1114422.321829773</v>
      </c>
      <c r="AD29" s="1429">
        <f t="shared" si="38"/>
        <v>-76013.533196999997</v>
      </c>
      <c r="AE29" s="1429">
        <f t="shared" si="38"/>
        <v>-76013.533196999997</v>
      </c>
      <c r="AF29" s="1429">
        <f t="shared" si="38"/>
        <v>-107996.73796699999</v>
      </c>
      <c r="AG29" s="1429">
        <f t="shared" si="38"/>
        <v>1127784.4925141409</v>
      </c>
      <c r="AH29" s="1429">
        <f t="shared" si="38"/>
        <v>-83644.886516700004</v>
      </c>
      <c r="AI29" s="1429">
        <f t="shared" si="38"/>
        <v>-83644.886516700004</v>
      </c>
      <c r="AJ29" s="1429">
        <f t="shared" si="38"/>
        <v>-118386.4117637</v>
      </c>
      <c r="AK29" s="1429">
        <f t="shared" si="38"/>
        <v>1140219.6676874049</v>
      </c>
      <c r="AL29" s="1429">
        <f t="shared" si="38"/>
        <v>-92039.37516837001</v>
      </c>
      <c r="AM29" s="1429">
        <f t="shared" si="38"/>
        <v>-92039.37516837001</v>
      </c>
      <c r="AN29" s="1429">
        <f t="shared" si="38"/>
        <v>-129815.05294007002</v>
      </c>
      <c r="AO29" s="1429">
        <f t="shared" si="38"/>
        <v>1151609.8835468621</v>
      </c>
      <c r="AP29" s="1429">
        <f t="shared" si="38"/>
        <v>-101273.31268520701</v>
      </c>
      <c r="AQ29" s="1429">
        <f t="shared" si="38"/>
        <v>-101273.31268520701</v>
      </c>
      <c r="AR29" s="1429">
        <f t="shared" si="38"/>
        <v>-142386.55823407703</v>
      </c>
      <c r="AS29" s="1429">
        <f t="shared" si="38"/>
        <v>1161792.5746245105</v>
      </c>
      <c r="AT29" s="1429">
        <f t="shared" si="38"/>
        <v>-111430.6439537277</v>
      </c>
      <c r="AU29" s="1429">
        <f t="shared" si="38"/>
        <v>-111430.6439537277</v>
      </c>
      <c r="AV29" s="1429">
        <f t="shared" si="38"/>
        <v>-156215.2140574847</v>
      </c>
      <c r="AW29" s="1429">
        <f t="shared" si="38"/>
        <v>1170599.0975148135</v>
      </c>
      <c r="AX29" s="1429">
        <f t="shared" si="38"/>
        <v>-122603.70834910049</v>
      </c>
      <c r="AY29" s="1429">
        <f t="shared" si="38"/>
        <v>-122603.70834910049</v>
      </c>
      <c r="AZ29" s="1429">
        <f t="shared" si="38"/>
        <v>-171426.73546323317</v>
      </c>
      <c r="BA29" s="1429">
        <f t="shared" si="38"/>
        <v>1177853.1066531348</v>
      </c>
      <c r="BB29" s="1429">
        <f t="shared" si="38"/>
        <v>-134894.07918401054</v>
      </c>
      <c r="BC29" s="1429">
        <f t="shared" si="38"/>
        <v>-134894.07918401054</v>
      </c>
      <c r="BD29" s="1429">
        <f t="shared" si="38"/>
        <v>-188159.40900955652</v>
      </c>
      <c r="BE29" s="1429">
        <f t="shared" si="38"/>
        <v>1183338.7673434559</v>
      </c>
      <c r="BF29" s="1429">
        <f t="shared" si="38"/>
        <v>-148413.4871024116</v>
      </c>
      <c r="BG29" s="1429">
        <f t="shared" si="38"/>
        <v>-148413.4871024116</v>
      </c>
      <c r="BH29" s="1429">
        <f t="shared" si="38"/>
        <v>-206565.34991051216</v>
      </c>
      <c r="BI29" s="1429">
        <f t="shared" si="38"/>
        <v>1186848.78975374</v>
      </c>
      <c r="BJ29" s="1429">
        <f t="shared" si="38"/>
        <v>-163284.83581265275</v>
      </c>
      <c r="BK29" s="1429">
        <f t="shared" si="38"/>
        <v>-163284.83581265275</v>
      </c>
      <c r="BL29" s="1429">
        <f t="shared" si="38"/>
        <v>-226811.88490156335</v>
      </c>
      <c r="BM29" s="1155"/>
      <c r="BN29" s="827" t="s">
        <v>18</v>
      </c>
      <c r="BO29" s="829"/>
      <c r="BP29" s="816"/>
      <c r="BQ29" s="1429">
        <f t="shared" ref="BQ29:BW29" si="39">+BQ27-BQ28</f>
        <v>374351.29827164859</v>
      </c>
      <c r="BR29" s="1429">
        <f t="shared" si="39"/>
        <v>376221.23773277411</v>
      </c>
      <c r="BS29" s="1429">
        <f t="shared" si="39"/>
        <v>375814.49598312227</v>
      </c>
      <c r="BT29" s="1429">
        <f>+BT27-BT28</f>
        <v>374191.65139847726</v>
      </c>
      <c r="BU29" s="1429">
        <f t="shared" si="39"/>
        <v>370340.62512213946</v>
      </c>
      <c r="BV29" s="1429">
        <f t="shared" si="39"/>
        <v>863574.40104027488</v>
      </c>
      <c r="BW29" s="1429">
        <f t="shared" si="39"/>
        <v>854398.51746877318</v>
      </c>
      <c r="BX29" s="1429">
        <f t="shared" ref="BX29:CE29" si="40">+BX27-BX28</f>
        <v>842108.307717041</v>
      </c>
      <c r="BY29" s="1429">
        <f t="shared" si="40"/>
        <v>826325.8644105948</v>
      </c>
      <c r="BZ29" s="1429">
        <f t="shared" si="40"/>
        <v>806676.69994237099</v>
      </c>
      <c r="CA29" s="1429">
        <f t="shared" si="40"/>
        <v>816859.39102001931</v>
      </c>
      <c r="CB29" s="1429">
        <f t="shared" si="40"/>
        <v>837181.63526415138</v>
      </c>
      <c r="CC29" s="1429">
        <f t="shared" si="40"/>
        <v>858118.67101853655</v>
      </c>
      <c r="CD29" s="1429">
        <f t="shared" si="40"/>
        <v>876000.06955849286</v>
      </c>
      <c r="CE29" s="1429">
        <f t="shared" si="40"/>
        <v>886683.87238677463</v>
      </c>
    </row>
    <row r="30" spans="2:139" s="380" customFormat="1">
      <c r="B30" s="805"/>
      <c r="C30" s="805" t="s">
        <v>95</v>
      </c>
      <c r="D30" s="806"/>
      <c r="E30" s="1428">
        <f>IF(E29&lt;0,E29+D30,D30+D31)</f>
        <v>0</v>
      </c>
      <c r="F30" s="1428">
        <f t="shared" ref="F30:P30" si="41">IF(F29&lt;0,F29+E30,E30+E31)</f>
        <v>-165477</v>
      </c>
      <c r="G30" s="1428">
        <f t="shared" si="41"/>
        <v>-331654</v>
      </c>
      <c r="H30" s="1428">
        <f t="shared" si="41"/>
        <v>-518101</v>
      </c>
      <c r="I30" s="1428">
        <f t="shared" si="41"/>
        <v>-518101</v>
      </c>
      <c r="J30" s="1428">
        <f t="shared" si="41"/>
        <v>-690085.7</v>
      </c>
      <c r="K30" s="1428">
        <f t="shared" si="41"/>
        <v>-862070.39999999991</v>
      </c>
      <c r="L30" s="1428">
        <f t="shared" si="41"/>
        <v>-1055182.0999999999</v>
      </c>
      <c r="M30" s="1428">
        <f t="shared" si="41"/>
        <v>-1055182.0999999999</v>
      </c>
      <c r="N30" s="1428">
        <f t="shared" si="41"/>
        <v>-1231905.2699999998</v>
      </c>
      <c r="O30" s="1428">
        <f t="shared" si="41"/>
        <v>-1408628.4399999997</v>
      </c>
      <c r="P30" s="1428">
        <f t="shared" si="41"/>
        <v>-1608591.3099999996</v>
      </c>
      <c r="Q30" s="1428">
        <f t="shared" ref="Q30:X30" si="42">IF(Q29&lt;0,Q29+P30,P30+P31)</f>
        <v>-1608591.3099999996</v>
      </c>
      <c r="R30" s="1428">
        <f t="shared" si="42"/>
        <v>-1790526.7969999996</v>
      </c>
      <c r="S30" s="1428">
        <f t="shared" si="42"/>
        <v>-1972462.2839999995</v>
      </c>
      <c r="T30" s="1428">
        <f t="shared" si="42"/>
        <v>-2179521.4409999996</v>
      </c>
      <c r="U30" s="1428">
        <f t="shared" si="42"/>
        <v>-2179521.4409999996</v>
      </c>
      <c r="V30" s="1428">
        <f t="shared" si="42"/>
        <v>-2367190.4766999995</v>
      </c>
      <c r="W30" s="1428">
        <f t="shared" si="42"/>
        <v>-2554859.5123999994</v>
      </c>
      <c r="X30" s="1428">
        <f t="shared" si="42"/>
        <v>-2769724.5850999993</v>
      </c>
      <c r="Y30" s="1428">
        <f t="shared" ref="Y30:AR30" si="43">IF(Y29&lt;0,Y29+X30,X30+X31)</f>
        <v>-2769724.5850999993</v>
      </c>
      <c r="Z30" s="1428">
        <f t="shared" si="43"/>
        <v>-2838800.5243699993</v>
      </c>
      <c r="AA30" s="1428">
        <f t="shared" si="43"/>
        <v>-2907876.4636399993</v>
      </c>
      <c r="AB30" s="1428">
        <f t="shared" si="43"/>
        <v>-3006428.0436099991</v>
      </c>
      <c r="AC30" s="1428">
        <f t="shared" si="43"/>
        <v>-3006428.0436099991</v>
      </c>
      <c r="AD30" s="1428">
        <f t="shared" si="43"/>
        <v>-3082441.5768069993</v>
      </c>
      <c r="AE30" s="1428">
        <f t="shared" si="43"/>
        <v>-3158455.1100039994</v>
      </c>
      <c r="AF30" s="1428">
        <f t="shared" si="43"/>
        <v>-3266451.8479709993</v>
      </c>
      <c r="AG30" s="1428">
        <f t="shared" si="43"/>
        <v>-3266451.8479709993</v>
      </c>
      <c r="AH30" s="1428">
        <f t="shared" si="43"/>
        <v>-3350096.7344876993</v>
      </c>
      <c r="AI30" s="1428">
        <f t="shared" si="43"/>
        <v>-3433741.6210043994</v>
      </c>
      <c r="AJ30" s="1428">
        <f t="shared" si="43"/>
        <v>-3552128.0327680996</v>
      </c>
      <c r="AK30" s="1428">
        <f t="shared" si="43"/>
        <v>-3552128.0327680996</v>
      </c>
      <c r="AL30" s="1428">
        <f t="shared" si="43"/>
        <v>-3644167.4079364697</v>
      </c>
      <c r="AM30" s="1428">
        <f t="shared" si="43"/>
        <v>-3736206.7831048397</v>
      </c>
      <c r="AN30" s="1428">
        <f t="shared" si="43"/>
        <v>-3866021.8360449099</v>
      </c>
      <c r="AO30" s="1428">
        <f t="shared" si="43"/>
        <v>-3866021.8360449099</v>
      </c>
      <c r="AP30" s="1428">
        <f t="shared" si="43"/>
        <v>-3967295.1487301169</v>
      </c>
      <c r="AQ30" s="1428">
        <f t="shared" si="43"/>
        <v>-4068568.4614153239</v>
      </c>
      <c r="AR30" s="1428">
        <f t="shared" si="43"/>
        <v>-4210955.0196494013</v>
      </c>
      <c r="AS30" s="1428">
        <f t="shared" ref="AS30:BL30" si="44">IF(AS29&lt;0,AS29+AR30,AR30+AR31)</f>
        <v>-4210955.0196494013</v>
      </c>
      <c r="AT30" s="1428">
        <f t="shared" si="44"/>
        <v>-4322385.6636031289</v>
      </c>
      <c r="AU30" s="1428">
        <f t="shared" si="44"/>
        <v>-4433816.3075568564</v>
      </c>
      <c r="AV30" s="1428">
        <f t="shared" si="44"/>
        <v>-4590031.5216143411</v>
      </c>
      <c r="AW30" s="1428">
        <f t="shared" si="44"/>
        <v>-4590031.5216143411</v>
      </c>
      <c r="AX30" s="1428">
        <f t="shared" si="44"/>
        <v>-4712635.2299634414</v>
      </c>
      <c r="AY30" s="1428">
        <f t="shared" si="44"/>
        <v>-4835238.9383125417</v>
      </c>
      <c r="AZ30" s="1428">
        <f t="shared" si="44"/>
        <v>-5006665.6737757744</v>
      </c>
      <c r="BA30" s="1428">
        <f t="shared" si="44"/>
        <v>-5006665.6737757744</v>
      </c>
      <c r="BB30" s="1428">
        <f t="shared" si="44"/>
        <v>-5141559.7529597851</v>
      </c>
      <c r="BC30" s="1428">
        <f t="shared" si="44"/>
        <v>-5276453.8321437957</v>
      </c>
      <c r="BD30" s="1428">
        <f t="shared" si="44"/>
        <v>-5464613.241153352</v>
      </c>
      <c r="BE30" s="1428">
        <f t="shared" si="44"/>
        <v>-5464613.241153352</v>
      </c>
      <c r="BF30" s="1428">
        <f t="shared" si="44"/>
        <v>-5613026.7282557636</v>
      </c>
      <c r="BG30" s="1428">
        <f t="shared" si="44"/>
        <v>-5761440.2153581753</v>
      </c>
      <c r="BH30" s="1428">
        <f t="shared" si="44"/>
        <v>-5968005.5652686879</v>
      </c>
      <c r="BI30" s="1428">
        <f t="shared" si="44"/>
        <v>-5968005.5652686879</v>
      </c>
      <c r="BJ30" s="1428">
        <f t="shared" si="44"/>
        <v>-6131290.4010813404</v>
      </c>
      <c r="BK30" s="1428">
        <f t="shared" si="44"/>
        <v>-6294575.2368939929</v>
      </c>
      <c r="BL30" s="1428">
        <f t="shared" si="44"/>
        <v>-6521387.1217955565</v>
      </c>
      <c r="BM30" s="1155"/>
      <c r="BN30" s="826"/>
      <c r="BO30" s="828" t="s">
        <v>74</v>
      </c>
      <c r="BP30" s="817"/>
      <c r="BQ30" s="1428">
        <f t="shared" ref="BQ30:CE30" si="45">IF(BQ29&lt;0,BQ29+BP30,BP30+BP31)</f>
        <v>0</v>
      </c>
      <c r="BR30" s="1428">
        <f t="shared" si="45"/>
        <v>0</v>
      </c>
      <c r="BS30" s="1428">
        <f t="shared" si="45"/>
        <v>0</v>
      </c>
      <c r="BT30" s="1428">
        <f t="shared" si="45"/>
        <v>0</v>
      </c>
      <c r="BU30" s="1428">
        <f t="shared" si="45"/>
        <v>0</v>
      </c>
      <c r="BV30" s="1428">
        <f t="shared" si="45"/>
        <v>0</v>
      </c>
      <c r="BW30" s="1428">
        <f t="shared" si="45"/>
        <v>0</v>
      </c>
      <c r="BX30" s="1428">
        <f t="shared" si="45"/>
        <v>0</v>
      </c>
      <c r="BY30" s="1428">
        <f t="shared" si="45"/>
        <v>0</v>
      </c>
      <c r="BZ30" s="1428">
        <f t="shared" si="45"/>
        <v>0</v>
      </c>
      <c r="CA30" s="1428">
        <f t="shared" si="45"/>
        <v>0</v>
      </c>
      <c r="CB30" s="1428">
        <f t="shared" si="45"/>
        <v>0</v>
      </c>
      <c r="CC30" s="1428">
        <f t="shared" si="45"/>
        <v>0</v>
      </c>
      <c r="CD30" s="1428">
        <f t="shared" si="45"/>
        <v>0</v>
      </c>
      <c r="CE30" s="1428">
        <f t="shared" si="45"/>
        <v>0</v>
      </c>
    </row>
    <row r="31" spans="2:139" s="380" customFormat="1">
      <c r="B31" s="802"/>
      <c r="C31" s="802" t="s">
        <v>96</v>
      </c>
      <c r="D31" s="801"/>
      <c r="E31" s="1429">
        <f t="shared" ref="E31:P31" si="46">IF(E29&lt;0,0,MIN(E29,-E30))</f>
        <v>0</v>
      </c>
      <c r="F31" s="1429">
        <f t="shared" si="46"/>
        <v>0</v>
      </c>
      <c r="G31" s="1429">
        <f t="shared" si="46"/>
        <v>0</v>
      </c>
      <c r="H31" s="1429">
        <f t="shared" si="46"/>
        <v>0</v>
      </c>
      <c r="I31" s="1429">
        <f t="shared" si="46"/>
        <v>518101</v>
      </c>
      <c r="J31" s="1429">
        <f t="shared" si="46"/>
        <v>0</v>
      </c>
      <c r="K31" s="1429">
        <f t="shared" si="46"/>
        <v>0</v>
      </c>
      <c r="L31" s="1429">
        <f t="shared" si="46"/>
        <v>0</v>
      </c>
      <c r="M31" s="1429">
        <f t="shared" si="46"/>
        <v>929223.70598312223</v>
      </c>
      <c r="N31" s="1429">
        <f t="shared" si="46"/>
        <v>0</v>
      </c>
      <c r="O31" s="1429">
        <f t="shared" si="46"/>
        <v>0</v>
      </c>
      <c r="P31" s="1429">
        <f t="shared" si="46"/>
        <v>0</v>
      </c>
      <c r="Q31" s="1429">
        <f t="shared" ref="Q31:X31" si="47">IF(Q29&lt;0,0,MIN(Q29,-Q30))</f>
        <v>945121.78239847731</v>
      </c>
      <c r="R31" s="1429">
        <f t="shared" si="47"/>
        <v>0</v>
      </c>
      <c r="S31" s="1429">
        <f t="shared" si="47"/>
        <v>0</v>
      </c>
      <c r="T31" s="1429">
        <f t="shared" si="47"/>
        <v>0</v>
      </c>
      <c r="U31" s="1429">
        <f t="shared" si="47"/>
        <v>960543.76922213938</v>
      </c>
      <c r="V31" s="1429">
        <f t="shared" si="47"/>
        <v>0</v>
      </c>
      <c r="W31" s="1429">
        <f t="shared" si="47"/>
        <v>0</v>
      </c>
      <c r="X31" s="1429">
        <f t="shared" si="47"/>
        <v>0</v>
      </c>
      <c r="Y31" s="1429">
        <f t="shared" ref="Y31:BL31" si="48">IF(Y29&lt;0,0,MIN(Y29,-Y30))</f>
        <v>1100277.8595502749</v>
      </c>
      <c r="Z31" s="1429">
        <f t="shared" si="48"/>
        <v>0</v>
      </c>
      <c r="AA31" s="1429">
        <f t="shared" si="48"/>
        <v>0</v>
      </c>
      <c r="AB31" s="1429">
        <f t="shared" si="48"/>
        <v>0</v>
      </c>
      <c r="AC31" s="1429">
        <f t="shared" si="48"/>
        <v>1114422.321829773</v>
      </c>
      <c r="AD31" s="1429">
        <f t="shared" si="48"/>
        <v>0</v>
      </c>
      <c r="AE31" s="1429">
        <f t="shared" si="48"/>
        <v>0</v>
      </c>
      <c r="AF31" s="1429">
        <f t="shared" si="48"/>
        <v>0</v>
      </c>
      <c r="AG31" s="1429">
        <f t="shared" si="48"/>
        <v>1127784.4925141409</v>
      </c>
      <c r="AH31" s="1429">
        <f t="shared" si="48"/>
        <v>0</v>
      </c>
      <c r="AI31" s="1429">
        <f t="shared" si="48"/>
        <v>0</v>
      </c>
      <c r="AJ31" s="1429">
        <f t="shared" si="48"/>
        <v>0</v>
      </c>
      <c r="AK31" s="1429">
        <f t="shared" si="48"/>
        <v>1140219.6676874049</v>
      </c>
      <c r="AL31" s="1429">
        <f t="shared" si="48"/>
        <v>0</v>
      </c>
      <c r="AM31" s="1429">
        <f t="shared" si="48"/>
        <v>0</v>
      </c>
      <c r="AN31" s="1429">
        <f t="shared" si="48"/>
        <v>0</v>
      </c>
      <c r="AO31" s="1429">
        <f t="shared" si="48"/>
        <v>1151609.8835468621</v>
      </c>
      <c r="AP31" s="1429">
        <f t="shared" si="48"/>
        <v>0</v>
      </c>
      <c r="AQ31" s="1429">
        <f t="shared" si="48"/>
        <v>0</v>
      </c>
      <c r="AR31" s="1429">
        <f t="shared" si="48"/>
        <v>0</v>
      </c>
      <c r="AS31" s="1429">
        <f t="shared" si="48"/>
        <v>1161792.5746245105</v>
      </c>
      <c r="AT31" s="1429">
        <f t="shared" si="48"/>
        <v>0</v>
      </c>
      <c r="AU31" s="1429">
        <f t="shared" si="48"/>
        <v>0</v>
      </c>
      <c r="AV31" s="1429">
        <f t="shared" si="48"/>
        <v>0</v>
      </c>
      <c r="AW31" s="1429">
        <f t="shared" si="48"/>
        <v>1170599.0975148135</v>
      </c>
      <c r="AX31" s="1429">
        <f t="shared" si="48"/>
        <v>0</v>
      </c>
      <c r="AY31" s="1429">
        <f t="shared" si="48"/>
        <v>0</v>
      </c>
      <c r="AZ31" s="1429">
        <f t="shared" si="48"/>
        <v>0</v>
      </c>
      <c r="BA31" s="1429">
        <f t="shared" si="48"/>
        <v>1177853.1066531348</v>
      </c>
      <c r="BB31" s="1429">
        <f t="shared" si="48"/>
        <v>0</v>
      </c>
      <c r="BC31" s="1429">
        <f t="shared" si="48"/>
        <v>0</v>
      </c>
      <c r="BD31" s="1429">
        <f t="shared" si="48"/>
        <v>0</v>
      </c>
      <c r="BE31" s="1429">
        <f t="shared" si="48"/>
        <v>1183338.7673434559</v>
      </c>
      <c r="BF31" s="1429">
        <f t="shared" si="48"/>
        <v>0</v>
      </c>
      <c r="BG31" s="1429">
        <f t="shared" si="48"/>
        <v>0</v>
      </c>
      <c r="BH31" s="1429">
        <f t="shared" si="48"/>
        <v>0</v>
      </c>
      <c r="BI31" s="1429">
        <f t="shared" si="48"/>
        <v>1186848.78975374</v>
      </c>
      <c r="BJ31" s="1429">
        <f t="shared" si="48"/>
        <v>0</v>
      </c>
      <c r="BK31" s="1429">
        <f t="shared" si="48"/>
        <v>0</v>
      </c>
      <c r="BL31" s="1429">
        <f t="shared" si="48"/>
        <v>0</v>
      </c>
      <c r="BM31" s="1155"/>
      <c r="BN31" s="827"/>
      <c r="BO31" s="829" t="s">
        <v>75</v>
      </c>
      <c r="BP31" s="816"/>
      <c r="BQ31" s="1429">
        <f t="shared" ref="BQ31:BW31" si="49">IF(BQ29&lt;0,0,MIN(BQ29,-BQ30))</f>
        <v>0</v>
      </c>
      <c r="BR31" s="1429">
        <f t="shared" si="49"/>
        <v>0</v>
      </c>
      <c r="BS31" s="1429">
        <f t="shared" si="49"/>
        <v>0</v>
      </c>
      <c r="BT31" s="1429">
        <f t="shared" si="49"/>
        <v>0</v>
      </c>
      <c r="BU31" s="1429">
        <f t="shared" si="49"/>
        <v>0</v>
      </c>
      <c r="BV31" s="1429">
        <f t="shared" si="49"/>
        <v>0</v>
      </c>
      <c r="BW31" s="1429">
        <f t="shared" si="49"/>
        <v>0</v>
      </c>
      <c r="BX31" s="1429">
        <f t="shared" ref="BX31:CE31" si="50">IF(BX29&lt;0,0,MIN(BX29,-BX30))</f>
        <v>0</v>
      </c>
      <c r="BY31" s="1429">
        <f t="shared" si="50"/>
        <v>0</v>
      </c>
      <c r="BZ31" s="1429">
        <f t="shared" si="50"/>
        <v>0</v>
      </c>
      <c r="CA31" s="1429">
        <f t="shared" si="50"/>
        <v>0</v>
      </c>
      <c r="CB31" s="1429">
        <f t="shared" si="50"/>
        <v>0</v>
      </c>
      <c r="CC31" s="1429">
        <f t="shared" si="50"/>
        <v>0</v>
      </c>
      <c r="CD31" s="1429">
        <f t="shared" si="50"/>
        <v>0</v>
      </c>
      <c r="CE31" s="1429">
        <f t="shared" si="50"/>
        <v>0</v>
      </c>
    </row>
    <row r="32" spans="2:139" s="380" customFormat="1">
      <c r="B32" s="805"/>
      <c r="C32" s="805" t="s">
        <v>76</v>
      </c>
      <c r="D32" s="806"/>
      <c r="E32" s="1428">
        <f t="shared" ref="E32:P32" si="51">IF((E29-E31)&lt;0,0,E29-E31)</f>
        <v>899252.29827164859</v>
      </c>
      <c r="F32" s="1428">
        <f t="shared" si="51"/>
        <v>0</v>
      </c>
      <c r="G32" s="1428">
        <f t="shared" si="51"/>
        <v>0</v>
      </c>
      <c r="H32" s="1428">
        <f t="shared" si="51"/>
        <v>0</v>
      </c>
      <c r="I32" s="1428">
        <f t="shared" si="51"/>
        <v>395201.33773277409</v>
      </c>
      <c r="J32" s="1428">
        <f t="shared" si="51"/>
        <v>0</v>
      </c>
      <c r="K32" s="1428">
        <f t="shared" si="51"/>
        <v>0</v>
      </c>
      <c r="L32" s="1428">
        <f t="shared" si="51"/>
        <v>0</v>
      </c>
      <c r="M32" s="1428">
        <f t="shared" si="51"/>
        <v>0</v>
      </c>
      <c r="N32" s="1428">
        <f t="shared" si="51"/>
        <v>0</v>
      </c>
      <c r="O32" s="1428">
        <f t="shared" si="51"/>
        <v>0</v>
      </c>
      <c r="P32" s="1428">
        <f t="shared" si="51"/>
        <v>0</v>
      </c>
      <c r="Q32" s="1428">
        <f t="shared" ref="Q32:X32" si="52">IF((Q29-Q31)&lt;0,0,Q29-Q31)</f>
        <v>0</v>
      </c>
      <c r="R32" s="1428">
        <f t="shared" si="52"/>
        <v>0</v>
      </c>
      <c r="S32" s="1428">
        <f t="shared" si="52"/>
        <v>0</v>
      </c>
      <c r="T32" s="1428">
        <f t="shared" si="52"/>
        <v>0</v>
      </c>
      <c r="U32" s="1428">
        <f t="shared" si="52"/>
        <v>0</v>
      </c>
      <c r="V32" s="1428">
        <f t="shared" si="52"/>
        <v>0</v>
      </c>
      <c r="W32" s="1428">
        <f t="shared" si="52"/>
        <v>0</v>
      </c>
      <c r="X32" s="1428">
        <f t="shared" si="52"/>
        <v>0</v>
      </c>
      <c r="Y32" s="1428">
        <f t="shared" ref="Y32:BL32" si="53">IF((Y29-Y31)&lt;0,0,Y29-Y31)</f>
        <v>0</v>
      </c>
      <c r="Z32" s="1428">
        <f t="shared" si="53"/>
        <v>0</v>
      </c>
      <c r="AA32" s="1428">
        <f t="shared" si="53"/>
        <v>0</v>
      </c>
      <c r="AB32" s="1428">
        <f t="shared" si="53"/>
        <v>0</v>
      </c>
      <c r="AC32" s="1428">
        <f t="shared" si="53"/>
        <v>0</v>
      </c>
      <c r="AD32" s="1428">
        <f t="shared" si="53"/>
        <v>0</v>
      </c>
      <c r="AE32" s="1428">
        <f t="shared" si="53"/>
        <v>0</v>
      </c>
      <c r="AF32" s="1428">
        <f t="shared" si="53"/>
        <v>0</v>
      </c>
      <c r="AG32" s="1428">
        <f t="shared" si="53"/>
        <v>0</v>
      </c>
      <c r="AH32" s="1428">
        <f t="shared" si="53"/>
        <v>0</v>
      </c>
      <c r="AI32" s="1428">
        <f t="shared" si="53"/>
        <v>0</v>
      </c>
      <c r="AJ32" s="1428">
        <f t="shared" si="53"/>
        <v>0</v>
      </c>
      <c r="AK32" s="1428">
        <f t="shared" si="53"/>
        <v>0</v>
      </c>
      <c r="AL32" s="1428">
        <f t="shared" si="53"/>
        <v>0</v>
      </c>
      <c r="AM32" s="1428">
        <f t="shared" si="53"/>
        <v>0</v>
      </c>
      <c r="AN32" s="1428">
        <f t="shared" si="53"/>
        <v>0</v>
      </c>
      <c r="AO32" s="1428">
        <f t="shared" si="53"/>
        <v>0</v>
      </c>
      <c r="AP32" s="1428">
        <f t="shared" si="53"/>
        <v>0</v>
      </c>
      <c r="AQ32" s="1428">
        <f t="shared" si="53"/>
        <v>0</v>
      </c>
      <c r="AR32" s="1428">
        <f t="shared" si="53"/>
        <v>0</v>
      </c>
      <c r="AS32" s="1428">
        <f t="shared" si="53"/>
        <v>0</v>
      </c>
      <c r="AT32" s="1428">
        <f t="shared" si="53"/>
        <v>0</v>
      </c>
      <c r="AU32" s="1428">
        <f t="shared" si="53"/>
        <v>0</v>
      </c>
      <c r="AV32" s="1428">
        <f t="shared" si="53"/>
        <v>0</v>
      </c>
      <c r="AW32" s="1428">
        <f t="shared" si="53"/>
        <v>0</v>
      </c>
      <c r="AX32" s="1428">
        <f t="shared" si="53"/>
        <v>0</v>
      </c>
      <c r="AY32" s="1428">
        <f t="shared" si="53"/>
        <v>0</v>
      </c>
      <c r="AZ32" s="1428">
        <f t="shared" si="53"/>
        <v>0</v>
      </c>
      <c r="BA32" s="1428">
        <f t="shared" si="53"/>
        <v>0</v>
      </c>
      <c r="BB32" s="1428">
        <f t="shared" si="53"/>
        <v>0</v>
      </c>
      <c r="BC32" s="1428">
        <f t="shared" si="53"/>
        <v>0</v>
      </c>
      <c r="BD32" s="1428">
        <f t="shared" si="53"/>
        <v>0</v>
      </c>
      <c r="BE32" s="1428">
        <f t="shared" si="53"/>
        <v>0</v>
      </c>
      <c r="BF32" s="1428">
        <f t="shared" si="53"/>
        <v>0</v>
      </c>
      <c r="BG32" s="1428">
        <f t="shared" si="53"/>
        <v>0</v>
      </c>
      <c r="BH32" s="1428">
        <f t="shared" si="53"/>
        <v>0</v>
      </c>
      <c r="BI32" s="1428">
        <f t="shared" si="53"/>
        <v>0</v>
      </c>
      <c r="BJ32" s="1428">
        <f t="shared" si="53"/>
        <v>0</v>
      </c>
      <c r="BK32" s="1428">
        <f t="shared" si="53"/>
        <v>0</v>
      </c>
      <c r="BL32" s="1428">
        <f t="shared" si="53"/>
        <v>0</v>
      </c>
      <c r="BM32" s="1155"/>
      <c r="BN32" s="826"/>
      <c r="BO32" s="828" t="s">
        <v>76</v>
      </c>
      <c r="BP32" s="817"/>
      <c r="BQ32" s="1428">
        <f t="shared" ref="BQ32:BW32" si="54">IF((BQ29-BQ31)&lt;0,0,BQ29-BQ31)</f>
        <v>374351.29827164859</v>
      </c>
      <c r="BR32" s="1428">
        <f t="shared" si="54"/>
        <v>376221.23773277411</v>
      </c>
      <c r="BS32" s="1428">
        <f t="shared" si="54"/>
        <v>375814.49598312227</v>
      </c>
      <c r="BT32" s="1428">
        <f t="shared" si="54"/>
        <v>374191.65139847726</v>
      </c>
      <c r="BU32" s="1428">
        <f t="shared" si="54"/>
        <v>370340.62512213946</v>
      </c>
      <c r="BV32" s="1428">
        <f t="shared" si="54"/>
        <v>863574.40104027488</v>
      </c>
      <c r="BW32" s="1428">
        <f t="shared" si="54"/>
        <v>854398.51746877318</v>
      </c>
      <c r="BX32" s="1428">
        <f t="shared" ref="BX32:CE32" si="55">IF((BX29-BX31)&lt;0,0,BX29-BX31)</f>
        <v>842108.307717041</v>
      </c>
      <c r="BY32" s="1428">
        <f t="shared" si="55"/>
        <v>826325.8644105948</v>
      </c>
      <c r="BZ32" s="1428">
        <f t="shared" si="55"/>
        <v>806676.69994237099</v>
      </c>
      <c r="CA32" s="1428">
        <f t="shared" si="55"/>
        <v>816859.39102001931</v>
      </c>
      <c r="CB32" s="1428">
        <f t="shared" si="55"/>
        <v>837181.63526415138</v>
      </c>
      <c r="CC32" s="1428">
        <f t="shared" si="55"/>
        <v>858118.67101853655</v>
      </c>
      <c r="CD32" s="1428">
        <f t="shared" si="55"/>
        <v>876000.06955849286</v>
      </c>
      <c r="CE32" s="1428">
        <f t="shared" si="55"/>
        <v>886683.87238677463</v>
      </c>
    </row>
    <row r="33" spans="2:83" s="109" customFormat="1" ht="11.55" customHeight="1">
      <c r="B33" s="802"/>
      <c r="C33" s="802" t="s">
        <v>2</v>
      </c>
      <c r="D33" s="801"/>
      <c r="E33" s="1429">
        <f>+ROUND(E32*'Full Assumptions '!$C$164,-2)</f>
        <v>143900</v>
      </c>
      <c r="F33" s="1429">
        <f>+ROUND(F32*'Full Assumptions '!$C$164,-2)</f>
        <v>0</v>
      </c>
      <c r="G33" s="1429">
        <f>+ROUND(G32*'Full Assumptions '!$C$164,-2)</f>
        <v>0</v>
      </c>
      <c r="H33" s="1429">
        <f>+ROUND(H32*'Full Assumptions '!$C$164,-2)</f>
        <v>0</v>
      </c>
      <c r="I33" s="1429">
        <f>+ROUND(I32*'Full Assumptions '!$C$164,-2)</f>
        <v>63200</v>
      </c>
      <c r="J33" s="1429">
        <f>+ROUND(J32*'Full Assumptions '!$C$164,-2)</f>
        <v>0</v>
      </c>
      <c r="K33" s="1429">
        <f>+ROUND(K32*'Full Assumptions '!$C$164,-2)</f>
        <v>0</v>
      </c>
      <c r="L33" s="1429">
        <f>+ROUND(L32*'Full Assumptions '!$C$164,-2)</f>
        <v>0</v>
      </c>
      <c r="M33" s="1429">
        <f>+ROUND(M32*'Full Assumptions '!$C$164,-2)</f>
        <v>0</v>
      </c>
      <c r="N33" s="1429">
        <f>+ROUND(N32*'Full Assumptions '!$C$164,-2)</f>
        <v>0</v>
      </c>
      <c r="O33" s="1429">
        <f>+ROUND(O32*'Full Assumptions '!$C$164,-2)</f>
        <v>0</v>
      </c>
      <c r="P33" s="1429">
        <f>+ROUND(P32*'Full Assumptions '!$C$164,-2)</f>
        <v>0</v>
      </c>
      <c r="Q33" s="1429">
        <f>+ROUND(Q32*'Full Assumptions '!$C$164,-2)</f>
        <v>0</v>
      </c>
      <c r="R33" s="1429">
        <f>+ROUND(R32*'Full Assumptions '!$C$164,-2)</f>
        <v>0</v>
      </c>
      <c r="S33" s="1429">
        <f>+ROUND(S32*'Full Assumptions '!$C$164,-2)</f>
        <v>0</v>
      </c>
      <c r="T33" s="1429">
        <f>+ROUND(T32*'Full Assumptions '!$C$164,-2)</f>
        <v>0</v>
      </c>
      <c r="U33" s="1429">
        <f>+ROUND(U32*'Full Assumptions '!$C$164,-2)</f>
        <v>0</v>
      </c>
      <c r="V33" s="1429">
        <f>+ROUND(V32*'Full Assumptions '!$C$164,-2)</f>
        <v>0</v>
      </c>
      <c r="W33" s="1429">
        <f>+ROUND(W32*'Full Assumptions '!$C$164,-2)</f>
        <v>0</v>
      </c>
      <c r="X33" s="1429">
        <f>+ROUND(X32*'Full Assumptions '!$C$164,-2)</f>
        <v>0</v>
      </c>
      <c r="Y33" s="1429">
        <f>+ROUND(Y32*'Full Assumptions '!$C$164,-2)</f>
        <v>0</v>
      </c>
      <c r="Z33" s="1429">
        <f>+ROUND(Z32*'Full Assumptions '!$C$164,-2)</f>
        <v>0</v>
      </c>
      <c r="AA33" s="1429">
        <f>+ROUND(AA32*'Full Assumptions '!$C$164,-2)</f>
        <v>0</v>
      </c>
      <c r="AB33" s="1429">
        <f>+ROUND(AB32*'Full Assumptions '!$C$164,-2)</f>
        <v>0</v>
      </c>
      <c r="AC33" s="1429">
        <f>+ROUND(AC32*'Full Assumptions '!$C$164,-2)</f>
        <v>0</v>
      </c>
      <c r="AD33" s="1429">
        <f>+ROUND(AD32*'Full Assumptions '!$C$164,-2)</f>
        <v>0</v>
      </c>
      <c r="AE33" s="1429">
        <f>+ROUND(AE32*'Full Assumptions '!$C$164,-2)</f>
        <v>0</v>
      </c>
      <c r="AF33" s="1429">
        <f>+ROUND(AF32*'Full Assumptions '!$C$164,-2)</f>
        <v>0</v>
      </c>
      <c r="AG33" s="1429">
        <f>+ROUND(AG32*'Full Assumptions '!$C$164,-2)</f>
        <v>0</v>
      </c>
      <c r="AH33" s="1429">
        <f>+ROUND(AH32*'Full Assumptions '!$C$164,-2)</f>
        <v>0</v>
      </c>
      <c r="AI33" s="1429">
        <f>+ROUND(AI32*'Full Assumptions '!$C$164,-2)</f>
        <v>0</v>
      </c>
      <c r="AJ33" s="1429">
        <f>+ROUND(AJ32*'Full Assumptions '!$C$164,-2)</f>
        <v>0</v>
      </c>
      <c r="AK33" s="1429">
        <f>+ROUND(AK32*'Full Assumptions '!$C$164,-2)</f>
        <v>0</v>
      </c>
      <c r="AL33" s="1429">
        <f>+ROUND(AL32*'Full Assumptions '!$C$164,-2)</f>
        <v>0</v>
      </c>
      <c r="AM33" s="1429">
        <f>+ROUND(AM32*'Full Assumptions '!$C$164,-2)</f>
        <v>0</v>
      </c>
      <c r="AN33" s="1429">
        <f>+ROUND(AN32*'Full Assumptions '!$C$164,-2)</f>
        <v>0</v>
      </c>
      <c r="AO33" s="1429">
        <f>+ROUND(AO32*'Full Assumptions '!$C$164,-2)</f>
        <v>0</v>
      </c>
      <c r="AP33" s="1429">
        <f>+ROUND(AP32*'Full Assumptions '!$C$164,-2)</f>
        <v>0</v>
      </c>
      <c r="AQ33" s="1429">
        <f>+ROUND(AQ32*'Full Assumptions '!$C$164,-2)</f>
        <v>0</v>
      </c>
      <c r="AR33" s="1429">
        <f>+ROUND(AR32*'Full Assumptions '!$C$164,-2)</f>
        <v>0</v>
      </c>
      <c r="AS33" s="1429">
        <f>+ROUND(AS32*'Full Assumptions '!$C$164,-2)</f>
        <v>0</v>
      </c>
      <c r="AT33" s="1429">
        <f>+ROUND(AT32*'Full Assumptions '!$C$164,-2)</f>
        <v>0</v>
      </c>
      <c r="AU33" s="1429">
        <f>+ROUND(AU32*'Full Assumptions '!$C$164,-2)</f>
        <v>0</v>
      </c>
      <c r="AV33" s="1429">
        <f>+ROUND(AV32*'Full Assumptions '!$C$164,-2)</f>
        <v>0</v>
      </c>
      <c r="AW33" s="1429">
        <f>+ROUND(AW32*'Full Assumptions '!$C$164,-2)</f>
        <v>0</v>
      </c>
      <c r="AX33" s="1429">
        <f>+ROUND(AX32*'Full Assumptions '!$C$164,-2)</f>
        <v>0</v>
      </c>
      <c r="AY33" s="1429">
        <f>+ROUND(AY32*'Full Assumptions '!$C$164,-2)</f>
        <v>0</v>
      </c>
      <c r="AZ33" s="1429">
        <f>+ROUND(AZ32*'Full Assumptions '!$C$164,-2)</f>
        <v>0</v>
      </c>
      <c r="BA33" s="1429">
        <f>+ROUND(BA32*'Full Assumptions '!$C$164,-2)</f>
        <v>0</v>
      </c>
      <c r="BB33" s="1429">
        <f>+ROUND(BB32*'Full Assumptions '!$C$164,-2)</f>
        <v>0</v>
      </c>
      <c r="BC33" s="1429">
        <f>+ROUND(BC32*'Full Assumptions '!$C$164,-2)</f>
        <v>0</v>
      </c>
      <c r="BD33" s="1429">
        <f>+ROUND(BD32*'Full Assumptions '!$C$164,-2)</f>
        <v>0</v>
      </c>
      <c r="BE33" s="1429">
        <f>+ROUND(BE32*'Full Assumptions '!$C$164,-2)</f>
        <v>0</v>
      </c>
      <c r="BF33" s="1429">
        <f>+ROUND(BF32*'Full Assumptions '!$C$164,-2)</f>
        <v>0</v>
      </c>
      <c r="BG33" s="1429">
        <f>+ROUND(BG32*'Full Assumptions '!$C$164,-2)</f>
        <v>0</v>
      </c>
      <c r="BH33" s="1429">
        <f>+ROUND(BH32*'Full Assumptions '!$C$164,-2)</f>
        <v>0</v>
      </c>
      <c r="BI33" s="1429">
        <f>+ROUND(BI32*'Full Assumptions '!$C$164,-2)</f>
        <v>0</v>
      </c>
      <c r="BJ33" s="1429">
        <f>+ROUND(BJ32*'Full Assumptions '!$C$164,-2)</f>
        <v>0</v>
      </c>
      <c r="BK33" s="1429">
        <f>+ROUND(BK32*'Full Assumptions '!$C$164,-2)</f>
        <v>0</v>
      </c>
      <c r="BL33" s="1429">
        <f>+ROUND(BL32*'Full Assumptions '!$C$164,-2)</f>
        <v>0</v>
      </c>
      <c r="BM33" s="1155"/>
      <c r="BN33" s="827"/>
      <c r="BO33" s="829" t="s">
        <v>2</v>
      </c>
      <c r="BP33" s="816"/>
      <c r="BQ33" s="1429">
        <f>SUM(H33:K33)</f>
        <v>63200</v>
      </c>
      <c r="BR33" s="1429">
        <f>SUM(I33:L33)</f>
        <v>63200</v>
      </c>
      <c r="BS33" s="1429">
        <f>+ROUND(BS32*'Full Assumptions '!$C$164,-2)</f>
        <v>60100</v>
      </c>
      <c r="BT33" s="1429">
        <f>+ROUND(BT32*'Full Assumptions '!$C$164,-2)</f>
        <v>59900</v>
      </c>
      <c r="BU33" s="1429">
        <f>+ROUND(BU32*'Full Assumptions '!$C$164,-2)</f>
        <v>59300</v>
      </c>
      <c r="BV33" s="1429">
        <f>+ROUND(BV32*'Full Assumptions '!$C$164,-2)</f>
        <v>138200</v>
      </c>
      <c r="BW33" s="1429">
        <f>+ROUND(BW32*'Full Assumptions '!$C$164,-2)</f>
        <v>136700</v>
      </c>
      <c r="BX33" s="1429">
        <f>+ROUND(BX32*'Full Assumptions '!$C$164,-2)</f>
        <v>134700</v>
      </c>
      <c r="BY33" s="1429">
        <f>+ROUND(BY32*'Full Assumptions '!$C$164,-2)</f>
        <v>132200</v>
      </c>
      <c r="BZ33" s="1429">
        <f>+ROUND(BZ32*'Full Assumptions '!$C$164,-2)</f>
        <v>129100</v>
      </c>
      <c r="CA33" s="1429">
        <f>+ROUND(CA32*'Full Assumptions '!$C$164,-2)</f>
        <v>130700</v>
      </c>
      <c r="CB33" s="1429">
        <f>+ROUND(CB32*'Full Assumptions '!$C$164,-2)</f>
        <v>133900</v>
      </c>
      <c r="CC33" s="1429">
        <f>+ROUND(CC32*'Full Assumptions '!$C$164,-2)</f>
        <v>137300</v>
      </c>
      <c r="CD33" s="1429">
        <f>+ROUND(CD32*'Full Assumptions '!$C$164,-2)</f>
        <v>140200</v>
      </c>
      <c r="CE33" s="1429">
        <f>+ROUND(CE32*'Full Assumptions '!$C$164,-2)</f>
        <v>141900</v>
      </c>
    </row>
    <row r="34" spans="2:83" s="103" customFormat="1">
      <c r="B34" s="805" t="s">
        <v>17</v>
      </c>
      <c r="C34" s="805"/>
      <c r="D34" s="806"/>
      <c r="E34" s="1428">
        <f t="shared" ref="E34:P34" si="56">E29-E33</f>
        <v>755352.29827164859</v>
      </c>
      <c r="F34" s="1428">
        <f t="shared" si="56"/>
        <v>-165477</v>
      </c>
      <c r="G34" s="1428">
        <f t="shared" si="56"/>
        <v>-166177</v>
      </c>
      <c r="H34" s="1428">
        <f t="shared" si="56"/>
        <v>-186447</v>
      </c>
      <c r="I34" s="1428">
        <f t="shared" si="56"/>
        <v>850102.33773277409</v>
      </c>
      <c r="J34" s="1428">
        <f t="shared" si="56"/>
        <v>-171984.7</v>
      </c>
      <c r="K34" s="1428">
        <f t="shared" si="56"/>
        <v>-171984.7</v>
      </c>
      <c r="L34" s="1428">
        <f t="shared" si="56"/>
        <v>-193111.7</v>
      </c>
      <c r="M34" s="1428">
        <f t="shared" si="56"/>
        <v>929223.70598312223</v>
      </c>
      <c r="N34" s="1428">
        <f t="shared" si="56"/>
        <v>-176723.16999999998</v>
      </c>
      <c r="O34" s="1428">
        <f t="shared" si="56"/>
        <v>-176723.16999999998</v>
      </c>
      <c r="P34" s="1428">
        <f t="shared" si="56"/>
        <v>-199962.87</v>
      </c>
      <c r="Q34" s="1428">
        <f t="shared" ref="Q34:X34" si="57">Q29-Q33</f>
        <v>945121.78239847731</v>
      </c>
      <c r="R34" s="1428">
        <f t="shared" si="57"/>
        <v>-181935.48699999999</v>
      </c>
      <c r="S34" s="1428">
        <f t="shared" si="57"/>
        <v>-181935.48699999999</v>
      </c>
      <c r="T34" s="1428">
        <f t="shared" si="57"/>
        <v>-207059.15700000001</v>
      </c>
      <c r="U34" s="1428">
        <f t="shared" si="57"/>
        <v>960543.76922213938</v>
      </c>
      <c r="V34" s="1428">
        <f t="shared" si="57"/>
        <v>-187669.03570000001</v>
      </c>
      <c r="W34" s="1428">
        <f t="shared" si="57"/>
        <v>-187669.03570000001</v>
      </c>
      <c r="X34" s="1428">
        <f t="shared" si="57"/>
        <v>-214865.07270000002</v>
      </c>
      <c r="Y34" s="1428">
        <f t="shared" ref="Y34:BL34" si="58">Y29-Y33</f>
        <v>1100277.8595502749</v>
      </c>
      <c r="Z34" s="1428">
        <f t="shared" si="58"/>
        <v>-69075.939270000003</v>
      </c>
      <c r="AA34" s="1428">
        <f t="shared" si="58"/>
        <v>-69075.939270000003</v>
      </c>
      <c r="AB34" s="1428">
        <f t="shared" si="58"/>
        <v>-98551.579970000006</v>
      </c>
      <c r="AC34" s="1428">
        <f t="shared" si="58"/>
        <v>1114422.321829773</v>
      </c>
      <c r="AD34" s="1428">
        <f t="shared" si="58"/>
        <v>-76013.533196999997</v>
      </c>
      <c r="AE34" s="1428">
        <f t="shared" si="58"/>
        <v>-76013.533196999997</v>
      </c>
      <c r="AF34" s="1428">
        <f t="shared" si="58"/>
        <v>-107996.73796699999</v>
      </c>
      <c r="AG34" s="1428">
        <f t="shared" si="58"/>
        <v>1127784.4925141409</v>
      </c>
      <c r="AH34" s="1428">
        <f t="shared" si="58"/>
        <v>-83644.886516700004</v>
      </c>
      <c r="AI34" s="1428">
        <f t="shared" si="58"/>
        <v>-83644.886516700004</v>
      </c>
      <c r="AJ34" s="1428">
        <f t="shared" si="58"/>
        <v>-118386.4117637</v>
      </c>
      <c r="AK34" s="1428">
        <f t="shared" si="58"/>
        <v>1140219.6676874049</v>
      </c>
      <c r="AL34" s="1428">
        <f t="shared" si="58"/>
        <v>-92039.37516837001</v>
      </c>
      <c r="AM34" s="1428">
        <f t="shared" si="58"/>
        <v>-92039.37516837001</v>
      </c>
      <c r="AN34" s="1428">
        <f t="shared" si="58"/>
        <v>-129815.05294007002</v>
      </c>
      <c r="AO34" s="1428">
        <f t="shared" si="58"/>
        <v>1151609.8835468621</v>
      </c>
      <c r="AP34" s="1428">
        <f t="shared" si="58"/>
        <v>-101273.31268520701</v>
      </c>
      <c r="AQ34" s="1428">
        <f t="shared" si="58"/>
        <v>-101273.31268520701</v>
      </c>
      <c r="AR34" s="1428">
        <f t="shared" si="58"/>
        <v>-142386.55823407703</v>
      </c>
      <c r="AS34" s="1428">
        <f t="shared" si="58"/>
        <v>1161792.5746245105</v>
      </c>
      <c r="AT34" s="1428">
        <f t="shared" si="58"/>
        <v>-111430.6439537277</v>
      </c>
      <c r="AU34" s="1428">
        <f t="shared" si="58"/>
        <v>-111430.6439537277</v>
      </c>
      <c r="AV34" s="1428">
        <f t="shared" si="58"/>
        <v>-156215.2140574847</v>
      </c>
      <c r="AW34" s="1428">
        <f t="shared" si="58"/>
        <v>1170599.0975148135</v>
      </c>
      <c r="AX34" s="1428">
        <f t="shared" si="58"/>
        <v>-122603.70834910049</v>
      </c>
      <c r="AY34" s="1428">
        <f t="shared" si="58"/>
        <v>-122603.70834910049</v>
      </c>
      <c r="AZ34" s="1428">
        <f t="shared" si="58"/>
        <v>-171426.73546323317</v>
      </c>
      <c r="BA34" s="1428">
        <f t="shared" si="58"/>
        <v>1177853.1066531348</v>
      </c>
      <c r="BB34" s="1428">
        <f t="shared" si="58"/>
        <v>-134894.07918401054</v>
      </c>
      <c r="BC34" s="1428">
        <f t="shared" si="58"/>
        <v>-134894.07918401054</v>
      </c>
      <c r="BD34" s="1428">
        <f t="shared" si="58"/>
        <v>-188159.40900955652</v>
      </c>
      <c r="BE34" s="1428">
        <f t="shared" si="58"/>
        <v>1183338.7673434559</v>
      </c>
      <c r="BF34" s="1428">
        <f t="shared" si="58"/>
        <v>-148413.4871024116</v>
      </c>
      <c r="BG34" s="1428">
        <f t="shared" si="58"/>
        <v>-148413.4871024116</v>
      </c>
      <c r="BH34" s="1428">
        <f t="shared" si="58"/>
        <v>-206565.34991051216</v>
      </c>
      <c r="BI34" s="1428">
        <f t="shared" si="58"/>
        <v>1186848.78975374</v>
      </c>
      <c r="BJ34" s="1428">
        <f t="shared" si="58"/>
        <v>-163284.83581265275</v>
      </c>
      <c r="BK34" s="1428">
        <f t="shared" si="58"/>
        <v>-163284.83581265275</v>
      </c>
      <c r="BL34" s="1428">
        <f t="shared" si="58"/>
        <v>-226811.88490156335</v>
      </c>
      <c r="BM34" s="1155"/>
      <c r="BN34" s="826" t="s">
        <v>17</v>
      </c>
      <c r="BO34" s="828"/>
      <c r="BP34" s="817"/>
      <c r="BQ34" s="1428">
        <f t="shared" ref="BQ34:BW34" si="59">BQ29-BQ33</f>
        <v>311151.29827164859</v>
      </c>
      <c r="BR34" s="1428">
        <f t="shared" si="59"/>
        <v>313021.23773277411</v>
      </c>
      <c r="BS34" s="1428">
        <f t="shared" si="59"/>
        <v>315714.49598312227</v>
      </c>
      <c r="BT34" s="1428">
        <f>BT29-BT33</f>
        <v>314291.65139847726</v>
      </c>
      <c r="BU34" s="1428">
        <f t="shared" si="59"/>
        <v>311040.62512213946</v>
      </c>
      <c r="BV34" s="1428">
        <f t="shared" si="59"/>
        <v>725374.40104027488</v>
      </c>
      <c r="BW34" s="1428">
        <f t="shared" si="59"/>
        <v>717698.51746877318</v>
      </c>
      <c r="BX34" s="1428">
        <f t="shared" ref="BX34:CE34" si="60">BX29-BX33</f>
        <v>707408.307717041</v>
      </c>
      <c r="BY34" s="1428">
        <f t="shared" si="60"/>
        <v>694125.8644105948</v>
      </c>
      <c r="BZ34" s="1428">
        <f t="shared" si="60"/>
        <v>677576.69994237099</v>
      </c>
      <c r="CA34" s="1428">
        <f t="shared" si="60"/>
        <v>686159.39102001931</v>
      </c>
      <c r="CB34" s="1428">
        <f t="shared" si="60"/>
        <v>703281.63526415138</v>
      </c>
      <c r="CC34" s="1428">
        <f t="shared" si="60"/>
        <v>720818.67101853655</v>
      </c>
      <c r="CD34" s="1428">
        <f t="shared" si="60"/>
        <v>735800.06955849286</v>
      </c>
      <c r="CE34" s="1428">
        <f t="shared" si="60"/>
        <v>744783.87238677463</v>
      </c>
    </row>
    <row r="35" spans="2:83" ht="10.199999999999999">
      <c r="B35" s="802"/>
      <c r="C35" s="802" t="s">
        <v>27</v>
      </c>
      <c r="D35" s="801"/>
      <c r="E35" s="824">
        <v>0</v>
      </c>
      <c r="F35" s="824">
        <v>0</v>
      </c>
      <c r="G35" s="824">
        <v>0</v>
      </c>
      <c r="H35" s="824">
        <v>0</v>
      </c>
      <c r="I35" s="824">
        <v>0</v>
      </c>
      <c r="J35" s="824">
        <v>0</v>
      </c>
      <c r="K35" s="824">
        <v>0</v>
      </c>
      <c r="L35" s="824">
        <v>0</v>
      </c>
      <c r="M35" s="824">
        <f>M34/M8</f>
        <v>0.70996745841735864</v>
      </c>
      <c r="N35" s="824">
        <v>0</v>
      </c>
      <c r="O35" s="824">
        <v>0</v>
      </c>
      <c r="P35" s="824">
        <v>0</v>
      </c>
      <c r="Q35" s="824">
        <f t="shared" ref="Q35:U35" si="61">Q34/Q8</f>
        <v>0.70804417490066895</v>
      </c>
      <c r="R35" s="824">
        <v>0</v>
      </c>
      <c r="S35" s="824">
        <v>0</v>
      </c>
      <c r="T35" s="824">
        <v>0</v>
      </c>
      <c r="U35" s="824">
        <f t="shared" si="61"/>
        <v>0.70556718641559824</v>
      </c>
      <c r="V35" s="824">
        <v>0</v>
      </c>
      <c r="W35" s="824">
        <v>0</v>
      </c>
      <c r="X35" s="824">
        <v>0</v>
      </c>
      <c r="Y35" s="824">
        <f t="shared" ref="Y35:BI35" si="62">Y34/Y8</f>
        <v>0.79245267663462249</v>
      </c>
      <c r="Z35" s="824">
        <v>0</v>
      </c>
      <c r="AA35" s="824">
        <v>0</v>
      </c>
      <c r="AB35" s="824">
        <v>0</v>
      </c>
      <c r="AC35" s="824">
        <f t="shared" si="62"/>
        <v>0.78699481251137615</v>
      </c>
      <c r="AD35" s="824">
        <v>0</v>
      </c>
      <c r="AE35" s="824">
        <v>0</v>
      </c>
      <c r="AF35" s="824">
        <v>0</v>
      </c>
      <c r="AG35" s="824">
        <f t="shared" si="62"/>
        <v>0.78089899295994736</v>
      </c>
      <c r="AH35" s="824">
        <v>0</v>
      </c>
      <c r="AI35" s="824">
        <v>0</v>
      </c>
      <c r="AJ35" s="824">
        <v>0</v>
      </c>
      <c r="AK35" s="824">
        <f t="shared" si="62"/>
        <v>0.77411589288999338</v>
      </c>
      <c r="AL35" s="824">
        <v>0</v>
      </c>
      <c r="AM35" s="824">
        <v>0</v>
      </c>
      <c r="AN35" s="824">
        <v>0</v>
      </c>
      <c r="AO35" s="824">
        <f t="shared" si="62"/>
        <v>0.76659855450367642</v>
      </c>
      <c r="AP35" s="824">
        <v>0</v>
      </c>
      <c r="AQ35" s="824">
        <v>0</v>
      </c>
      <c r="AR35" s="824">
        <v>0</v>
      </c>
      <c r="AS35" s="824">
        <f t="shared" si="62"/>
        <v>0.75829145435854806</v>
      </c>
      <c r="AT35" s="824">
        <v>0</v>
      </c>
      <c r="AU35" s="824">
        <v>0</v>
      </c>
      <c r="AV35" s="824">
        <v>0</v>
      </c>
      <c r="AW35" s="824">
        <f t="shared" si="62"/>
        <v>0.74913626822710722</v>
      </c>
      <c r="AX35" s="824">
        <v>0</v>
      </c>
      <c r="AY35" s="824">
        <v>0</v>
      </c>
      <c r="AZ35" s="824">
        <v>0</v>
      </c>
      <c r="BA35" s="824">
        <f t="shared" si="62"/>
        <v>0.73907164990185148</v>
      </c>
      <c r="BB35" s="824">
        <v>0</v>
      </c>
      <c r="BC35" s="824">
        <v>0</v>
      </c>
      <c r="BD35" s="824">
        <v>0</v>
      </c>
      <c r="BE35" s="824">
        <f t="shared" si="62"/>
        <v>0.72802802317139481</v>
      </c>
      <c r="BF35" s="824">
        <v>0</v>
      </c>
      <c r="BG35" s="824">
        <v>0</v>
      </c>
      <c r="BH35" s="824">
        <v>0</v>
      </c>
      <c r="BI35" s="824">
        <f t="shared" si="62"/>
        <v>0.71593539239362503</v>
      </c>
      <c r="BJ35" s="824">
        <v>0</v>
      </c>
      <c r="BK35" s="824">
        <v>0</v>
      </c>
      <c r="BL35" s="824">
        <v>0</v>
      </c>
      <c r="BM35" s="1155"/>
      <c r="BN35" s="816"/>
      <c r="BO35" s="829" t="s">
        <v>27</v>
      </c>
      <c r="BP35" s="816"/>
      <c r="BQ35" s="824">
        <v>0</v>
      </c>
      <c r="BR35" s="824">
        <f t="shared" ref="BR35:BZ35" si="63">BR34/BR8</f>
        <v>0.23943864910659379</v>
      </c>
      <c r="BS35" s="824">
        <f t="shared" si="63"/>
        <v>0.23687604404682236</v>
      </c>
      <c r="BT35" s="824">
        <f t="shared" si="63"/>
        <v>0.23129502128055737</v>
      </c>
      <c r="BU35" s="824">
        <f t="shared" si="63"/>
        <v>0.22451676410923271</v>
      </c>
      <c r="BV35" s="824">
        <f t="shared" si="63"/>
        <v>0.51355898167955605</v>
      </c>
      <c r="BW35" s="824">
        <f t="shared" si="63"/>
        <v>0.49838518309082125</v>
      </c>
      <c r="BX35" s="824">
        <f t="shared" si="63"/>
        <v>0.4818158525650067</v>
      </c>
      <c r="BY35" s="824">
        <f t="shared" si="63"/>
        <v>0.46369915641136866</v>
      </c>
      <c r="BZ35" s="824">
        <f t="shared" si="63"/>
        <v>0.44395355267754888</v>
      </c>
      <c r="CA35" s="824">
        <f>CA34/CA8</f>
        <v>0.440942813469404</v>
      </c>
      <c r="CB35" s="824">
        <f>CB34/CB8</f>
        <v>0.44326381327478737</v>
      </c>
      <c r="CC35" s="824">
        <f>CC34/CC8</f>
        <v>0.44558441966330908</v>
      </c>
      <c r="CD35" s="824">
        <f>CD34/CD8</f>
        <v>0.44610090501373517</v>
      </c>
      <c r="CE35" s="824">
        <f>CE34/CE8</f>
        <v>0.44285988318103531</v>
      </c>
    </row>
    <row r="36" spans="2:83">
      <c r="B36" s="381"/>
      <c r="BN36" s="381"/>
      <c r="BO36" s="88"/>
      <c r="BP36" s="382"/>
      <c r="BQ36" s="383"/>
      <c r="BR36" s="383"/>
      <c r="BS36" s="383"/>
      <c r="BT36" s="383"/>
      <c r="BU36" s="383"/>
      <c r="BV36" s="383"/>
      <c r="BW36" s="383"/>
      <c r="BX36" s="383"/>
    </row>
    <row r="37" spans="2:83">
      <c r="B37" s="384"/>
      <c r="C37" s="385"/>
      <c r="E37" s="104"/>
      <c r="F37" s="386"/>
      <c r="G37" s="14"/>
      <c r="H37" s="14"/>
      <c r="I37" s="104"/>
      <c r="J37" s="14"/>
      <c r="K37" s="14"/>
      <c r="L37" s="14"/>
      <c r="M37" s="104"/>
      <c r="N37" s="14"/>
      <c r="O37" s="14"/>
      <c r="P37" s="14"/>
      <c r="T37" s="14"/>
      <c r="U37" s="14"/>
      <c r="V37" s="14"/>
      <c r="W37" s="387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N37" s="99"/>
      <c r="BO37" s="385"/>
      <c r="BP37" s="88"/>
    </row>
    <row r="38" spans="2:83" s="388" customFormat="1">
      <c r="B38" s="384"/>
      <c r="C38" s="385"/>
      <c r="D38" s="84"/>
      <c r="E38" s="376"/>
      <c r="F38" s="369"/>
      <c r="G38" s="369"/>
      <c r="H38" s="369"/>
      <c r="I38" s="369"/>
      <c r="J38" s="369"/>
      <c r="K38" s="371"/>
      <c r="L38" s="371"/>
      <c r="M38" s="371"/>
      <c r="N38" s="371"/>
      <c r="O38" s="371"/>
      <c r="P38" s="371"/>
      <c r="Q38" s="371"/>
      <c r="R38" s="371"/>
      <c r="S38" s="371"/>
      <c r="T38" s="371"/>
      <c r="U38" s="371"/>
      <c r="V38" s="371"/>
      <c r="W38" s="371"/>
      <c r="X38" s="371"/>
      <c r="Y38" s="371"/>
      <c r="Z38" s="371"/>
      <c r="AA38" s="371"/>
      <c r="AB38" s="371"/>
      <c r="AC38" s="371"/>
      <c r="AD38" s="371"/>
      <c r="AE38" s="371"/>
      <c r="AF38" s="371"/>
      <c r="AG38" s="371"/>
      <c r="AH38" s="371"/>
      <c r="AI38" s="371"/>
      <c r="AJ38" s="371"/>
      <c r="AK38" s="371"/>
      <c r="AL38" s="371"/>
      <c r="AM38" s="371"/>
      <c r="AN38" s="371"/>
      <c r="AO38" s="371"/>
      <c r="AP38" s="371"/>
      <c r="AQ38" s="371"/>
      <c r="AR38" s="371"/>
      <c r="AS38" s="371"/>
      <c r="AT38" s="371"/>
      <c r="AU38" s="371"/>
      <c r="AV38" s="371"/>
      <c r="AW38" s="371"/>
      <c r="AX38" s="371"/>
      <c r="AY38" s="371"/>
      <c r="AZ38" s="371"/>
      <c r="BA38" s="371"/>
      <c r="BB38" s="371"/>
      <c r="BC38" s="371"/>
      <c r="BD38" s="371"/>
      <c r="BE38" s="371"/>
      <c r="BF38" s="371"/>
      <c r="BG38" s="371"/>
      <c r="BN38" s="375"/>
      <c r="BO38" s="99"/>
      <c r="BP38" s="385"/>
      <c r="BQ38" s="89"/>
      <c r="BR38" s="329"/>
      <c r="BS38" s="329"/>
      <c r="BT38" s="329"/>
      <c r="BU38" s="329"/>
      <c r="BV38" s="329"/>
      <c r="BW38" s="329"/>
      <c r="BX38" s="329"/>
      <c r="BY38" s="375"/>
      <c r="BZ38" s="375"/>
    </row>
    <row r="39" spans="2:83" s="388" customFormat="1">
      <c r="E39" s="376"/>
      <c r="F39" s="371"/>
      <c r="G39" s="371"/>
      <c r="H39" s="371"/>
      <c r="I39" s="371"/>
      <c r="J39" s="369"/>
      <c r="K39" s="371"/>
      <c r="L39" s="371"/>
      <c r="M39" s="371"/>
      <c r="N39" s="371"/>
      <c r="O39" s="371"/>
      <c r="P39" s="371"/>
      <c r="Q39" s="371"/>
      <c r="R39" s="371"/>
      <c r="S39" s="371"/>
      <c r="T39" s="371"/>
      <c r="U39" s="371"/>
      <c r="V39" s="371"/>
      <c r="W39" s="371"/>
      <c r="X39" s="371"/>
      <c r="Y39" s="371"/>
      <c r="Z39" s="371"/>
      <c r="AA39" s="371"/>
      <c r="AB39" s="371"/>
      <c r="AC39" s="371"/>
      <c r="AD39" s="371"/>
      <c r="AE39" s="371"/>
      <c r="AF39" s="371"/>
      <c r="AG39" s="371"/>
      <c r="AH39" s="371"/>
      <c r="AI39" s="371"/>
      <c r="AJ39" s="371"/>
      <c r="AK39" s="371"/>
      <c r="AL39" s="371"/>
      <c r="AM39" s="371"/>
      <c r="AN39" s="371"/>
      <c r="AO39" s="371"/>
      <c r="AP39" s="371"/>
      <c r="AQ39" s="371"/>
      <c r="AR39" s="371"/>
      <c r="AS39" s="371"/>
      <c r="AT39" s="371"/>
      <c r="AU39" s="371"/>
      <c r="AV39" s="371"/>
      <c r="AW39" s="371"/>
      <c r="AX39" s="371"/>
      <c r="AY39" s="371"/>
      <c r="AZ39" s="371"/>
      <c r="BA39" s="371"/>
      <c r="BB39" s="371"/>
      <c r="BC39" s="371"/>
      <c r="BD39" s="371"/>
      <c r="BE39" s="371"/>
      <c r="BF39" s="371"/>
      <c r="BG39" s="371"/>
      <c r="BN39" s="375"/>
      <c r="BO39" s="99"/>
      <c r="BP39" s="88"/>
      <c r="BQ39" s="89"/>
      <c r="BR39" s="329"/>
      <c r="BS39" s="329"/>
      <c r="BT39" s="329"/>
      <c r="BU39" s="329"/>
      <c r="BV39" s="329"/>
      <c r="BW39" s="329"/>
      <c r="BX39" s="329"/>
      <c r="BY39" s="375"/>
      <c r="BZ39" s="375"/>
    </row>
    <row r="40" spans="2:83">
      <c r="B40" s="375"/>
      <c r="C40" s="375"/>
      <c r="E40" s="375"/>
      <c r="J40" s="389"/>
      <c r="BO40" s="99"/>
      <c r="BP40" s="88"/>
      <c r="BQ40" s="89"/>
      <c r="BZ40" s="388"/>
    </row>
    <row r="41" spans="2:83">
      <c r="B41" s="375"/>
      <c r="C41" s="375"/>
      <c r="D41" s="375"/>
      <c r="E41" s="376"/>
      <c r="J41" s="89"/>
      <c r="BO41" s="99"/>
      <c r="BP41" s="88"/>
      <c r="BQ41" s="89"/>
      <c r="BZ41" s="388"/>
    </row>
    <row r="42" spans="2:83">
      <c r="B42" s="375"/>
      <c r="C42" s="375"/>
      <c r="D42" s="375"/>
      <c r="E42" s="376"/>
      <c r="J42" s="89"/>
      <c r="BO42" s="99"/>
      <c r="BP42" s="88"/>
      <c r="BQ42" s="89"/>
    </row>
    <row r="43" spans="2:83">
      <c r="B43" s="375"/>
      <c r="C43" s="375"/>
      <c r="D43" s="375"/>
      <c r="E43" s="376"/>
      <c r="J43" s="376"/>
      <c r="BO43" s="99"/>
      <c r="BP43" s="88"/>
      <c r="BQ43" s="89"/>
    </row>
    <row r="44" spans="2:83" ht="10.199999999999999">
      <c r="B44" s="375"/>
      <c r="C44" s="375"/>
      <c r="D44" s="375"/>
      <c r="E44" s="376"/>
      <c r="J44" s="376"/>
    </row>
    <row r="45" spans="2:83" ht="10.199999999999999">
      <c r="B45" s="375"/>
      <c r="C45" s="375"/>
      <c r="D45" s="375"/>
      <c r="E45" s="376"/>
      <c r="J45" s="376"/>
    </row>
    <row r="46" spans="2:83" s="331" customFormat="1" ht="10.199999999999999">
      <c r="E46" s="376"/>
      <c r="F46" s="332"/>
      <c r="G46" s="332"/>
      <c r="H46" s="332"/>
      <c r="I46" s="332"/>
      <c r="J46" s="390"/>
      <c r="K46" s="332"/>
      <c r="L46" s="332"/>
      <c r="M46" s="332"/>
      <c r="N46" s="332"/>
      <c r="O46" s="332"/>
      <c r="P46" s="332"/>
      <c r="Q46" s="332"/>
      <c r="R46" s="332"/>
      <c r="S46" s="332"/>
      <c r="T46" s="332"/>
      <c r="U46" s="332"/>
      <c r="V46" s="332"/>
      <c r="W46" s="332"/>
      <c r="X46" s="332"/>
      <c r="Y46" s="332"/>
      <c r="Z46" s="332"/>
      <c r="AA46" s="332"/>
      <c r="AB46" s="332"/>
      <c r="AC46" s="332"/>
      <c r="AD46" s="332"/>
      <c r="AE46" s="332"/>
      <c r="AF46" s="332"/>
      <c r="AG46" s="332"/>
      <c r="AH46" s="332"/>
      <c r="AI46" s="332"/>
      <c r="AJ46" s="332"/>
      <c r="AK46" s="332"/>
      <c r="AL46" s="332"/>
      <c r="AM46" s="332"/>
      <c r="AN46" s="332"/>
      <c r="AO46" s="332"/>
      <c r="AP46" s="332"/>
      <c r="AQ46" s="332"/>
      <c r="AR46" s="332"/>
      <c r="AS46" s="332"/>
      <c r="AT46" s="332"/>
      <c r="AU46" s="332"/>
      <c r="AV46" s="332"/>
      <c r="AW46" s="332"/>
      <c r="AX46" s="332"/>
      <c r="AY46" s="332"/>
      <c r="AZ46" s="332"/>
      <c r="BA46" s="332"/>
      <c r="BB46" s="332"/>
      <c r="BC46" s="332"/>
      <c r="BD46" s="332"/>
      <c r="BE46" s="332"/>
      <c r="BF46" s="332"/>
      <c r="BG46" s="332"/>
      <c r="BQ46" s="332"/>
      <c r="BR46" s="332"/>
      <c r="BS46" s="332"/>
      <c r="BT46" s="332"/>
      <c r="BU46" s="332"/>
      <c r="BV46" s="332"/>
      <c r="BW46" s="332"/>
      <c r="BX46" s="332"/>
    </row>
    <row r="47" spans="2:83" s="331" customFormat="1" ht="10.199999999999999">
      <c r="E47" s="376"/>
      <c r="F47" s="332"/>
      <c r="G47" s="332"/>
      <c r="H47" s="332"/>
      <c r="I47" s="332"/>
      <c r="J47" s="390"/>
      <c r="K47" s="332"/>
      <c r="L47" s="332"/>
      <c r="M47" s="332"/>
      <c r="N47" s="332"/>
      <c r="O47" s="332"/>
      <c r="P47" s="332"/>
      <c r="Q47" s="332"/>
      <c r="R47" s="332"/>
      <c r="S47" s="332"/>
      <c r="T47" s="332"/>
      <c r="U47" s="332"/>
      <c r="V47" s="332"/>
      <c r="W47" s="332"/>
      <c r="X47" s="332"/>
      <c r="Y47" s="332"/>
      <c r="Z47" s="332"/>
      <c r="AA47" s="332"/>
      <c r="AB47" s="332"/>
      <c r="AC47" s="332"/>
      <c r="AD47" s="332"/>
      <c r="AE47" s="332"/>
      <c r="AF47" s="332"/>
      <c r="AG47" s="332"/>
      <c r="AH47" s="332"/>
      <c r="AI47" s="332"/>
      <c r="AJ47" s="332"/>
      <c r="AK47" s="332"/>
      <c r="AL47" s="332"/>
      <c r="AM47" s="332"/>
      <c r="AN47" s="332"/>
      <c r="AO47" s="332"/>
      <c r="AP47" s="332"/>
      <c r="AQ47" s="332"/>
      <c r="AR47" s="332"/>
      <c r="AS47" s="332"/>
      <c r="AT47" s="332"/>
      <c r="AU47" s="332"/>
      <c r="AV47" s="332"/>
      <c r="AW47" s="332"/>
      <c r="AX47" s="332"/>
      <c r="AY47" s="332"/>
      <c r="AZ47" s="332"/>
      <c r="BA47" s="332"/>
      <c r="BB47" s="332"/>
      <c r="BC47" s="332"/>
      <c r="BD47" s="332"/>
      <c r="BE47" s="332"/>
      <c r="BF47" s="332"/>
      <c r="BG47" s="332"/>
      <c r="BQ47" s="332"/>
      <c r="BR47" s="391"/>
      <c r="BS47" s="332"/>
      <c r="BT47" s="332"/>
      <c r="BU47" s="332"/>
      <c r="BV47" s="332"/>
      <c r="BW47" s="332"/>
      <c r="BX47" s="332"/>
    </row>
    <row r="48" spans="2:83" ht="10.199999999999999">
      <c r="B48" s="375"/>
      <c r="C48" s="375"/>
      <c r="D48" s="375"/>
      <c r="E48" s="376"/>
      <c r="J48" s="376"/>
    </row>
    <row r="49" spans="5:76" s="375" customFormat="1" ht="10.199999999999999">
      <c r="E49" s="376"/>
      <c r="F49" s="329"/>
      <c r="G49" s="329"/>
      <c r="H49" s="329"/>
      <c r="I49" s="329"/>
      <c r="J49" s="376"/>
      <c r="K49" s="329"/>
      <c r="L49" s="329"/>
      <c r="M49" s="329"/>
      <c r="N49" s="329"/>
      <c r="O49" s="329"/>
      <c r="P49" s="329"/>
      <c r="Q49" s="329"/>
      <c r="R49" s="329"/>
      <c r="S49" s="329"/>
      <c r="T49" s="329"/>
      <c r="U49" s="329"/>
      <c r="V49" s="329"/>
      <c r="W49" s="329"/>
      <c r="X49" s="329"/>
      <c r="Y49" s="329"/>
      <c r="Z49" s="329"/>
      <c r="AA49" s="329"/>
      <c r="AB49" s="329"/>
      <c r="AC49" s="329"/>
      <c r="AD49" s="329"/>
      <c r="AE49" s="329"/>
      <c r="AF49" s="329"/>
      <c r="AG49" s="329"/>
      <c r="AH49" s="329"/>
      <c r="AI49" s="329"/>
      <c r="AJ49" s="329"/>
      <c r="AK49" s="329"/>
      <c r="AL49" s="329"/>
      <c r="AM49" s="329"/>
      <c r="AN49" s="329"/>
      <c r="AO49" s="329"/>
      <c r="AP49" s="329"/>
      <c r="AQ49" s="329"/>
      <c r="AR49" s="329"/>
      <c r="AS49" s="329"/>
      <c r="AT49" s="329"/>
      <c r="AU49" s="329"/>
      <c r="AV49" s="329"/>
      <c r="AW49" s="329"/>
      <c r="AX49" s="329"/>
      <c r="AY49" s="329"/>
      <c r="AZ49" s="329"/>
      <c r="BA49" s="329"/>
      <c r="BB49" s="329"/>
      <c r="BC49" s="329"/>
      <c r="BD49" s="329"/>
      <c r="BE49" s="329"/>
      <c r="BF49" s="329"/>
      <c r="BG49" s="329"/>
      <c r="BQ49" s="329"/>
      <c r="BR49" s="329"/>
      <c r="BS49" s="329"/>
      <c r="BT49" s="329"/>
      <c r="BU49" s="329"/>
      <c r="BV49" s="329"/>
      <c r="BW49" s="329"/>
      <c r="BX49" s="329"/>
    </row>
    <row r="50" spans="5:76" s="375" customFormat="1" ht="10.199999999999999">
      <c r="E50" s="376"/>
      <c r="F50" s="329"/>
      <c r="G50" s="329"/>
      <c r="H50" s="329"/>
      <c r="I50" s="329"/>
      <c r="J50" s="376"/>
      <c r="K50" s="329"/>
      <c r="L50" s="329"/>
      <c r="M50" s="329"/>
      <c r="N50" s="329"/>
      <c r="O50" s="329"/>
      <c r="P50" s="329"/>
      <c r="Q50" s="329"/>
      <c r="R50" s="329"/>
      <c r="S50" s="329"/>
      <c r="T50" s="329"/>
      <c r="U50" s="329"/>
      <c r="V50" s="329"/>
      <c r="W50" s="329"/>
      <c r="X50" s="329"/>
      <c r="Y50" s="329"/>
      <c r="Z50" s="329"/>
      <c r="AA50" s="329"/>
      <c r="AB50" s="329"/>
      <c r="AC50" s="329"/>
      <c r="AD50" s="329"/>
      <c r="AE50" s="329"/>
      <c r="AF50" s="329"/>
      <c r="AG50" s="329"/>
      <c r="AH50" s="329"/>
      <c r="AI50" s="329"/>
      <c r="AJ50" s="329"/>
      <c r="AK50" s="329"/>
      <c r="AL50" s="329"/>
      <c r="AM50" s="329"/>
      <c r="AN50" s="329"/>
      <c r="AO50" s="329"/>
      <c r="AP50" s="329"/>
      <c r="AQ50" s="329"/>
      <c r="AR50" s="329"/>
      <c r="AS50" s="329"/>
      <c r="AT50" s="329"/>
      <c r="AU50" s="329"/>
      <c r="AV50" s="329"/>
      <c r="AW50" s="329"/>
      <c r="AX50" s="329"/>
      <c r="AY50" s="329"/>
      <c r="AZ50" s="329"/>
      <c r="BA50" s="329"/>
      <c r="BB50" s="329"/>
      <c r="BC50" s="329"/>
      <c r="BD50" s="329"/>
      <c r="BE50" s="329"/>
      <c r="BF50" s="329"/>
      <c r="BG50" s="329"/>
      <c r="BQ50" s="329"/>
      <c r="BR50" s="329"/>
      <c r="BS50" s="329"/>
      <c r="BT50" s="329"/>
      <c r="BU50" s="329"/>
      <c r="BV50" s="329"/>
      <c r="BW50" s="329"/>
      <c r="BX50" s="329"/>
    </row>
    <row r="51" spans="5:76" s="375" customFormat="1" ht="10.199999999999999">
      <c r="E51" s="376"/>
      <c r="F51" s="329"/>
      <c r="G51" s="329"/>
      <c r="H51" s="329"/>
      <c r="I51" s="329"/>
      <c r="J51" s="376"/>
      <c r="K51" s="329"/>
      <c r="L51" s="329"/>
      <c r="M51" s="329"/>
      <c r="N51" s="329"/>
      <c r="O51" s="329"/>
      <c r="P51" s="329"/>
      <c r="Q51" s="329"/>
      <c r="R51" s="329"/>
      <c r="S51" s="329"/>
      <c r="T51" s="329"/>
      <c r="U51" s="329"/>
      <c r="V51" s="329"/>
      <c r="W51" s="329"/>
      <c r="X51" s="329"/>
      <c r="Y51" s="329"/>
      <c r="Z51" s="329"/>
      <c r="AA51" s="329"/>
      <c r="AB51" s="329"/>
      <c r="AC51" s="329"/>
      <c r="AD51" s="329"/>
      <c r="AE51" s="329"/>
      <c r="AF51" s="329"/>
      <c r="AG51" s="329"/>
      <c r="AH51" s="329"/>
      <c r="AI51" s="329"/>
      <c r="AJ51" s="329"/>
      <c r="AK51" s="329"/>
      <c r="AL51" s="329"/>
      <c r="AM51" s="329"/>
      <c r="AN51" s="329"/>
      <c r="AO51" s="329"/>
      <c r="AP51" s="329"/>
      <c r="AQ51" s="329"/>
      <c r="AR51" s="329"/>
      <c r="AS51" s="329"/>
      <c r="AT51" s="329"/>
      <c r="AU51" s="329"/>
      <c r="AV51" s="329"/>
      <c r="AW51" s="329"/>
      <c r="AX51" s="329"/>
      <c r="AY51" s="329"/>
      <c r="AZ51" s="329"/>
      <c r="BA51" s="329"/>
      <c r="BB51" s="329"/>
      <c r="BC51" s="329"/>
      <c r="BD51" s="329"/>
      <c r="BE51" s="329"/>
      <c r="BF51" s="329"/>
      <c r="BG51" s="329"/>
      <c r="BQ51" s="329"/>
      <c r="BR51" s="329"/>
      <c r="BS51" s="329"/>
      <c r="BT51" s="329"/>
      <c r="BU51" s="329"/>
      <c r="BV51" s="329"/>
      <c r="BW51" s="329"/>
      <c r="BX51" s="329"/>
    </row>
    <row r="52" spans="5:76" s="375" customFormat="1" ht="10.199999999999999">
      <c r="E52" s="376"/>
      <c r="F52" s="329"/>
      <c r="G52" s="329"/>
      <c r="H52" s="329"/>
      <c r="I52" s="329"/>
      <c r="J52" s="376"/>
      <c r="K52" s="329"/>
      <c r="L52" s="329"/>
      <c r="M52" s="329"/>
      <c r="N52" s="329"/>
      <c r="O52" s="329"/>
      <c r="P52" s="329"/>
      <c r="Q52" s="329"/>
      <c r="R52" s="329"/>
      <c r="S52" s="329"/>
      <c r="T52" s="329"/>
      <c r="U52" s="329"/>
      <c r="V52" s="329"/>
      <c r="W52" s="329"/>
      <c r="X52" s="329"/>
      <c r="Y52" s="329"/>
      <c r="Z52" s="329"/>
      <c r="AA52" s="329"/>
      <c r="AB52" s="329"/>
      <c r="AC52" s="329"/>
      <c r="AD52" s="329"/>
      <c r="AE52" s="329"/>
      <c r="AF52" s="329"/>
      <c r="AG52" s="329"/>
      <c r="AH52" s="329"/>
      <c r="AI52" s="329"/>
      <c r="AJ52" s="329"/>
      <c r="AK52" s="329"/>
      <c r="AL52" s="329"/>
      <c r="AM52" s="329"/>
      <c r="AN52" s="329"/>
      <c r="AO52" s="329"/>
      <c r="AP52" s="329"/>
      <c r="AQ52" s="329"/>
      <c r="AR52" s="329"/>
      <c r="AS52" s="329"/>
      <c r="AT52" s="329"/>
      <c r="AU52" s="329"/>
      <c r="AV52" s="329"/>
      <c r="AW52" s="329"/>
      <c r="AX52" s="329"/>
      <c r="AY52" s="329"/>
      <c r="AZ52" s="329"/>
      <c r="BA52" s="329"/>
      <c r="BB52" s="329"/>
      <c r="BC52" s="329"/>
      <c r="BD52" s="329"/>
      <c r="BE52" s="329"/>
      <c r="BF52" s="329"/>
      <c r="BG52" s="329"/>
      <c r="BQ52" s="329"/>
      <c r="BR52" s="329"/>
      <c r="BS52" s="329"/>
      <c r="BT52" s="329"/>
      <c r="BU52" s="329"/>
      <c r="BV52" s="329"/>
      <c r="BW52" s="329"/>
      <c r="BX52" s="329"/>
    </row>
    <row r="53" spans="5:76" s="375" customFormat="1" ht="10.199999999999999">
      <c r="E53" s="376"/>
      <c r="F53" s="329"/>
      <c r="G53" s="329"/>
      <c r="H53" s="329"/>
      <c r="I53" s="329"/>
      <c r="J53" s="376"/>
      <c r="K53" s="329"/>
      <c r="L53" s="329"/>
      <c r="M53" s="329"/>
      <c r="N53" s="329"/>
      <c r="O53" s="329"/>
      <c r="P53" s="329"/>
      <c r="Q53" s="329"/>
      <c r="R53" s="329"/>
      <c r="S53" s="329"/>
      <c r="T53" s="329"/>
      <c r="U53" s="329"/>
      <c r="V53" s="329"/>
      <c r="W53" s="329"/>
      <c r="X53" s="329"/>
      <c r="Y53" s="329"/>
      <c r="Z53" s="329"/>
      <c r="AA53" s="329"/>
      <c r="AB53" s="329"/>
      <c r="AC53" s="329"/>
      <c r="AD53" s="329"/>
      <c r="AE53" s="329"/>
      <c r="AF53" s="329"/>
      <c r="AG53" s="329"/>
      <c r="AH53" s="329"/>
      <c r="AI53" s="329"/>
      <c r="AJ53" s="329"/>
      <c r="AK53" s="329"/>
      <c r="AL53" s="329"/>
      <c r="AM53" s="329"/>
      <c r="AN53" s="329"/>
      <c r="AO53" s="329"/>
      <c r="AP53" s="329"/>
      <c r="AQ53" s="329"/>
      <c r="AR53" s="329"/>
      <c r="AS53" s="329"/>
      <c r="AT53" s="329"/>
      <c r="AU53" s="329"/>
      <c r="AV53" s="329"/>
      <c r="AW53" s="329"/>
      <c r="AX53" s="329"/>
      <c r="AY53" s="329"/>
      <c r="AZ53" s="329"/>
      <c r="BA53" s="329"/>
      <c r="BB53" s="329"/>
      <c r="BC53" s="329"/>
      <c r="BD53" s="329"/>
      <c r="BE53" s="329"/>
      <c r="BF53" s="329"/>
      <c r="BG53" s="329"/>
      <c r="BQ53" s="329"/>
      <c r="BR53" s="329"/>
      <c r="BS53" s="329"/>
      <c r="BT53" s="329"/>
      <c r="BU53" s="329"/>
      <c r="BV53" s="329"/>
      <c r="BW53" s="329"/>
      <c r="BX53" s="329"/>
    </row>
    <row r="54" spans="5:76" s="375" customFormat="1" ht="10.199999999999999">
      <c r="E54" s="376"/>
      <c r="F54" s="329"/>
      <c r="G54" s="329"/>
      <c r="H54" s="329"/>
      <c r="I54" s="329"/>
      <c r="J54" s="376"/>
      <c r="K54" s="329"/>
      <c r="L54" s="329"/>
      <c r="M54" s="329"/>
      <c r="N54" s="329"/>
      <c r="O54" s="329"/>
      <c r="P54" s="329"/>
      <c r="Q54" s="329"/>
      <c r="R54" s="329"/>
      <c r="S54" s="329"/>
      <c r="T54" s="329"/>
      <c r="U54" s="329"/>
      <c r="V54" s="329"/>
      <c r="W54" s="329"/>
      <c r="X54" s="329"/>
      <c r="Y54" s="329"/>
      <c r="Z54" s="329"/>
      <c r="AA54" s="329"/>
      <c r="AB54" s="329"/>
      <c r="AC54" s="329"/>
      <c r="AD54" s="329"/>
      <c r="AE54" s="329"/>
      <c r="AF54" s="329"/>
      <c r="AG54" s="329"/>
      <c r="AH54" s="329"/>
      <c r="AI54" s="329"/>
      <c r="AJ54" s="329"/>
      <c r="AK54" s="329"/>
      <c r="AL54" s="329"/>
      <c r="AM54" s="329"/>
      <c r="AN54" s="329"/>
      <c r="AO54" s="329"/>
      <c r="AP54" s="329"/>
      <c r="AQ54" s="329"/>
      <c r="AR54" s="329"/>
      <c r="AS54" s="329"/>
      <c r="AT54" s="329"/>
      <c r="AU54" s="329"/>
      <c r="AV54" s="329"/>
      <c r="AW54" s="329"/>
      <c r="AX54" s="329"/>
      <c r="AY54" s="329"/>
      <c r="AZ54" s="329"/>
      <c r="BA54" s="329"/>
      <c r="BB54" s="329"/>
      <c r="BC54" s="329"/>
      <c r="BD54" s="329"/>
      <c r="BE54" s="329"/>
      <c r="BF54" s="329"/>
      <c r="BG54" s="329"/>
      <c r="BQ54" s="329"/>
      <c r="BR54" s="329"/>
      <c r="BS54" s="329"/>
      <c r="BT54" s="329"/>
      <c r="BU54" s="329"/>
      <c r="BV54" s="329"/>
      <c r="BW54" s="329"/>
      <c r="BX54" s="329"/>
    </row>
    <row r="55" spans="5:76" s="375" customFormat="1" ht="10.199999999999999">
      <c r="E55" s="376"/>
      <c r="F55" s="329"/>
      <c r="G55" s="329"/>
      <c r="H55" s="329"/>
      <c r="I55" s="329"/>
      <c r="J55" s="376"/>
      <c r="K55" s="329"/>
      <c r="L55" s="329"/>
      <c r="M55" s="329"/>
      <c r="N55" s="329"/>
      <c r="O55" s="329"/>
      <c r="P55" s="329"/>
      <c r="Q55" s="329"/>
      <c r="R55" s="329"/>
      <c r="S55" s="329"/>
      <c r="T55" s="329"/>
      <c r="U55" s="329"/>
      <c r="V55" s="329"/>
      <c r="W55" s="329"/>
      <c r="X55" s="329"/>
      <c r="Y55" s="329"/>
      <c r="Z55" s="329"/>
      <c r="AA55" s="329"/>
      <c r="AB55" s="329"/>
      <c r="AC55" s="329"/>
      <c r="AD55" s="329"/>
      <c r="AE55" s="329"/>
      <c r="AF55" s="329"/>
      <c r="AG55" s="329"/>
      <c r="AH55" s="329"/>
      <c r="AI55" s="329"/>
      <c r="AJ55" s="329"/>
      <c r="AK55" s="329"/>
      <c r="AL55" s="329"/>
      <c r="AM55" s="329"/>
      <c r="AN55" s="329"/>
      <c r="AO55" s="329"/>
      <c r="AP55" s="329"/>
      <c r="AQ55" s="329"/>
      <c r="AR55" s="329"/>
      <c r="AS55" s="329"/>
      <c r="AT55" s="329"/>
      <c r="AU55" s="329"/>
      <c r="AV55" s="329"/>
      <c r="AW55" s="329"/>
      <c r="AX55" s="329"/>
      <c r="AY55" s="329"/>
      <c r="AZ55" s="329"/>
      <c r="BA55" s="329"/>
      <c r="BB55" s="329"/>
      <c r="BC55" s="329"/>
      <c r="BD55" s="329"/>
      <c r="BE55" s="329"/>
      <c r="BF55" s="329"/>
      <c r="BG55" s="329"/>
      <c r="BQ55" s="329"/>
      <c r="BR55" s="329"/>
      <c r="BS55" s="329"/>
      <c r="BT55" s="329"/>
      <c r="BU55" s="329"/>
      <c r="BV55" s="329"/>
      <c r="BW55" s="329"/>
      <c r="BX55" s="329"/>
    </row>
    <row r="56" spans="5:76" s="103" customFormat="1">
      <c r="E56" s="376"/>
      <c r="F56" s="333"/>
      <c r="G56" s="333"/>
      <c r="H56" s="333"/>
      <c r="I56" s="333"/>
      <c r="J56" s="377"/>
      <c r="K56" s="333"/>
      <c r="L56" s="333"/>
      <c r="M56" s="333"/>
      <c r="N56" s="333"/>
      <c r="O56" s="333"/>
      <c r="P56" s="333"/>
      <c r="Q56" s="333"/>
      <c r="R56" s="333"/>
      <c r="S56" s="333"/>
      <c r="T56" s="333"/>
      <c r="U56" s="333"/>
      <c r="V56" s="333"/>
      <c r="W56" s="333"/>
      <c r="X56" s="333"/>
      <c r="Y56" s="333"/>
      <c r="Z56" s="333"/>
      <c r="AA56" s="333"/>
      <c r="AB56" s="333"/>
      <c r="AC56" s="333"/>
      <c r="AD56" s="333"/>
      <c r="AE56" s="333"/>
      <c r="AF56" s="333"/>
      <c r="AG56" s="333"/>
      <c r="AH56" s="333"/>
      <c r="AI56" s="333"/>
      <c r="AJ56" s="333"/>
      <c r="AK56" s="333"/>
      <c r="AL56" s="333"/>
      <c r="AM56" s="333"/>
      <c r="AN56" s="333"/>
      <c r="AO56" s="333"/>
      <c r="AP56" s="333"/>
      <c r="AQ56" s="333"/>
      <c r="AR56" s="333"/>
      <c r="AS56" s="333"/>
      <c r="AT56" s="333"/>
      <c r="AU56" s="333"/>
      <c r="AV56" s="333"/>
      <c r="AW56" s="333"/>
      <c r="AX56" s="333"/>
      <c r="AY56" s="333"/>
      <c r="AZ56" s="333"/>
      <c r="BA56" s="333"/>
      <c r="BB56" s="333"/>
      <c r="BC56" s="333"/>
      <c r="BD56" s="333"/>
      <c r="BE56" s="333"/>
      <c r="BF56" s="333"/>
      <c r="BG56" s="333"/>
      <c r="BQ56" s="333"/>
      <c r="BR56" s="333"/>
      <c r="BS56" s="333"/>
      <c r="BT56" s="333"/>
      <c r="BU56" s="333"/>
      <c r="BV56" s="333"/>
      <c r="BW56" s="333"/>
      <c r="BX56" s="333"/>
    </row>
    <row r="57" spans="5:76" s="375" customFormat="1" ht="10.199999999999999">
      <c r="E57" s="376"/>
      <c r="F57" s="329"/>
      <c r="G57" s="329"/>
      <c r="H57" s="329"/>
      <c r="I57" s="329"/>
      <c r="J57" s="376"/>
      <c r="K57" s="329"/>
      <c r="L57" s="329"/>
      <c r="M57" s="329"/>
      <c r="N57" s="329"/>
      <c r="O57" s="329"/>
      <c r="P57" s="329"/>
      <c r="Q57" s="329"/>
      <c r="R57" s="329"/>
      <c r="S57" s="329"/>
      <c r="T57" s="329"/>
      <c r="U57" s="329"/>
      <c r="V57" s="329"/>
      <c r="W57" s="329"/>
      <c r="X57" s="329"/>
      <c r="Y57" s="329"/>
      <c r="Z57" s="329"/>
      <c r="AA57" s="329"/>
      <c r="AB57" s="329"/>
      <c r="AC57" s="329"/>
      <c r="AD57" s="329"/>
      <c r="AE57" s="329"/>
      <c r="AF57" s="329"/>
      <c r="AG57" s="329"/>
      <c r="AH57" s="329"/>
      <c r="AI57" s="329"/>
      <c r="AJ57" s="329"/>
      <c r="AK57" s="329"/>
      <c r="AL57" s="329"/>
      <c r="AM57" s="329"/>
      <c r="AN57" s="329"/>
      <c r="AO57" s="329"/>
      <c r="AP57" s="329"/>
      <c r="AQ57" s="329"/>
      <c r="AR57" s="329"/>
      <c r="AS57" s="329"/>
      <c r="AT57" s="329"/>
      <c r="AU57" s="329"/>
      <c r="AV57" s="329"/>
      <c r="AW57" s="329"/>
      <c r="AX57" s="329"/>
      <c r="AY57" s="329"/>
      <c r="AZ57" s="329"/>
      <c r="BA57" s="329"/>
      <c r="BB57" s="329"/>
      <c r="BC57" s="329"/>
      <c r="BD57" s="329"/>
      <c r="BE57" s="329"/>
      <c r="BF57" s="329"/>
      <c r="BG57" s="329"/>
      <c r="BQ57" s="329"/>
      <c r="BR57" s="329"/>
      <c r="BS57" s="329"/>
      <c r="BT57" s="329"/>
      <c r="BU57" s="329"/>
      <c r="BV57" s="329"/>
      <c r="BW57" s="329"/>
      <c r="BX57" s="329"/>
    </row>
    <row r="58" spans="5:76" s="375" customFormat="1" ht="10.199999999999999">
      <c r="E58" s="376"/>
      <c r="F58" s="329"/>
      <c r="G58" s="329"/>
      <c r="H58" s="329"/>
      <c r="I58" s="329"/>
      <c r="J58" s="104"/>
      <c r="K58" s="329"/>
      <c r="L58" s="329"/>
      <c r="M58" s="329"/>
      <c r="N58" s="329"/>
      <c r="O58" s="329"/>
      <c r="P58" s="329"/>
      <c r="Q58" s="329"/>
      <c r="R58" s="329"/>
      <c r="S58" s="329"/>
      <c r="T58" s="329"/>
      <c r="U58" s="329"/>
      <c r="V58" s="329"/>
      <c r="W58" s="329"/>
      <c r="X58" s="329"/>
      <c r="Y58" s="329"/>
      <c r="Z58" s="329"/>
      <c r="AA58" s="329"/>
      <c r="AB58" s="329"/>
      <c r="AC58" s="329"/>
      <c r="AD58" s="329"/>
      <c r="AE58" s="329"/>
      <c r="AF58" s="329"/>
      <c r="AG58" s="329"/>
      <c r="AH58" s="329"/>
      <c r="AI58" s="329"/>
      <c r="AJ58" s="329"/>
      <c r="AK58" s="329"/>
      <c r="AL58" s="329"/>
      <c r="AM58" s="329"/>
      <c r="AN58" s="329"/>
      <c r="AO58" s="329"/>
      <c r="AP58" s="329"/>
      <c r="AQ58" s="329"/>
      <c r="AR58" s="329"/>
      <c r="AS58" s="329"/>
      <c r="AT58" s="329"/>
      <c r="AU58" s="329"/>
      <c r="AV58" s="329"/>
      <c r="AW58" s="329"/>
      <c r="AX58" s="329"/>
      <c r="AY58" s="329"/>
      <c r="AZ58" s="329"/>
      <c r="BA58" s="329"/>
      <c r="BB58" s="329"/>
      <c r="BC58" s="329"/>
      <c r="BD58" s="329"/>
      <c r="BE58" s="329"/>
      <c r="BF58" s="329"/>
      <c r="BG58" s="329"/>
      <c r="BQ58" s="329"/>
      <c r="BR58" s="329"/>
      <c r="BS58" s="329"/>
      <c r="BT58" s="329"/>
      <c r="BU58" s="329"/>
      <c r="BV58" s="329"/>
      <c r="BW58" s="329"/>
      <c r="BX58" s="329"/>
    </row>
    <row r="59" spans="5:76" s="375" customFormat="1" ht="10.199999999999999">
      <c r="E59" s="376"/>
      <c r="F59" s="329"/>
      <c r="G59" s="329"/>
      <c r="H59" s="329"/>
      <c r="I59" s="329"/>
      <c r="J59" s="104"/>
      <c r="K59" s="329"/>
      <c r="L59" s="329"/>
      <c r="M59" s="329"/>
      <c r="N59" s="329"/>
      <c r="O59" s="329"/>
      <c r="P59" s="329"/>
      <c r="Q59" s="329"/>
      <c r="R59" s="329"/>
      <c r="S59" s="329"/>
      <c r="T59" s="329"/>
      <c r="U59" s="329"/>
      <c r="V59" s="329"/>
      <c r="W59" s="329"/>
      <c r="X59" s="329"/>
      <c r="Y59" s="329"/>
      <c r="Z59" s="329"/>
      <c r="AA59" s="329"/>
      <c r="AB59" s="329"/>
      <c r="AC59" s="329"/>
      <c r="AD59" s="329"/>
      <c r="AE59" s="329"/>
      <c r="AF59" s="329"/>
      <c r="AG59" s="329"/>
      <c r="AH59" s="329"/>
      <c r="AI59" s="329"/>
      <c r="AJ59" s="329"/>
      <c r="AK59" s="329"/>
      <c r="AL59" s="329"/>
      <c r="AM59" s="329"/>
      <c r="AN59" s="329"/>
      <c r="AO59" s="329"/>
      <c r="AP59" s="329"/>
      <c r="AQ59" s="329"/>
      <c r="AR59" s="329"/>
      <c r="AS59" s="329"/>
      <c r="AT59" s="329"/>
      <c r="AU59" s="329"/>
      <c r="AV59" s="329"/>
      <c r="AW59" s="329"/>
      <c r="AX59" s="329"/>
      <c r="AY59" s="329"/>
      <c r="AZ59" s="329"/>
      <c r="BA59" s="329"/>
      <c r="BB59" s="329"/>
      <c r="BC59" s="329"/>
      <c r="BD59" s="329"/>
      <c r="BE59" s="329"/>
      <c r="BF59" s="329"/>
      <c r="BG59" s="329"/>
      <c r="BQ59" s="329"/>
      <c r="BR59" s="329"/>
      <c r="BS59" s="329"/>
      <c r="BT59" s="329"/>
      <c r="BU59" s="329"/>
      <c r="BV59" s="329"/>
      <c r="BW59" s="329"/>
      <c r="BX59" s="329"/>
    </row>
    <row r="60" spans="5:76" s="375" customFormat="1" ht="10.199999999999999">
      <c r="E60" s="376"/>
      <c r="F60" s="329"/>
      <c r="G60" s="329"/>
      <c r="H60" s="329"/>
      <c r="I60" s="329"/>
      <c r="J60" s="329"/>
      <c r="K60" s="329"/>
      <c r="L60" s="329"/>
      <c r="M60" s="329"/>
      <c r="N60" s="329"/>
      <c r="O60" s="329"/>
      <c r="P60" s="329"/>
      <c r="Q60" s="329"/>
      <c r="R60" s="329"/>
      <c r="S60" s="329"/>
      <c r="T60" s="329"/>
      <c r="U60" s="329"/>
      <c r="V60" s="329"/>
      <c r="W60" s="329"/>
      <c r="X60" s="329"/>
      <c r="Y60" s="329"/>
      <c r="Z60" s="329"/>
      <c r="AA60" s="329"/>
      <c r="AB60" s="329"/>
      <c r="AC60" s="329"/>
      <c r="AD60" s="329"/>
      <c r="AE60" s="329"/>
      <c r="AF60" s="329"/>
      <c r="AG60" s="329"/>
      <c r="AH60" s="329"/>
      <c r="AI60" s="329"/>
      <c r="AJ60" s="329"/>
      <c r="AK60" s="329"/>
      <c r="AL60" s="329"/>
      <c r="AM60" s="329"/>
      <c r="AN60" s="329"/>
      <c r="AO60" s="329"/>
      <c r="AP60" s="329"/>
      <c r="AQ60" s="329"/>
      <c r="AR60" s="329"/>
      <c r="AS60" s="329"/>
      <c r="AT60" s="329"/>
      <c r="AU60" s="329"/>
      <c r="AV60" s="329"/>
      <c r="AW60" s="329"/>
      <c r="AX60" s="329"/>
      <c r="AY60" s="329"/>
      <c r="AZ60" s="329"/>
      <c r="BA60" s="329"/>
      <c r="BB60" s="329"/>
      <c r="BC60" s="329"/>
      <c r="BD60" s="329"/>
      <c r="BE60" s="329"/>
      <c r="BF60" s="329"/>
      <c r="BG60" s="329"/>
      <c r="BQ60" s="329"/>
      <c r="BR60" s="329"/>
      <c r="BS60" s="329"/>
      <c r="BT60" s="329"/>
      <c r="BU60" s="329"/>
      <c r="BV60" s="329"/>
      <c r="BW60" s="329"/>
      <c r="BX60" s="329"/>
    </row>
    <row r="61" spans="5:76" s="375" customFormat="1" ht="10.199999999999999">
      <c r="E61" s="376"/>
      <c r="F61" s="329"/>
      <c r="G61" s="329"/>
      <c r="H61" s="329"/>
      <c r="I61" s="329"/>
      <c r="J61" s="329"/>
      <c r="K61" s="329"/>
      <c r="L61" s="329"/>
      <c r="M61" s="329"/>
      <c r="N61" s="329"/>
      <c r="O61" s="329"/>
      <c r="P61" s="329"/>
      <c r="Q61" s="329"/>
      <c r="R61" s="329"/>
      <c r="S61" s="329"/>
      <c r="T61" s="329"/>
      <c r="U61" s="329"/>
      <c r="V61" s="329"/>
      <c r="W61" s="329"/>
      <c r="X61" s="329"/>
      <c r="Y61" s="329"/>
      <c r="Z61" s="329"/>
      <c r="AA61" s="329"/>
      <c r="AB61" s="329"/>
      <c r="AC61" s="329"/>
      <c r="AD61" s="329"/>
      <c r="AE61" s="329"/>
      <c r="AF61" s="329"/>
      <c r="AG61" s="329"/>
      <c r="AH61" s="329"/>
      <c r="AI61" s="329"/>
      <c r="AJ61" s="329"/>
      <c r="AK61" s="329"/>
      <c r="AL61" s="329"/>
      <c r="AM61" s="329"/>
      <c r="AN61" s="329"/>
      <c r="AO61" s="329"/>
      <c r="AP61" s="329"/>
      <c r="AQ61" s="329"/>
      <c r="AR61" s="329"/>
      <c r="AS61" s="329"/>
      <c r="AT61" s="329"/>
      <c r="AU61" s="329"/>
      <c r="AV61" s="329"/>
      <c r="AW61" s="329"/>
      <c r="AX61" s="329"/>
      <c r="AY61" s="329"/>
      <c r="AZ61" s="329"/>
      <c r="BA61" s="329"/>
      <c r="BB61" s="329"/>
      <c r="BC61" s="329"/>
      <c r="BD61" s="329"/>
      <c r="BE61" s="329"/>
      <c r="BF61" s="329"/>
      <c r="BG61" s="329"/>
      <c r="BQ61" s="329"/>
      <c r="BR61" s="329"/>
      <c r="BS61" s="329"/>
      <c r="BT61" s="329"/>
      <c r="BU61" s="329"/>
      <c r="BV61" s="329"/>
      <c r="BW61" s="329"/>
      <c r="BX61" s="329"/>
    </row>
    <row r="62" spans="5:76" s="375" customFormat="1" ht="10.199999999999999">
      <c r="E62" s="376"/>
      <c r="F62" s="329"/>
      <c r="G62" s="329"/>
      <c r="H62" s="329"/>
      <c r="I62" s="329"/>
      <c r="J62" s="329"/>
      <c r="K62" s="329"/>
      <c r="L62" s="329"/>
      <c r="M62" s="329"/>
      <c r="N62" s="329"/>
      <c r="O62" s="329"/>
      <c r="P62" s="329"/>
      <c r="Q62" s="329"/>
      <c r="R62" s="329"/>
      <c r="S62" s="329"/>
      <c r="T62" s="329"/>
      <c r="U62" s="329"/>
      <c r="V62" s="329"/>
      <c r="W62" s="329"/>
      <c r="X62" s="329"/>
      <c r="Y62" s="329"/>
      <c r="Z62" s="329"/>
      <c r="AA62" s="329"/>
      <c r="AB62" s="329"/>
      <c r="AC62" s="329"/>
      <c r="AD62" s="329"/>
      <c r="AE62" s="329"/>
      <c r="AF62" s="329"/>
      <c r="AG62" s="329"/>
      <c r="AH62" s="329"/>
      <c r="AI62" s="329"/>
      <c r="AJ62" s="329"/>
      <c r="AK62" s="329"/>
      <c r="AL62" s="329"/>
      <c r="AM62" s="329"/>
      <c r="AN62" s="329"/>
      <c r="AO62" s="329"/>
      <c r="AP62" s="329"/>
      <c r="AQ62" s="329"/>
      <c r="AR62" s="329"/>
      <c r="AS62" s="329"/>
      <c r="AT62" s="329"/>
      <c r="AU62" s="329"/>
      <c r="AV62" s="329"/>
      <c r="AW62" s="329"/>
      <c r="AX62" s="329"/>
      <c r="AY62" s="329"/>
      <c r="AZ62" s="329"/>
      <c r="BA62" s="329"/>
      <c r="BB62" s="329"/>
      <c r="BC62" s="329"/>
      <c r="BD62" s="329"/>
      <c r="BE62" s="329"/>
      <c r="BF62" s="329"/>
      <c r="BG62" s="329"/>
      <c r="BQ62" s="329"/>
      <c r="BR62" s="329"/>
      <c r="BS62" s="329"/>
      <c r="BT62" s="329"/>
      <c r="BU62" s="329"/>
      <c r="BV62" s="329"/>
      <c r="BW62" s="329"/>
      <c r="BX62" s="329"/>
    </row>
    <row r="63" spans="5:76" s="375" customFormat="1" ht="10.199999999999999">
      <c r="E63" s="376"/>
      <c r="F63" s="329"/>
      <c r="G63" s="329"/>
      <c r="H63" s="329"/>
      <c r="I63" s="329"/>
      <c r="J63" s="329"/>
      <c r="K63" s="329"/>
      <c r="L63" s="329"/>
      <c r="M63" s="329"/>
      <c r="N63" s="329"/>
      <c r="O63" s="329"/>
      <c r="P63" s="329"/>
      <c r="Q63" s="329"/>
      <c r="R63" s="329"/>
      <c r="S63" s="329"/>
      <c r="T63" s="329"/>
      <c r="U63" s="329"/>
      <c r="V63" s="329"/>
      <c r="W63" s="329"/>
      <c r="X63" s="329"/>
      <c r="Y63" s="329"/>
      <c r="Z63" s="329"/>
      <c r="AA63" s="329"/>
      <c r="AB63" s="329"/>
      <c r="AC63" s="329"/>
      <c r="AD63" s="329"/>
      <c r="AE63" s="329"/>
      <c r="AF63" s="329"/>
      <c r="AG63" s="329"/>
      <c r="AH63" s="329"/>
      <c r="AI63" s="329"/>
      <c r="AJ63" s="329"/>
      <c r="AK63" s="329"/>
      <c r="AL63" s="329"/>
      <c r="AM63" s="329"/>
      <c r="AN63" s="329"/>
      <c r="AO63" s="329"/>
      <c r="AP63" s="329"/>
      <c r="AQ63" s="329"/>
      <c r="AR63" s="329"/>
      <c r="AS63" s="329"/>
      <c r="AT63" s="329"/>
      <c r="AU63" s="329"/>
      <c r="AV63" s="329"/>
      <c r="AW63" s="329"/>
      <c r="AX63" s="329"/>
      <c r="AY63" s="329"/>
      <c r="AZ63" s="329"/>
      <c r="BA63" s="329"/>
      <c r="BB63" s="329"/>
      <c r="BC63" s="329"/>
      <c r="BD63" s="329"/>
      <c r="BE63" s="329"/>
      <c r="BF63" s="329"/>
      <c r="BG63" s="329"/>
      <c r="BQ63" s="329"/>
      <c r="BR63" s="329"/>
      <c r="BS63" s="329"/>
      <c r="BT63" s="329"/>
      <c r="BU63" s="329"/>
      <c r="BV63" s="329"/>
      <c r="BW63" s="329"/>
      <c r="BX63" s="329"/>
    </row>
    <row r="64" spans="5:76" s="375" customFormat="1" ht="10.199999999999999">
      <c r="E64" s="376"/>
      <c r="F64" s="329"/>
      <c r="G64" s="329"/>
      <c r="H64" s="329"/>
      <c r="I64" s="329"/>
      <c r="J64" s="329"/>
      <c r="K64" s="329"/>
      <c r="L64" s="329"/>
      <c r="M64" s="329"/>
      <c r="N64" s="329"/>
      <c r="O64" s="329"/>
      <c r="P64" s="329"/>
      <c r="Q64" s="329"/>
      <c r="R64" s="329"/>
      <c r="S64" s="329"/>
      <c r="T64" s="329"/>
      <c r="U64" s="329"/>
      <c r="V64" s="329"/>
      <c r="W64" s="329"/>
      <c r="X64" s="329"/>
      <c r="Y64" s="329"/>
      <c r="Z64" s="329"/>
      <c r="AA64" s="329"/>
      <c r="AB64" s="329"/>
      <c r="AC64" s="329"/>
      <c r="AD64" s="329"/>
      <c r="AE64" s="329"/>
      <c r="AF64" s="329"/>
      <c r="AG64" s="329"/>
      <c r="AH64" s="329"/>
      <c r="AI64" s="329"/>
      <c r="AJ64" s="329"/>
      <c r="AK64" s="329"/>
      <c r="AL64" s="329"/>
      <c r="AM64" s="329"/>
      <c r="AN64" s="329"/>
      <c r="AO64" s="329"/>
      <c r="AP64" s="329"/>
      <c r="AQ64" s="329"/>
      <c r="AR64" s="329"/>
      <c r="AS64" s="329"/>
      <c r="AT64" s="329"/>
      <c r="AU64" s="329"/>
      <c r="AV64" s="329"/>
      <c r="AW64" s="329"/>
      <c r="AX64" s="329"/>
      <c r="AY64" s="329"/>
      <c r="AZ64" s="329"/>
      <c r="BA64" s="329"/>
      <c r="BB64" s="329"/>
      <c r="BC64" s="329"/>
      <c r="BD64" s="329"/>
      <c r="BE64" s="329"/>
      <c r="BF64" s="329"/>
      <c r="BG64" s="329"/>
      <c r="BQ64" s="329"/>
      <c r="BR64" s="329"/>
      <c r="BS64" s="329"/>
      <c r="BT64" s="329"/>
      <c r="BU64" s="329"/>
      <c r="BV64" s="329"/>
      <c r="BW64" s="329"/>
      <c r="BX64" s="329"/>
    </row>
    <row r="65" spans="5:76" s="375" customFormat="1" ht="10.199999999999999">
      <c r="E65" s="329"/>
      <c r="F65" s="329"/>
      <c r="G65" s="329"/>
      <c r="H65" s="329"/>
      <c r="I65" s="329"/>
      <c r="J65" s="329"/>
      <c r="K65" s="329"/>
      <c r="L65" s="329"/>
      <c r="M65" s="329"/>
      <c r="N65" s="329"/>
      <c r="O65" s="329"/>
      <c r="P65" s="329"/>
      <c r="Q65" s="329"/>
      <c r="R65" s="329"/>
      <c r="S65" s="329"/>
      <c r="T65" s="329"/>
      <c r="U65" s="329"/>
      <c r="V65" s="329"/>
      <c r="W65" s="329"/>
      <c r="X65" s="329"/>
      <c r="Y65" s="329"/>
      <c r="Z65" s="329"/>
      <c r="AA65" s="329"/>
      <c r="AB65" s="329"/>
      <c r="AC65" s="329"/>
      <c r="AD65" s="329"/>
      <c r="AE65" s="329"/>
      <c r="AF65" s="329"/>
      <c r="AG65" s="329"/>
      <c r="AH65" s="329"/>
      <c r="AI65" s="329"/>
      <c r="AJ65" s="329"/>
      <c r="AK65" s="329"/>
      <c r="AL65" s="329"/>
      <c r="AM65" s="329"/>
      <c r="AN65" s="329"/>
      <c r="AO65" s="329"/>
      <c r="AP65" s="329"/>
      <c r="AQ65" s="329"/>
      <c r="AR65" s="329"/>
      <c r="AS65" s="329"/>
      <c r="AT65" s="329"/>
      <c r="AU65" s="329"/>
      <c r="AV65" s="329"/>
      <c r="AW65" s="329"/>
      <c r="AX65" s="329"/>
      <c r="AY65" s="329"/>
      <c r="AZ65" s="329"/>
      <c r="BA65" s="329"/>
      <c r="BB65" s="329"/>
      <c r="BC65" s="329"/>
      <c r="BD65" s="329"/>
      <c r="BE65" s="329"/>
      <c r="BF65" s="329"/>
      <c r="BG65" s="329"/>
      <c r="BQ65" s="329"/>
      <c r="BR65" s="329"/>
      <c r="BS65" s="329"/>
      <c r="BT65" s="329"/>
      <c r="BU65" s="329"/>
      <c r="BV65" s="329"/>
      <c r="BW65" s="329"/>
      <c r="BX65" s="329"/>
    </row>
    <row r="66" spans="5:76" s="375" customFormat="1" ht="10.199999999999999">
      <c r="E66" s="329"/>
      <c r="F66" s="329"/>
      <c r="G66" s="329"/>
      <c r="H66" s="329"/>
      <c r="I66" s="329"/>
      <c r="J66" s="329"/>
      <c r="K66" s="329"/>
      <c r="L66" s="329"/>
      <c r="M66" s="329"/>
      <c r="N66" s="329"/>
      <c r="O66" s="329"/>
      <c r="P66" s="329"/>
      <c r="Q66" s="329"/>
      <c r="R66" s="329"/>
      <c r="S66" s="329"/>
      <c r="T66" s="329"/>
      <c r="U66" s="329"/>
      <c r="V66" s="329"/>
      <c r="W66" s="329"/>
      <c r="X66" s="329"/>
      <c r="Y66" s="329"/>
      <c r="Z66" s="329"/>
      <c r="AA66" s="329"/>
      <c r="AB66" s="329"/>
      <c r="AC66" s="329"/>
      <c r="AD66" s="329"/>
      <c r="AE66" s="329"/>
      <c r="AF66" s="329"/>
      <c r="AG66" s="329"/>
      <c r="AH66" s="329"/>
      <c r="AI66" s="329"/>
      <c r="AJ66" s="329"/>
      <c r="AK66" s="329"/>
      <c r="AL66" s="329"/>
      <c r="AM66" s="329"/>
      <c r="AN66" s="329"/>
      <c r="AO66" s="329"/>
      <c r="AP66" s="329"/>
      <c r="AQ66" s="329"/>
      <c r="AR66" s="329"/>
      <c r="AS66" s="329"/>
      <c r="AT66" s="329"/>
      <c r="AU66" s="329"/>
      <c r="AV66" s="329"/>
      <c r="AW66" s="329"/>
      <c r="AX66" s="329"/>
      <c r="AY66" s="329"/>
      <c r="AZ66" s="329"/>
      <c r="BA66" s="329"/>
      <c r="BB66" s="329"/>
      <c r="BC66" s="329"/>
      <c r="BD66" s="329"/>
      <c r="BE66" s="329"/>
      <c r="BF66" s="329"/>
      <c r="BG66" s="329"/>
      <c r="BQ66" s="329"/>
      <c r="BR66" s="329"/>
      <c r="BS66" s="329"/>
      <c r="BT66" s="329"/>
      <c r="BU66" s="329"/>
      <c r="BV66" s="329"/>
      <c r="BW66" s="329"/>
      <c r="BX66" s="329"/>
    </row>
    <row r="67" spans="5:76" s="375" customFormat="1" ht="10.199999999999999">
      <c r="E67" s="329"/>
      <c r="F67" s="329"/>
      <c r="G67" s="329"/>
      <c r="H67" s="329"/>
      <c r="I67" s="329"/>
      <c r="J67" s="329"/>
      <c r="K67" s="329"/>
      <c r="L67" s="329"/>
      <c r="M67" s="329"/>
      <c r="N67" s="329"/>
      <c r="O67" s="329"/>
      <c r="P67" s="329"/>
      <c r="Q67" s="329"/>
      <c r="R67" s="329"/>
      <c r="S67" s="329"/>
      <c r="T67" s="329"/>
      <c r="U67" s="329"/>
      <c r="V67" s="329"/>
      <c r="W67" s="329"/>
      <c r="X67" s="329"/>
      <c r="Y67" s="329"/>
      <c r="Z67" s="329"/>
      <c r="AA67" s="329"/>
      <c r="AB67" s="329"/>
      <c r="AC67" s="329"/>
      <c r="AD67" s="329"/>
      <c r="AE67" s="329"/>
      <c r="AF67" s="329"/>
      <c r="AG67" s="329"/>
      <c r="AH67" s="329"/>
      <c r="AI67" s="329"/>
      <c r="AJ67" s="329"/>
      <c r="AK67" s="329"/>
      <c r="AL67" s="329"/>
      <c r="AM67" s="329"/>
      <c r="AN67" s="329"/>
      <c r="AO67" s="329"/>
      <c r="AP67" s="329"/>
      <c r="AQ67" s="329"/>
      <c r="AR67" s="329"/>
      <c r="AS67" s="329"/>
      <c r="AT67" s="329"/>
      <c r="AU67" s="329"/>
      <c r="AV67" s="329"/>
      <c r="AW67" s="329"/>
      <c r="AX67" s="329"/>
      <c r="AY67" s="329"/>
      <c r="AZ67" s="329"/>
      <c r="BA67" s="329"/>
      <c r="BB67" s="329"/>
      <c r="BC67" s="329"/>
      <c r="BD67" s="329"/>
      <c r="BE67" s="329"/>
      <c r="BF67" s="329"/>
      <c r="BG67" s="329"/>
      <c r="BQ67" s="329"/>
      <c r="BR67" s="329"/>
      <c r="BS67" s="329"/>
      <c r="BT67" s="329"/>
      <c r="BU67" s="329"/>
      <c r="BV67" s="329"/>
      <c r="BW67" s="329"/>
      <c r="BX67" s="329"/>
    </row>
    <row r="68" spans="5:76" s="375" customFormat="1" ht="10.199999999999999">
      <c r="E68" s="329"/>
      <c r="F68" s="329"/>
      <c r="G68" s="329"/>
      <c r="H68" s="329"/>
      <c r="I68" s="329"/>
      <c r="J68" s="329"/>
      <c r="K68" s="329"/>
      <c r="L68" s="329"/>
      <c r="M68" s="329"/>
      <c r="N68" s="329"/>
      <c r="O68" s="329"/>
      <c r="P68" s="329"/>
      <c r="Q68" s="329"/>
      <c r="R68" s="329"/>
      <c r="S68" s="329"/>
      <c r="T68" s="329"/>
      <c r="U68" s="329"/>
      <c r="V68" s="329"/>
      <c r="W68" s="329"/>
      <c r="X68" s="329"/>
      <c r="Y68" s="329"/>
      <c r="Z68" s="329"/>
      <c r="AA68" s="329"/>
      <c r="AB68" s="329"/>
      <c r="AC68" s="329"/>
      <c r="AD68" s="329"/>
      <c r="AE68" s="329"/>
      <c r="AF68" s="329"/>
      <c r="AG68" s="329"/>
      <c r="AH68" s="329"/>
      <c r="AI68" s="329"/>
      <c r="AJ68" s="329"/>
      <c r="AK68" s="329"/>
      <c r="AL68" s="329"/>
      <c r="AM68" s="329"/>
      <c r="AN68" s="329"/>
      <c r="AO68" s="329"/>
      <c r="AP68" s="329"/>
      <c r="AQ68" s="329"/>
      <c r="AR68" s="329"/>
      <c r="AS68" s="329"/>
      <c r="AT68" s="329"/>
      <c r="AU68" s="329"/>
      <c r="AV68" s="329"/>
      <c r="AW68" s="329"/>
      <c r="AX68" s="329"/>
      <c r="AY68" s="329"/>
      <c r="AZ68" s="329"/>
      <c r="BA68" s="329"/>
      <c r="BB68" s="329"/>
      <c r="BC68" s="329"/>
      <c r="BD68" s="329"/>
      <c r="BE68" s="329"/>
      <c r="BF68" s="329"/>
      <c r="BG68" s="329"/>
      <c r="BQ68" s="329"/>
      <c r="BR68" s="329"/>
      <c r="BS68" s="329"/>
      <c r="BT68" s="329"/>
      <c r="BU68" s="329"/>
      <c r="BV68" s="329"/>
      <c r="BW68" s="329"/>
      <c r="BX68" s="329"/>
    </row>
    <row r="69" spans="5:76" s="375" customFormat="1" ht="10.199999999999999">
      <c r="E69" s="329"/>
      <c r="F69" s="329"/>
      <c r="G69" s="329"/>
      <c r="H69" s="329"/>
      <c r="I69" s="329"/>
      <c r="J69" s="329"/>
      <c r="K69" s="329"/>
      <c r="L69" s="329"/>
      <c r="M69" s="329"/>
      <c r="N69" s="329"/>
      <c r="O69" s="329"/>
      <c r="P69" s="329"/>
      <c r="Q69" s="329"/>
      <c r="R69" s="329"/>
      <c r="S69" s="329"/>
      <c r="T69" s="329"/>
      <c r="U69" s="329"/>
      <c r="V69" s="329"/>
      <c r="W69" s="329"/>
      <c r="X69" s="329"/>
      <c r="Y69" s="329"/>
      <c r="Z69" s="329"/>
      <c r="AA69" s="329"/>
      <c r="AB69" s="329"/>
      <c r="AC69" s="329"/>
      <c r="AD69" s="329"/>
      <c r="AE69" s="329"/>
      <c r="AF69" s="329"/>
      <c r="AG69" s="329"/>
      <c r="AH69" s="329"/>
      <c r="AI69" s="329"/>
      <c r="AJ69" s="329"/>
      <c r="AK69" s="329"/>
      <c r="AL69" s="329"/>
      <c r="AM69" s="329"/>
      <c r="AN69" s="329"/>
      <c r="AO69" s="329"/>
      <c r="AP69" s="329"/>
      <c r="AQ69" s="329"/>
      <c r="AR69" s="329"/>
      <c r="AS69" s="329"/>
      <c r="AT69" s="329"/>
      <c r="AU69" s="329"/>
      <c r="AV69" s="329"/>
      <c r="AW69" s="329"/>
      <c r="AX69" s="329"/>
      <c r="AY69" s="329"/>
      <c r="AZ69" s="329"/>
      <c r="BA69" s="329"/>
      <c r="BB69" s="329"/>
      <c r="BC69" s="329"/>
      <c r="BD69" s="329"/>
      <c r="BE69" s="329"/>
      <c r="BF69" s="329"/>
      <c r="BG69" s="329"/>
      <c r="BQ69" s="329"/>
      <c r="BR69" s="329"/>
      <c r="BS69" s="329"/>
      <c r="BT69" s="329"/>
      <c r="BU69" s="329"/>
      <c r="BV69" s="329"/>
      <c r="BW69" s="329"/>
      <c r="BX69" s="329"/>
    </row>
    <row r="70" spans="5:76" s="375" customFormat="1" ht="10.199999999999999">
      <c r="E70" s="329"/>
      <c r="F70" s="329"/>
      <c r="G70" s="329"/>
      <c r="H70" s="329"/>
      <c r="I70" s="329"/>
      <c r="J70" s="329"/>
      <c r="K70" s="329"/>
      <c r="L70" s="329"/>
      <c r="M70" s="329"/>
      <c r="N70" s="329"/>
      <c r="O70" s="329"/>
      <c r="P70" s="329"/>
      <c r="Q70" s="329"/>
      <c r="R70" s="329"/>
      <c r="S70" s="329"/>
      <c r="T70" s="329"/>
      <c r="U70" s="329"/>
      <c r="V70" s="329"/>
      <c r="W70" s="329"/>
      <c r="X70" s="329"/>
      <c r="Y70" s="329"/>
      <c r="Z70" s="329"/>
      <c r="AA70" s="329"/>
      <c r="AB70" s="329"/>
      <c r="AC70" s="329"/>
      <c r="AD70" s="329"/>
      <c r="AE70" s="329"/>
      <c r="AF70" s="329"/>
      <c r="AG70" s="329"/>
      <c r="AH70" s="329"/>
      <c r="AI70" s="329"/>
      <c r="AJ70" s="329"/>
      <c r="AK70" s="329"/>
      <c r="AL70" s="329"/>
      <c r="AM70" s="329"/>
      <c r="AN70" s="329"/>
      <c r="AO70" s="329"/>
      <c r="AP70" s="329"/>
      <c r="AQ70" s="329"/>
      <c r="AR70" s="329"/>
      <c r="AS70" s="329"/>
      <c r="AT70" s="329"/>
      <c r="AU70" s="329"/>
      <c r="AV70" s="329"/>
      <c r="AW70" s="329"/>
      <c r="AX70" s="329"/>
      <c r="AY70" s="329"/>
      <c r="AZ70" s="329"/>
      <c r="BA70" s="329"/>
      <c r="BB70" s="329"/>
      <c r="BC70" s="329"/>
      <c r="BD70" s="329"/>
      <c r="BE70" s="329"/>
      <c r="BF70" s="329"/>
      <c r="BG70" s="329"/>
      <c r="BQ70" s="329"/>
      <c r="BR70" s="329"/>
      <c r="BS70" s="329"/>
      <c r="BT70" s="329"/>
      <c r="BU70" s="329"/>
      <c r="BV70" s="329"/>
      <c r="BW70" s="329"/>
      <c r="BX70" s="329"/>
    </row>
    <row r="71" spans="5:76" s="375" customFormat="1" ht="10.199999999999999">
      <c r="E71" s="329"/>
      <c r="F71" s="329"/>
      <c r="G71" s="329"/>
      <c r="H71" s="329"/>
      <c r="I71" s="329"/>
      <c r="J71" s="329"/>
      <c r="K71" s="329"/>
      <c r="L71" s="329"/>
      <c r="M71" s="329"/>
      <c r="N71" s="329"/>
      <c r="O71" s="329"/>
      <c r="P71" s="329"/>
      <c r="Q71" s="329"/>
      <c r="R71" s="329"/>
      <c r="S71" s="329"/>
      <c r="T71" s="329"/>
      <c r="U71" s="329"/>
      <c r="V71" s="329"/>
      <c r="W71" s="329"/>
      <c r="X71" s="329"/>
      <c r="Y71" s="329"/>
      <c r="Z71" s="329"/>
      <c r="AA71" s="329"/>
      <c r="AB71" s="329"/>
      <c r="AC71" s="329"/>
      <c r="AD71" s="329"/>
      <c r="AE71" s="329"/>
      <c r="AF71" s="329"/>
      <c r="AG71" s="329"/>
      <c r="AH71" s="329"/>
      <c r="AI71" s="329"/>
      <c r="AJ71" s="329"/>
      <c r="AK71" s="329"/>
      <c r="AL71" s="329"/>
      <c r="AM71" s="329"/>
      <c r="AN71" s="329"/>
      <c r="AO71" s="329"/>
      <c r="AP71" s="329"/>
      <c r="AQ71" s="329"/>
      <c r="AR71" s="329"/>
      <c r="AS71" s="329"/>
      <c r="AT71" s="329"/>
      <c r="AU71" s="329"/>
      <c r="AV71" s="329"/>
      <c r="AW71" s="329"/>
      <c r="AX71" s="329"/>
      <c r="AY71" s="329"/>
      <c r="AZ71" s="329"/>
      <c r="BA71" s="329"/>
      <c r="BB71" s="329"/>
      <c r="BC71" s="329"/>
      <c r="BD71" s="329"/>
      <c r="BE71" s="329"/>
      <c r="BF71" s="329"/>
      <c r="BG71" s="329"/>
      <c r="BQ71" s="329"/>
      <c r="BR71" s="329"/>
      <c r="BS71" s="329"/>
      <c r="BT71" s="329"/>
      <c r="BU71" s="329"/>
      <c r="BV71" s="329"/>
      <c r="BW71" s="329"/>
      <c r="BX71" s="329"/>
    </row>
    <row r="72" spans="5:76" s="375" customFormat="1" ht="10.199999999999999">
      <c r="E72" s="329"/>
      <c r="F72" s="329"/>
      <c r="G72" s="329"/>
      <c r="H72" s="329"/>
      <c r="I72" s="329"/>
      <c r="J72" s="329"/>
      <c r="K72" s="329"/>
      <c r="L72" s="329"/>
      <c r="M72" s="329"/>
      <c r="N72" s="329"/>
      <c r="O72" s="329"/>
      <c r="P72" s="329"/>
      <c r="Q72" s="329"/>
      <c r="R72" s="329"/>
      <c r="S72" s="329"/>
      <c r="T72" s="329"/>
      <c r="U72" s="329"/>
      <c r="V72" s="329"/>
      <c r="W72" s="329"/>
      <c r="X72" s="329"/>
      <c r="Y72" s="329"/>
      <c r="Z72" s="329"/>
      <c r="AA72" s="329"/>
      <c r="AB72" s="329"/>
      <c r="AC72" s="329"/>
      <c r="AD72" s="329"/>
      <c r="AE72" s="329"/>
      <c r="AF72" s="329"/>
      <c r="AG72" s="329"/>
      <c r="AH72" s="329"/>
      <c r="AI72" s="329"/>
      <c r="AJ72" s="329"/>
      <c r="AK72" s="329"/>
      <c r="AL72" s="329"/>
      <c r="AM72" s="329"/>
      <c r="AN72" s="329"/>
      <c r="AO72" s="329"/>
      <c r="AP72" s="329"/>
      <c r="AQ72" s="329"/>
      <c r="AR72" s="329"/>
      <c r="AS72" s="329"/>
      <c r="AT72" s="329"/>
      <c r="AU72" s="329"/>
      <c r="AV72" s="329"/>
      <c r="AW72" s="329"/>
      <c r="AX72" s="329"/>
      <c r="AY72" s="329"/>
      <c r="AZ72" s="329"/>
      <c r="BA72" s="329"/>
      <c r="BB72" s="329"/>
      <c r="BC72" s="329"/>
      <c r="BD72" s="329"/>
      <c r="BE72" s="329"/>
      <c r="BF72" s="329"/>
      <c r="BG72" s="329"/>
      <c r="BQ72" s="329"/>
      <c r="BR72" s="329"/>
      <c r="BS72" s="329"/>
      <c r="BT72" s="329"/>
      <c r="BU72" s="329"/>
      <c r="BV72" s="329"/>
      <c r="BW72" s="329"/>
      <c r="BX72" s="329"/>
    </row>
    <row r="73" spans="5:76" s="375" customFormat="1" ht="10.199999999999999">
      <c r="E73" s="329"/>
      <c r="F73" s="329"/>
      <c r="G73" s="329"/>
      <c r="H73" s="329"/>
      <c r="I73" s="329"/>
      <c r="J73" s="329"/>
      <c r="K73" s="329"/>
      <c r="L73" s="329"/>
      <c r="M73" s="329"/>
      <c r="N73" s="329"/>
      <c r="O73" s="329"/>
      <c r="P73" s="329"/>
      <c r="Q73" s="329"/>
      <c r="R73" s="329"/>
      <c r="S73" s="329"/>
      <c r="T73" s="329"/>
      <c r="U73" s="329"/>
      <c r="V73" s="329"/>
      <c r="W73" s="329"/>
      <c r="X73" s="329"/>
      <c r="Y73" s="329"/>
      <c r="Z73" s="329"/>
      <c r="AA73" s="329"/>
      <c r="AB73" s="329"/>
      <c r="AC73" s="329"/>
      <c r="AD73" s="329"/>
      <c r="AE73" s="329"/>
      <c r="AF73" s="329"/>
      <c r="AG73" s="329"/>
      <c r="AH73" s="329"/>
      <c r="AI73" s="329"/>
      <c r="AJ73" s="329"/>
      <c r="AK73" s="329"/>
      <c r="AL73" s="329"/>
      <c r="AM73" s="329"/>
      <c r="AN73" s="329"/>
      <c r="AO73" s="329"/>
      <c r="AP73" s="329"/>
      <c r="AQ73" s="329"/>
      <c r="AR73" s="329"/>
      <c r="AS73" s="329"/>
      <c r="AT73" s="329"/>
      <c r="AU73" s="329"/>
      <c r="AV73" s="329"/>
      <c r="AW73" s="329"/>
      <c r="AX73" s="329"/>
      <c r="AY73" s="329"/>
      <c r="AZ73" s="329"/>
      <c r="BA73" s="329"/>
      <c r="BB73" s="329"/>
      <c r="BC73" s="329"/>
      <c r="BD73" s="329"/>
      <c r="BE73" s="329"/>
      <c r="BF73" s="329"/>
      <c r="BG73" s="329"/>
      <c r="BQ73" s="329"/>
      <c r="BR73" s="329"/>
      <c r="BS73" s="329"/>
      <c r="BT73" s="329"/>
      <c r="BU73" s="329"/>
      <c r="BV73" s="329"/>
      <c r="BW73" s="329"/>
      <c r="BX73" s="329"/>
    </row>
    <row r="74" spans="5:76" s="375" customFormat="1" ht="10.199999999999999">
      <c r="E74" s="329"/>
      <c r="F74" s="329"/>
      <c r="G74" s="329"/>
      <c r="H74" s="329"/>
      <c r="I74" s="329"/>
      <c r="J74" s="329"/>
      <c r="K74" s="329"/>
      <c r="L74" s="329"/>
      <c r="M74" s="329"/>
      <c r="N74" s="329"/>
      <c r="O74" s="329"/>
      <c r="P74" s="329"/>
      <c r="Q74" s="329"/>
      <c r="R74" s="329"/>
      <c r="S74" s="329"/>
      <c r="T74" s="329"/>
      <c r="U74" s="329"/>
      <c r="V74" s="329"/>
      <c r="W74" s="329"/>
      <c r="X74" s="329"/>
      <c r="Y74" s="329"/>
      <c r="Z74" s="329"/>
      <c r="AA74" s="329"/>
      <c r="AB74" s="329"/>
      <c r="AC74" s="329"/>
      <c r="AD74" s="329"/>
      <c r="AE74" s="329"/>
      <c r="AF74" s="329"/>
      <c r="AG74" s="329"/>
      <c r="AH74" s="329"/>
      <c r="AI74" s="329"/>
      <c r="AJ74" s="329"/>
      <c r="AK74" s="329"/>
      <c r="AL74" s="329"/>
      <c r="AM74" s="329"/>
      <c r="AN74" s="329"/>
      <c r="AO74" s="329"/>
      <c r="AP74" s="329"/>
      <c r="AQ74" s="329"/>
      <c r="AR74" s="329"/>
      <c r="AS74" s="329"/>
      <c r="AT74" s="329"/>
      <c r="AU74" s="329"/>
      <c r="AV74" s="329"/>
      <c r="AW74" s="329"/>
      <c r="AX74" s="329"/>
      <c r="AY74" s="329"/>
      <c r="AZ74" s="329"/>
      <c r="BA74" s="329"/>
      <c r="BB74" s="329"/>
      <c r="BC74" s="329"/>
      <c r="BD74" s="329"/>
      <c r="BE74" s="329"/>
      <c r="BF74" s="329"/>
      <c r="BG74" s="329"/>
      <c r="BQ74" s="329"/>
      <c r="BR74" s="329"/>
      <c r="BS74" s="329"/>
      <c r="BT74" s="329"/>
      <c r="BU74" s="329"/>
      <c r="BV74" s="329"/>
      <c r="BW74" s="329"/>
      <c r="BX74" s="329"/>
    </row>
    <row r="75" spans="5:76" s="103" customFormat="1">
      <c r="E75" s="333"/>
      <c r="F75" s="333"/>
      <c r="G75" s="333"/>
      <c r="H75" s="333"/>
      <c r="I75" s="333"/>
      <c r="J75" s="333"/>
      <c r="K75" s="333"/>
      <c r="L75" s="333"/>
      <c r="M75" s="333"/>
      <c r="N75" s="333"/>
      <c r="O75" s="333"/>
      <c r="P75" s="333"/>
      <c r="Q75" s="333"/>
      <c r="R75" s="333"/>
      <c r="S75" s="333"/>
      <c r="T75" s="333"/>
      <c r="U75" s="333"/>
      <c r="V75" s="333"/>
      <c r="W75" s="333"/>
      <c r="X75" s="333"/>
      <c r="Y75" s="333"/>
      <c r="Z75" s="333"/>
      <c r="AA75" s="333"/>
      <c r="AB75" s="333"/>
      <c r="AC75" s="333"/>
      <c r="AD75" s="333"/>
      <c r="AE75" s="333"/>
      <c r="AF75" s="333"/>
      <c r="AG75" s="333"/>
      <c r="AH75" s="333"/>
      <c r="AI75" s="333"/>
      <c r="AJ75" s="333"/>
      <c r="AK75" s="333"/>
      <c r="AL75" s="333"/>
      <c r="AM75" s="333"/>
      <c r="AN75" s="333"/>
      <c r="AO75" s="333"/>
      <c r="AP75" s="333"/>
      <c r="AQ75" s="333"/>
      <c r="AR75" s="333"/>
      <c r="AS75" s="333"/>
      <c r="AT75" s="333"/>
      <c r="AU75" s="333"/>
      <c r="AV75" s="333"/>
      <c r="AW75" s="333"/>
      <c r="AX75" s="333"/>
      <c r="AY75" s="333"/>
      <c r="AZ75" s="333"/>
      <c r="BA75" s="333"/>
      <c r="BB75" s="333"/>
      <c r="BC75" s="333"/>
      <c r="BD75" s="333"/>
      <c r="BE75" s="333"/>
      <c r="BF75" s="333"/>
      <c r="BG75" s="333"/>
      <c r="BQ75" s="333"/>
      <c r="BR75" s="333"/>
      <c r="BS75" s="333"/>
      <c r="BT75" s="333"/>
      <c r="BU75" s="333"/>
      <c r="BV75" s="333"/>
      <c r="BW75" s="333"/>
      <c r="BX75" s="333"/>
    </row>
    <row r="76" spans="5:76" s="375" customFormat="1" ht="10.199999999999999">
      <c r="E76" s="329"/>
      <c r="F76" s="329"/>
      <c r="G76" s="329"/>
      <c r="H76" s="329"/>
      <c r="I76" s="329"/>
      <c r="J76" s="329"/>
      <c r="K76" s="329"/>
      <c r="L76" s="329"/>
      <c r="M76" s="329"/>
      <c r="N76" s="329"/>
      <c r="O76" s="329"/>
      <c r="P76" s="329"/>
      <c r="Q76" s="329"/>
      <c r="R76" s="329"/>
      <c r="S76" s="329"/>
      <c r="T76" s="329"/>
      <c r="U76" s="329"/>
      <c r="V76" s="329"/>
      <c r="W76" s="329"/>
      <c r="X76" s="329"/>
      <c r="Y76" s="329"/>
      <c r="Z76" s="329"/>
      <c r="AA76" s="329"/>
      <c r="AB76" s="329"/>
      <c r="AC76" s="329"/>
      <c r="AD76" s="329"/>
      <c r="AE76" s="329"/>
      <c r="AF76" s="329"/>
      <c r="AG76" s="329"/>
      <c r="AH76" s="329"/>
      <c r="AI76" s="329"/>
      <c r="AJ76" s="329"/>
      <c r="AK76" s="329"/>
      <c r="AL76" s="329"/>
      <c r="AM76" s="329"/>
      <c r="AN76" s="329"/>
      <c r="AO76" s="329"/>
      <c r="AP76" s="329"/>
      <c r="AQ76" s="329"/>
      <c r="AR76" s="329"/>
      <c r="AS76" s="329"/>
      <c r="AT76" s="329"/>
      <c r="AU76" s="329"/>
      <c r="AV76" s="329"/>
      <c r="AW76" s="329"/>
      <c r="AX76" s="329"/>
      <c r="AY76" s="329"/>
      <c r="AZ76" s="329"/>
      <c r="BA76" s="329"/>
      <c r="BB76" s="329"/>
      <c r="BC76" s="329"/>
      <c r="BD76" s="329"/>
      <c r="BE76" s="329"/>
      <c r="BF76" s="329"/>
      <c r="BG76" s="329"/>
      <c r="BQ76" s="329"/>
      <c r="BR76" s="329"/>
      <c r="BS76" s="329"/>
      <c r="BT76" s="329"/>
      <c r="BU76" s="329"/>
      <c r="BV76" s="329"/>
      <c r="BW76" s="329"/>
      <c r="BX76" s="329"/>
    </row>
    <row r="77" spans="5:76" s="375" customFormat="1" ht="10.199999999999999">
      <c r="E77" s="329"/>
      <c r="F77" s="329"/>
      <c r="G77" s="329"/>
      <c r="H77" s="329"/>
      <c r="I77" s="329"/>
      <c r="J77" s="104"/>
      <c r="K77" s="329"/>
      <c r="L77" s="329"/>
      <c r="M77" s="329"/>
      <c r="N77" s="329"/>
      <c r="O77" s="329"/>
      <c r="P77" s="329"/>
      <c r="Q77" s="329"/>
      <c r="R77" s="329"/>
      <c r="S77" s="329"/>
      <c r="T77" s="329"/>
      <c r="U77" s="329"/>
      <c r="V77" s="329"/>
      <c r="W77" s="329"/>
      <c r="X77" s="329"/>
      <c r="Y77" s="329"/>
      <c r="Z77" s="329"/>
      <c r="AA77" s="329"/>
      <c r="AB77" s="329"/>
      <c r="AC77" s="329"/>
      <c r="AD77" s="329"/>
      <c r="AE77" s="329"/>
      <c r="AF77" s="329"/>
      <c r="AG77" s="329"/>
      <c r="AH77" s="329"/>
      <c r="AI77" s="329"/>
      <c r="AJ77" s="329"/>
      <c r="AK77" s="329"/>
      <c r="AL77" s="329"/>
      <c r="AM77" s="329"/>
      <c r="AN77" s="329"/>
      <c r="AO77" s="329"/>
      <c r="AP77" s="329"/>
      <c r="AQ77" s="329"/>
      <c r="AR77" s="329"/>
      <c r="AS77" s="329"/>
      <c r="AT77" s="329"/>
      <c r="AU77" s="329"/>
      <c r="AV77" s="329"/>
      <c r="AW77" s="329"/>
      <c r="AX77" s="329"/>
      <c r="AY77" s="329"/>
      <c r="AZ77" s="329"/>
      <c r="BA77" s="329"/>
      <c r="BB77" s="329"/>
      <c r="BC77" s="329"/>
      <c r="BD77" s="329"/>
      <c r="BE77" s="329"/>
      <c r="BF77" s="329"/>
      <c r="BG77" s="329"/>
      <c r="BQ77" s="329"/>
      <c r="BR77" s="329"/>
      <c r="BS77" s="329"/>
      <c r="BT77" s="329"/>
      <c r="BU77" s="329"/>
      <c r="BV77" s="329"/>
      <c r="BW77" s="329"/>
      <c r="BX77" s="329"/>
    </row>
    <row r="78" spans="5:76" s="375" customFormat="1" ht="10.199999999999999">
      <c r="E78" s="329"/>
      <c r="F78" s="329"/>
      <c r="G78" s="329"/>
      <c r="H78" s="329"/>
      <c r="I78" s="329"/>
      <c r="J78" s="104"/>
      <c r="K78" s="329"/>
      <c r="L78" s="329"/>
      <c r="M78" s="329"/>
      <c r="N78" s="329"/>
      <c r="O78" s="329"/>
      <c r="P78" s="329"/>
      <c r="Q78" s="329"/>
      <c r="R78" s="329"/>
      <c r="S78" s="329"/>
      <c r="T78" s="329"/>
      <c r="U78" s="329"/>
      <c r="V78" s="329"/>
      <c r="W78" s="329"/>
      <c r="X78" s="329"/>
      <c r="Y78" s="329"/>
      <c r="Z78" s="329"/>
      <c r="AA78" s="329"/>
      <c r="AB78" s="329"/>
      <c r="AC78" s="329"/>
      <c r="AD78" s="329"/>
      <c r="AE78" s="329"/>
      <c r="AF78" s="329"/>
      <c r="AG78" s="329"/>
      <c r="AH78" s="329"/>
      <c r="AI78" s="329"/>
      <c r="AJ78" s="329"/>
      <c r="AK78" s="329"/>
      <c r="AL78" s="329"/>
      <c r="AM78" s="329"/>
      <c r="AN78" s="329"/>
      <c r="AO78" s="329"/>
      <c r="AP78" s="329"/>
      <c r="AQ78" s="329"/>
      <c r="AR78" s="329"/>
      <c r="AS78" s="329"/>
      <c r="AT78" s="329"/>
      <c r="AU78" s="329"/>
      <c r="AV78" s="329"/>
      <c r="AW78" s="329"/>
      <c r="AX78" s="329"/>
      <c r="AY78" s="329"/>
      <c r="AZ78" s="329"/>
      <c r="BA78" s="329"/>
      <c r="BB78" s="329"/>
      <c r="BC78" s="329"/>
      <c r="BD78" s="329"/>
      <c r="BE78" s="329"/>
      <c r="BF78" s="329"/>
      <c r="BG78" s="329"/>
      <c r="BQ78" s="329"/>
      <c r="BR78" s="329"/>
      <c r="BS78" s="329"/>
      <c r="BT78" s="329"/>
      <c r="BU78" s="329"/>
      <c r="BV78" s="329"/>
      <c r="BW78" s="329"/>
      <c r="BX78" s="329"/>
    </row>
    <row r="79" spans="5:76" s="375" customFormat="1" ht="10.199999999999999">
      <c r="E79" s="329"/>
      <c r="F79" s="329"/>
      <c r="G79" s="329"/>
      <c r="H79" s="329"/>
      <c r="I79" s="329"/>
      <c r="J79" s="376"/>
      <c r="K79" s="329"/>
      <c r="L79" s="329"/>
      <c r="M79" s="329"/>
      <c r="N79" s="329"/>
      <c r="O79" s="329"/>
      <c r="P79" s="329"/>
      <c r="Q79" s="329"/>
      <c r="R79" s="329"/>
      <c r="S79" s="329"/>
      <c r="T79" s="329"/>
      <c r="U79" s="329"/>
      <c r="V79" s="329"/>
      <c r="W79" s="329"/>
      <c r="X79" s="329"/>
      <c r="Y79" s="329"/>
      <c r="Z79" s="329"/>
      <c r="AA79" s="329"/>
      <c r="AB79" s="329"/>
      <c r="AC79" s="329"/>
      <c r="AD79" s="329"/>
      <c r="AE79" s="329"/>
      <c r="AF79" s="329"/>
      <c r="AG79" s="329"/>
      <c r="AH79" s="329"/>
      <c r="AI79" s="329"/>
      <c r="AJ79" s="329"/>
      <c r="AK79" s="329"/>
      <c r="AL79" s="329"/>
      <c r="AM79" s="329"/>
      <c r="AN79" s="329"/>
      <c r="AO79" s="329"/>
      <c r="AP79" s="329"/>
      <c r="AQ79" s="329"/>
      <c r="AR79" s="329"/>
      <c r="AS79" s="329"/>
      <c r="AT79" s="329"/>
      <c r="AU79" s="329"/>
      <c r="AV79" s="329"/>
      <c r="AW79" s="329"/>
      <c r="AX79" s="329"/>
      <c r="AY79" s="329"/>
      <c r="AZ79" s="329"/>
      <c r="BA79" s="329"/>
      <c r="BB79" s="329"/>
      <c r="BC79" s="329"/>
      <c r="BD79" s="329"/>
      <c r="BE79" s="329"/>
      <c r="BF79" s="329"/>
      <c r="BG79" s="329"/>
      <c r="BQ79" s="329"/>
      <c r="BR79" s="329"/>
      <c r="BS79" s="329"/>
      <c r="BT79" s="329"/>
      <c r="BU79" s="329"/>
      <c r="BV79" s="329"/>
      <c r="BW79" s="329"/>
      <c r="BX79" s="329"/>
    </row>
    <row r="80" spans="5:76" s="375" customFormat="1" ht="10.199999999999999">
      <c r="E80" s="329"/>
      <c r="F80" s="329"/>
      <c r="G80" s="329"/>
      <c r="H80" s="329"/>
      <c r="I80" s="329"/>
      <c r="J80" s="376"/>
      <c r="K80" s="329"/>
      <c r="L80" s="329"/>
      <c r="M80" s="329"/>
      <c r="N80" s="329"/>
      <c r="O80" s="329"/>
      <c r="P80" s="329"/>
      <c r="Q80" s="329"/>
      <c r="R80" s="329"/>
      <c r="S80" s="329"/>
      <c r="T80" s="329"/>
      <c r="U80" s="329"/>
      <c r="V80" s="329"/>
      <c r="W80" s="329"/>
      <c r="X80" s="329"/>
      <c r="Y80" s="329"/>
      <c r="Z80" s="329"/>
      <c r="AA80" s="329"/>
      <c r="AB80" s="329"/>
      <c r="AC80" s="329"/>
      <c r="AD80" s="329"/>
      <c r="AE80" s="329"/>
      <c r="AF80" s="329"/>
      <c r="AG80" s="329"/>
      <c r="AH80" s="329"/>
      <c r="AI80" s="329"/>
      <c r="AJ80" s="329"/>
      <c r="AK80" s="329"/>
      <c r="AL80" s="329"/>
      <c r="AM80" s="329"/>
      <c r="AN80" s="329"/>
      <c r="AO80" s="329"/>
      <c r="AP80" s="329"/>
      <c r="AQ80" s="329"/>
      <c r="AR80" s="329"/>
      <c r="AS80" s="329"/>
      <c r="AT80" s="329"/>
      <c r="AU80" s="329"/>
      <c r="AV80" s="329"/>
      <c r="AW80" s="329"/>
      <c r="AX80" s="329"/>
      <c r="AY80" s="329"/>
      <c r="AZ80" s="329"/>
      <c r="BA80" s="329"/>
      <c r="BB80" s="329"/>
      <c r="BC80" s="329"/>
      <c r="BD80" s="329"/>
      <c r="BE80" s="329"/>
      <c r="BF80" s="329"/>
      <c r="BG80" s="329"/>
      <c r="BQ80" s="329"/>
      <c r="BR80" s="329"/>
      <c r="BS80" s="329"/>
      <c r="BT80" s="329"/>
      <c r="BU80" s="329"/>
      <c r="BV80" s="329"/>
      <c r="BW80" s="329"/>
      <c r="BX80" s="329"/>
    </row>
    <row r="81" spans="5:76" s="375" customFormat="1" ht="10.199999999999999">
      <c r="E81" s="329"/>
      <c r="F81" s="329"/>
      <c r="G81" s="329"/>
      <c r="H81" s="329"/>
      <c r="I81" s="329"/>
      <c r="J81" s="376"/>
      <c r="K81" s="329"/>
      <c r="L81" s="329"/>
      <c r="M81" s="329"/>
      <c r="N81" s="329"/>
      <c r="O81" s="329"/>
      <c r="P81" s="329"/>
      <c r="Q81" s="329"/>
      <c r="R81" s="329"/>
      <c r="S81" s="329"/>
      <c r="T81" s="329"/>
      <c r="U81" s="329"/>
      <c r="V81" s="329"/>
      <c r="W81" s="329"/>
      <c r="X81" s="329"/>
      <c r="Y81" s="329"/>
      <c r="Z81" s="329"/>
      <c r="AA81" s="329"/>
      <c r="AB81" s="329"/>
      <c r="AC81" s="329"/>
      <c r="AD81" s="329"/>
      <c r="AE81" s="329"/>
      <c r="AF81" s="329"/>
      <c r="AG81" s="329"/>
      <c r="AH81" s="329"/>
      <c r="AI81" s="329"/>
      <c r="AJ81" s="329"/>
      <c r="AK81" s="329"/>
      <c r="AL81" s="329"/>
      <c r="AM81" s="329"/>
      <c r="AN81" s="329"/>
      <c r="AO81" s="329"/>
      <c r="AP81" s="329"/>
      <c r="AQ81" s="329"/>
      <c r="AR81" s="329"/>
      <c r="AS81" s="329"/>
      <c r="AT81" s="329"/>
      <c r="AU81" s="329"/>
      <c r="AV81" s="329"/>
      <c r="AW81" s="329"/>
      <c r="AX81" s="329"/>
      <c r="AY81" s="329"/>
      <c r="AZ81" s="329"/>
      <c r="BA81" s="329"/>
      <c r="BB81" s="329"/>
      <c r="BC81" s="329"/>
      <c r="BD81" s="329"/>
      <c r="BE81" s="329"/>
      <c r="BF81" s="329"/>
      <c r="BG81" s="329"/>
      <c r="BQ81" s="329"/>
      <c r="BR81" s="329"/>
      <c r="BS81" s="329"/>
      <c r="BT81" s="329"/>
      <c r="BU81" s="329"/>
      <c r="BV81" s="329"/>
      <c r="BW81" s="329"/>
      <c r="BX81" s="329"/>
    </row>
    <row r="82" spans="5:76" s="375" customFormat="1" ht="10.199999999999999" hidden="1" outlineLevel="1">
      <c r="E82" s="329"/>
      <c r="F82" s="329"/>
      <c r="G82" s="329"/>
      <c r="H82" s="329"/>
      <c r="I82" s="329"/>
      <c r="J82" s="376"/>
      <c r="K82" s="329"/>
      <c r="L82" s="329"/>
      <c r="M82" s="329"/>
      <c r="N82" s="329"/>
      <c r="O82" s="329"/>
      <c r="P82" s="329"/>
      <c r="Q82" s="329"/>
      <c r="R82" s="329"/>
      <c r="S82" s="329"/>
      <c r="T82" s="329"/>
      <c r="U82" s="329"/>
      <c r="V82" s="329"/>
      <c r="W82" s="329"/>
      <c r="X82" s="329"/>
      <c r="Y82" s="329"/>
      <c r="Z82" s="329"/>
      <c r="AA82" s="329"/>
      <c r="AB82" s="329"/>
      <c r="AC82" s="329"/>
      <c r="AD82" s="329"/>
      <c r="AE82" s="329"/>
      <c r="AF82" s="329"/>
      <c r="AG82" s="329"/>
      <c r="AH82" s="329"/>
      <c r="AI82" s="329"/>
      <c r="AJ82" s="329"/>
      <c r="AK82" s="329"/>
      <c r="AL82" s="329"/>
      <c r="AM82" s="329"/>
      <c r="AN82" s="329"/>
      <c r="AO82" s="329"/>
      <c r="AP82" s="329"/>
      <c r="AQ82" s="329"/>
      <c r="AR82" s="329"/>
      <c r="AS82" s="329"/>
      <c r="AT82" s="329"/>
      <c r="AU82" s="329"/>
      <c r="AV82" s="329"/>
      <c r="AW82" s="329"/>
      <c r="AX82" s="329"/>
      <c r="AY82" s="329"/>
      <c r="AZ82" s="329"/>
      <c r="BA82" s="329"/>
      <c r="BB82" s="329"/>
      <c r="BC82" s="329"/>
      <c r="BD82" s="329"/>
      <c r="BE82" s="329"/>
      <c r="BF82" s="329"/>
      <c r="BG82" s="329"/>
      <c r="BQ82" s="329"/>
      <c r="BR82" s="329"/>
      <c r="BS82" s="329"/>
      <c r="BT82" s="329"/>
      <c r="BU82" s="329"/>
      <c r="BV82" s="329"/>
      <c r="BW82" s="329"/>
      <c r="BX82" s="329"/>
    </row>
    <row r="83" spans="5:76" s="375" customFormat="1" ht="10.199999999999999" hidden="1" outlineLevel="1">
      <c r="E83" s="329"/>
      <c r="F83" s="329"/>
      <c r="G83" s="329"/>
      <c r="H83" s="329"/>
      <c r="I83" s="329"/>
      <c r="J83" s="376"/>
      <c r="K83" s="329"/>
      <c r="L83" s="329"/>
      <c r="M83" s="329"/>
      <c r="N83" s="329"/>
      <c r="O83" s="329"/>
      <c r="P83" s="329"/>
      <c r="Q83" s="329"/>
      <c r="R83" s="329"/>
      <c r="S83" s="329"/>
      <c r="T83" s="329"/>
      <c r="U83" s="329"/>
      <c r="V83" s="329"/>
      <c r="W83" s="329"/>
      <c r="X83" s="329"/>
      <c r="Y83" s="329"/>
      <c r="Z83" s="329"/>
      <c r="AA83" s="329"/>
      <c r="AB83" s="329"/>
      <c r="AC83" s="329"/>
      <c r="AD83" s="329"/>
      <c r="AE83" s="329"/>
      <c r="AF83" s="329"/>
      <c r="AG83" s="329"/>
      <c r="AH83" s="329"/>
      <c r="AI83" s="329"/>
      <c r="AJ83" s="329"/>
      <c r="AK83" s="329"/>
      <c r="AL83" s="329"/>
      <c r="AM83" s="329"/>
      <c r="AN83" s="329"/>
      <c r="AO83" s="329"/>
      <c r="AP83" s="329"/>
      <c r="AQ83" s="329"/>
      <c r="AR83" s="329"/>
      <c r="AS83" s="329"/>
      <c r="AT83" s="329"/>
      <c r="AU83" s="329"/>
      <c r="AV83" s="329"/>
      <c r="AW83" s="329"/>
      <c r="AX83" s="329"/>
      <c r="AY83" s="329"/>
      <c r="AZ83" s="329"/>
      <c r="BA83" s="329"/>
      <c r="BB83" s="329"/>
      <c r="BC83" s="329"/>
      <c r="BD83" s="329"/>
      <c r="BE83" s="329"/>
      <c r="BF83" s="329"/>
      <c r="BG83" s="329"/>
      <c r="BQ83" s="329"/>
      <c r="BR83" s="329"/>
      <c r="BS83" s="329"/>
      <c r="BT83" s="329"/>
      <c r="BU83" s="329"/>
      <c r="BV83" s="329"/>
      <c r="BW83" s="329"/>
      <c r="BX83" s="329"/>
    </row>
    <row r="84" spans="5:76" s="375" customFormat="1" ht="10.199999999999999" hidden="1" outlineLevel="1">
      <c r="E84" s="329"/>
      <c r="F84" s="329"/>
      <c r="G84" s="329"/>
      <c r="H84" s="329"/>
      <c r="I84" s="329"/>
      <c r="J84" s="376"/>
      <c r="K84" s="329"/>
      <c r="L84" s="329"/>
      <c r="M84" s="329"/>
      <c r="N84" s="329"/>
      <c r="O84" s="329"/>
      <c r="P84" s="329"/>
      <c r="Q84" s="329"/>
      <c r="R84" s="329"/>
      <c r="S84" s="329"/>
      <c r="T84" s="329"/>
      <c r="U84" s="329"/>
      <c r="V84" s="329"/>
      <c r="W84" s="329"/>
      <c r="X84" s="329"/>
      <c r="Y84" s="329"/>
      <c r="Z84" s="329"/>
      <c r="AA84" s="329"/>
      <c r="AB84" s="329"/>
      <c r="AC84" s="329"/>
      <c r="AD84" s="329"/>
      <c r="AE84" s="329"/>
      <c r="AF84" s="329"/>
      <c r="AG84" s="329"/>
      <c r="AH84" s="329"/>
      <c r="AI84" s="329"/>
      <c r="AJ84" s="329"/>
      <c r="AK84" s="329"/>
      <c r="AL84" s="329"/>
      <c r="AM84" s="329"/>
      <c r="AN84" s="329"/>
      <c r="AO84" s="329"/>
      <c r="AP84" s="329"/>
      <c r="AQ84" s="329"/>
      <c r="AR84" s="329"/>
      <c r="AS84" s="329"/>
      <c r="AT84" s="329"/>
      <c r="AU84" s="329"/>
      <c r="AV84" s="329"/>
      <c r="AW84" s="329"/>
      <c r="AX84" s="329"/>
      <c r="AY84" s="329"/>
      <c r="AZ84" s="329"/>
      <c r="BA84" s="329"/>
      <c r="BB84" s="329"/>
      <c r="BC84" s="329"/>
      <c r="BD84" s="329"/>
      <c r="BE84" s="329"/>
      <c r="BF84" s="329"/>
      <c r="BG84" s="329"/>
      <c r="BQ84" s="329"/>
      <c r="BR84" s="329"/>
      <c r="BS84" s="329"/>
      <c r="BT84" s="329"/>
      <c r="BU84" s="329"/>
      <c r="BV84" s="329"/>
      <c r="BW84" s="329"/>
      <c r="BX84" s="329"/>
    </row>
    <row r="85" spans="5:76" s="375" customFormat="1" ht="10.199999999999999" hidden="1" outlineLevel="1">
      <c r="E85" s="329"/>
      <c r="F85" s="329"/>
      <c r="G85" s="329"/>
      <c r="H85" s="329"/>
      <c r="I85" s="329"/>
      <c r="J85" s="376"/>
      <c r="K85" s="329"/>
      <c r="L85" s="329"/>
      <c r="M85" s="329"/>
      <c r="N85" s="329"/>
      <c r="O85" s="329"/>
      <c r="P85" s="329"/>
      <c r="Q85" s="329"/>
      <c r="R85" s="329"/>
      <c r="S85" s="329"/>
      <c r="T85" s="329"/>
      <c r="U85" s="329"/>
      <c r="V85" s="329"/>
      <c r="W85" s="329"/>
      <c r="X85" s="329"/>
      <c r="Y85" s="329"/>
      <c r="Z85" s="329"/>
      <c r="AA85" s="329"/>
      <c r="AB85" s="329"/>
      <c r="AC85" s="329"/>
      <c r="AD85" s="329"/>
      <c r="AE85" s="329"/>
      <c r="AF85" s="329"/>
      <c r="AG85" s="329"/>
      <c r="AH85" s="329"/>
      <c r="AI85" s="329"/>
      <c r="AJ85" s="329"/>
      <c r="AK85" s="329"/>
      <c r="AL85" s="329"/>
      <c r="AM85" s="329"/>
      <c r="AN85" s="329"/>
      <c r="AO85" s="329"/>
      <c r="AP85" s="329"/>
      <c r="AQ85" s="329"/>
      <c r="AR85" s="329"/>
      <c r="AS85" s="329"/>
      <c r="AT85" s="329"/>
      <c r="AU85" s="329"/>
      <c r="AV85" s="329"/>
      <c r="AW85" s="329"/>
      <c r="AX85" s="329"/>
      <c r="AY85" s="329"/>
      <c r="AZ85" s="329"/>
      <c r="BA85" s="329"/>
      <c r="BB85" s="329"/>
      <c r="BC85" s="329"/>
      <c r="BD85" s="329"/>
      <c r="BE85" s="329"/>
      <c r="BF85" s="329"/>
      <c r="BG85" s="329"/>
      <c r="BQ85" s="329"/>
      <c r="BR85" s="329"/>
      <c r="BS85" s="329"/>
      <c r="BT85" s="329"/>
      <c r="BU85" s="329"/>
      <c r="BV85" s="329"/>
      <c r="BW85" s="329"/>
      <c r="BX85" s="329"/>
    </row>
    <row r="86" spans="5:76" s="375" customFormat="1" collapsed="1">
      <c r="E86" s="329"/>
      <c r="F86" s="329"/>
      <c r="G86" s="329"/>
      <c r="H86" s="329"/>
      <c r="I86" s="329"/>
      <c r="J86" s="392"/>
      <c r="K86" s="329"/>
      <c r="L86" s="329"/>
      <c r="M86" s="329"/>
      <c r="N86" s="329"/>
      <c r="O86" s="329"/>
      <c r="P86" s="329"/>
      <c r="Q86" s="329"/>
      <c r="R86" s="329"/>
      <c r="S86" s="329"/>
      <c r="T86" s="329"/>
      <c r="U86" s="329"/>
      <c r="V86" s="329"/>
      <c r="W86" s="329"/>
      <c r="X86" s="329"/>
      <c r="Y86" s="329"/>
      <c r="Z86" s="329"/>
      <c r="AA86" s="329"/>
      <c r="AB86" s="329"/>
      <c r="AC86" s="329"/>
      <c r="AD86" s="329"/>
      <c r="AE86" s="329"/>
      <c r="AF86" s="329"/>
      <c r="AG86" s="329"/>
      <c r="AH86" s="329"/>
      <c r="AI86" s="329"/>
      <c r="AJ86" s="329"/>
      <c r="AK86" s="329"/>
      <c r="AL86" s="329"/>
      <c r="AM86" s="329"/>
      <c r="AN86" s="329"/>
      <c r="AO86" s="329"/>
      <c r="AP86" s="329"/>
      <c r="AQ86" s="329"/>
      <c r="AR86" s="329"/>
      <c r="AS86" s="329"/>
      <c r="AT86" s="329"/>
      <c r="AU86" s="329"/>
      <c r="AV86" s="329"/>
      <c r="AW86" s="329"/>
      <c r="AX86" s="329"/>
      <c r="AY86" s="329"/>
      <c r="AZ86" s="329"/>
      <c r="BA86" s="329"/>
      <c r="BB86" s="329"/>
      <c r="BC86" s="329"/>
      <c r="BD86" s="329"/>
      <c r="BE86" s="329"/>
      <c r="BF86" s="329"/>
      <c r="BG86" s="329"/>
      <c r="BQ86" s="329"/>
      <c r="BR86" s="329"/>
      <c r="BS86" s="329"/>
      <c r="BT86" s="329"/>
      <c r="BU86" s="329"/>
      <c r="BV86" s="329"/>
      <c r="BW86" s="329"/>
      <c r="BX86" s="329"/>
    </row>
    <row r="87" spans="5:76" s="375" customFormat="1" ht="10.199999999999999" hidden="1" outlineLevel="1">
      <c r="E87" s="329"/>
      <c r="F87" s="329"/>
      <c r="G87" s="329"/>
      <c r="H87" s="329"/>
      <c r="I87" s="329"/>
      <c r="J87" s="393"/>
      <c r="K87" s="329"/>
      <c r="L87" s="329"/>
      <c r="M87" s="329"/>
      <c r="N87" s="329"/>
      <c r="O87" s="329"/>
      <c r="P87" s="329"/>
      <c r="Q87" s="329"/>
      <c r="R87" s="329"/>
      <c r="S87" s="329"/>
      <c r="T87" s="329"/>
      <c r="U87" s="329"/>
      <c r="V87" s="329"/>
      <c r="W87" s="329"/>
      <c r="X87" s="329"/>
      <c r="Y87" s="329"/>
      <c r="Z87" s="329"/>
      <c r="AA87" s="329"/>
      <c r="AB87" s="329"/>
      <c r="AC87" s="329"/>
      <c r="AD87" s="329"/>
      <c r="AE87" s="329"/>
      <c r="AF87" s="329"/>
      <c r="AG87" s="329"/>
      <c r="AH87" s="329"/>
      <c r="AI87" s="329"/>
      <c r="AJ87" s="329"/>
      <c r="AK87" s="329"/>
      <c r="AL87" s="329"/>
      <c r="AM87" s="329"/>
      <c r="AN87" s="329"/>
      <c r="AO87" s="329"/>
      <c r="AP87" s="329"/>
      <c r="AQ87" s="329"/>
      <c r="AR87" s="329"/>
      <c r="AS87" s="329"/>
      <c r="AT87" s="329"/>
      <c r="AU87" s="329"/>
      <c r="AV87" s="329"/>
      <c r="AW87" s="329"/>
      <c r="AX87" s="329"/>
      <c r="AY87" s="329"/>
      <c r="AZ87" s="329"/>
      <c r="BA87" s="329"/>
      <c r="BB87" s="329"/>
      <c r="BC87" s="329"/>
      <c r="BD87" s="329"/>
      <c r="BE87" s="329"/>
      <c r="BF87" s="329"/>
      <c r="BG87" s="329"/>
      <c r="BQ87" s="329"/>
      <c r="BR87" s="329"/>
      <c r="BS87" s="329"/>
      <c r="BT87" s="329"/>
      <c r="BU87" s="329"/>
      <c r="BV87" s="329"/>
      <c r="BW87" s="329"/>
      <c r="BX87" s="329"/>
    </row>
    <row r="88" spans="5:76" s="375" customFormat="1" ht="10.199999999999999" hidden="1" outlineLevel="1">
      <c r="E88" s="329"/>
      <c r="F88" s="329"/>
      <c r="G88" s="329"/>
      <c r="H88" s="329"/>
      <c r="I88" s="329"/>
      <c r="J88" s="329"/>
      <c r="K88" s="329"/>
      <c r="L88" s="329"/>
      <c r="M88" s="329"/>
      <c r="N88" s="329"/>
      <c r="O88" s="329"/>
      <c r="P88" s="329"/>
      <c r="Q88" s="329"/>
      <c r="R88" s="329"/>
      <c r="S88" s="329"/>
      <c r="T88" s="329"/>
      <c r="U88" s="329"/>
      <c r="V88" s="329"/>
      <c r="W88" s="329"/>
      <c r="X88" s="329"/>
      <c r="Y88" s="329"/>
      <c r="Z88" s="329"/>
      <c r="AA88" s="329"/>
      <c r="AB88" s="329"/>
      <c r="AC88" s="329"/>
      <c r="AD88" s="329"/>
      <c r="AE88" s="329"/>
      <c r="AF88" s="329"/>
      <c r="AG88" s="329"/>
      <c r="AH88" s="329"/>
      <c r="AI88" s="329"/>
      <c r="AJ88" s="329"/>
      <c r="AK88" s="329"/>
      <c r="AL88" s="329"/>
      <c r="AM88" s="329"/>
      <c r="AN88" s="329"/>
      <c r="AO88" s="329"/>
      <c r="AP88" s="329"/>
      <c r="AQ88" s="329"/>
      <c r="AR88" s="329"/>
      <c r="AS88" s="329"/>
      <c r="AT88" s="329"/>
      <c r="AU88" s="329"/>
      <c r="AV88" s="329"/>
      <c r="AW88" s="329"/>
      <c r="AX88" s="329"/>
      <c r="AY88" s="329"/>
      <c r="AZ88" s="329"/>
      <c r="BA88" s="329"/>
      <c r="BB88" s="329"/>
      <c r="BC88" s="329"/>
      <c r="BD88" s="329"/>
      <c r="BE88" s="329"/>
      <c r="BF88" s="329"/>
      <c r="BG88" s="329"/>
      <c r="BQ88" s="329"/>
      <c r="BR88" s="329"/>
      <c r="BS88" s="329"/>
      <c r="BT88" s="329"/>
      <c r="BU88" s="329"/>
      <c r="BV88" s="329"/>
      <c r="BW88" s="329"/>
      <c r="BX88" s="329"/>
    </row>
    <row r="89" spans="5:76" s="394" customFormat="1" ht="10.199999999999999" hidden="1" outlineLevel="1">
      <c r="E89" s="395"/>
      <c r="F89" s="395"/>
      <c r="G89" s="395"/>
      <c r="H89" s="395"/>
      <c r="I89" s="395"/>
      <c r="J89" s="383"/>
      <c r="K89" s="395"/>
      <c r="L89" s="395"/>
      <c r="M89" s="395"/>
      <c r="N89" s="395"/>
      <c r="O89" s="395"/>
      <c r="P89" s="395"/>
      <c r="Q89" s="395"/>
      <c r="R89" s="395"/>
      <c r="S89" s="395"/>
      <c r="T89" s="395"/>
      <c r="U89" s="395"/>
      <c r="V89" s="395"/>
      <c r="W89" s="395"/>
      <c r="X89" s="395"/>
      <c r="Y89" s="395"/>
      <c r="Z89" s="395"/>
      <c r="AA89" s="395"/>
      <c r="AB89" s="395"/>
      <c r="AC89" s="395"/>
      <c r="AD89" s="395"/>
      <c r="AE89" s="395"/>
      <c r="AF89" s="395"/>
      <c r="AG89" s="395"/>
      <c r="AH89" s="395"/>
      <c r="AI89" s="395"/>
      <c r="AJ89" s="395"/>
      <c r="AK89" s="395"/>
      <c r="AL89" s="395"/>
      <c r="AM89" s="395"/>
      <c r="AN89" s="395"/>
      <c r="AO89" s="395"/>
      <c r="AP89" s="395"/>
      <c r="AQ89" s="395"/>
      <c r="AR89" s="395"/>
      <c r="AS89" s="395"/>
      <c r="AT89" s="395"/>
      <c r="AU89" s="395"/>
      <c r="AV89" s="395"/>
      <c r="AW89" s="395"/>
      <c r="AX89" s="395"/>
      <c r="AY89" s="395"/>
      <c r="AZ89" s="395"/>
      <c r="BA89" s="395"/>
      <c r="BB89" s="395"/>
      <c r="BC89" s="395"/>
      <c r="BD89" s="395"/>
      <c r="BE89" s="395"/>
      <c r="BF89" s="395"/>
      <c r="BG89" s="395"/>
      <c r="BQ89" s="395"/>
      <c r="BR89" s="395"/>
      <c r="BS89" s="395"/>
      <c r="BT89" s="395"/>
      <c r="BU89" s="395"/>
      <c r="BV89" s="395"/>
      <c r="BW89" s="395"/>
      <c r="BX89" s="395"/>
    </row>
    <row r="90" spans="5:76" s="375" customFormat="1" ht="10.199999999999999" hidden="1" outlineLevel="1">
      <c r="E90" s="329"/>
      <c r="F90" s="329"/>
      <c r="G90" s="329"/>
      <c r="H90" s="329"/>
      <c r="I90" s="329"/>
      <c r="J90" s="329"/>
      <c r="K90" s="329"/>
      <c r="L90" s="329"/>
      <c r="M90" s="329"/>
      <c r="N90" s="329"/>
      <c r="O90" s="329"/>
      <c r="P90" s="329"/>
      <c r="Q90" s="329"/>
      <c r="R90" s="329"/>
      <c r="S90" s="329"/>
      <c r="T90" s="329"/>
      <c r="U90" s="329"/>
      <c r="V90" s="329"/>
      <c r="W90" s="329"/>
      <c r="X90" s="329"/>
      <c r="Y90" s="329"/>
      <c r="Z90" s="329"/>
      <c r="AA90" s="329"/>
      <c r="AB90" s="329"/>
      <c r="AC90" s="329"/>
      <c r="AD90" s="329"/>
      <c r="AE90" s="329"/>
      <c r="AF90" s="329"/>
      <c r="AG90" s="329"/>
      <c r="AH90" s="329"/>
      <c r="AI90" s="329"/>
      <c r="AJ90" s="329"/>
      <c r="AK90" s="329"/>
      <c r="AL90" s="329"/>
      <c r="AM90" s="329"/>
      <c r="AN90" s="329"/>
      <c r="AO90" s="329"/>
      <c r="AP90" s="329"/>
      <c r="AQ90" s="329"/>
      <c r="AR90" s="329"/>
      <c r="AS90" s="329"/>
      <c r="AT90" s="329"/>
      <c r="AU90" s="329"/>
      <c r="AV90" s="329"/>
      <c r="AW90" s="329"/>
      <c r="AX90" s="329"/>
      <c r="AY90" s="329"/>
      <c r="AZ90" s="329"/>
      <c r="BA90" s="329"/>
      <c r="BB90" s="329"/>
      <c r="BC90" s="329"/>
      <c r="BD90" s="329"/>
      <c r="BE90" s="329"/>
      <c r="BF90" s="329"/>
      <c r="BG90" s="329"/>
      <c r="BQ90" s="329"/>
      <c r="BR90" s="329"/>
      <c r="BS90" s="329"/>
      <c r="BT90" s="329"/>
      <c r="BU90" s="329"/>
      <c r="BV90" s="329"/>
      <c r="BW90" s="329"/>
      <c r="BX90" s="329"/>
    </row>
    <row r="91" spans="5:76" s="375" customFormat="1" ht="10.199999999999999" collapsed="1">
      <c r="E91" s="329"/>
      <c r="F91" s="329"/>
      <c r="G91" s="329"/>
      <c r="H91" s="329"/>
      <c r="I91" s="329"/>
      <c r="J91" s="329"/>
      <c r="K91" s="329"/>
      <c r="L91" s="329"/>
      <c r="M91" s="329"/>
      <c r="N91" s="329"/>
      <c r="O91" s="329"/>
      <c r="P91" s="329"/>
      <c r="Q91" s="329"/>
      <c r="R91" s="329"/>
      <c r="S91" s="329"/>
      <c r="T91" s="329"/>
      <c r="U91" s="329"/>
      <c r="V91" s="329"/>
      <c r="W91" s="329"/>
      <c r="X91" s="329"/>
      <c r="Y91" s="329"/>
      <c r="Z91" s="329"/>
      <c r="AA91" s="329"/>
      <c r="AB91" s="329"/>
      <c r="AC91" s="329"/>
      <c r="AD91" s="329"/>
      <c r="AE91" s="329"/>
      <c r="AF91" s="329"/>
      <c r="AG91" s="329"/>
      <c r="AH91" s="329"/>
      <c r="AI91" s="329"/>
      <c r="AJ91" s="329"/>
      <c r="AK91" s="329"/>
      <c r="AL91" s="329"/>
      <c r="AM91" s="329"/>
      <c r="AN91" s="329"/>
      <c r="AO91" s="329"/>
      <c r="AP91" s="329"/>
      <c r="AQ91" s="329"/>
      <c r="AR91" s="329"/>
      <c r="AS91" s="329"/>
      <c r="AT91" s="329"/>
      <c r="AU91" s="329"/>
      <c r="AV91" s="329"/>
      <c r="AW91" s="329"/>
      <c r="AX91" s="329"/>
      <c r="AY91" s="329"/>
      <c r="AZ91" s="329"/>
      <c r="BA91" s="329"/>
      <c r="BB91" s="329"/>
      <c r="BC91" s="329"/>
      <c r="BD91" s="329"/>
      <c r="BE91" s="329"/>
      <c r="BF91" s="329"/>
      <c r="BG91" s="329"/>
      <c r="BQ91" s="329"/>
      <c r="BR91" s="329"/>
      <c r="BS91" s="329"/>
      <c r="BT91" s="329"/>
      <c r="BU91" s="329"/>
      <c r="BV91" s="329"/>
      <c r="BW91" s="329"/>
      <c r="BX91" s="329"/>
    </row>
  </sheetData>
  <mergeCells count="15">
    <mergeCell ref="AO4:AR4"/>
    <mergeCell ref="Y4:AB4"/>
    <mergeCell ref="AC4:AF4"/>
    <mergeCell ref="AG4:AJ4"/>
    <mergeCell ref="AK4:AN4"/>
    <mergeCell ref="U4:X4"/>
    <mergeCell ref="E4:H4"/>
    <mergeCell ref="M4:P4"/>
    <mergeCell ref="I4:L4"/>
    <mergeCell ref="Q4:T4"/>
    <mergeCell ref="AS4:AV4"/>
    <mergeCell ref="AW4:AZ4"/>
    <mergeCell ref="BA4:BD4"/>
    <mergeCell ref="BE4:BH4"/>
    <mergeCell ref="BI4:BL4"/>
  </mergeCells>
  <phoneticPr fontId="2" type="noConversion"/>
  <printOptions horizontalCentered="1"/>
  <pageMargins left="0.25" right="0.25" top="0.5" bottom="0.5" header="0" footer="0"/>
  <pageSetup scale="48" pageOrder="overThenDown" orientation="landscape" r:id="rId1"/>
  <headerFooter alignWithMargins="0"/>
  <rowBreaks count="1" manualBreakCount="1">
    <brk id="36" min="1" max="27" man="1"/>
  </rowBreaks>
  <colBreaks count="1" manualBreakCount="1">
    <brk id="64" max="36" man="1"/>
  </colBreaks>
  <ignoredErrors>
    <ignoredError sqref="BQ27:BS27 BT20:CC20 CD20:CE20" 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7">
    <tabColor rgb="FF002060"/>
  </sheetPr>
  <dimension ref="C2:BR35"/>
  <sheetViews>
    <sheetView topLeftCell="B1" zoomScaleNormal="100" workbookViewId="0">
      <pane xSplit="6" ySplit="1" topLeftCell="V2" activePane="bottomRight" state="frozen"/>
      <selection activeCell="B1" sqref="B1"/>
      <selection pane="topRight" activeCell="G1" sqref="G1"/>
      <selection pane="bottomLeft" activeCell="B2" sqref="B2"/>
      <selection pane="bottomRight" activeCell="AD4" sqref="AD4:BI34"/>
    </sheetView>
  </sheetViews>
  <sheetFormatPr defaultColWidth="9.21875" defaultRowHeight="12.3"/>
  <cols>
    <col min="1" max="1" width="8.77734375" customWidth="1"/>
    <col min="2" max="2" width="5.21875" customWidth="1"/>
    <col min="3" max="3" width="24.77734375" customWidth="1"/>
    <col min="4" max="4" width="31.6640625" customWidth="1"/>
    <col min="5" max="5" width="8" style="208" customWidth="1"/>
    <col min="6" max="6" width="11.88671875" style="143" customWidth="1"/>
    <col min="7" max="7" width="15.21875" style="143" bestFit="1" customWidth="1"/>
    <col min="8" max="9" width="15.21875" style="143" customWidth="1"/>
    <col min="10" max="10" width="12.77734375" customWidth="1"/>
    <col min="11" max="11" width="15.21875" bestFit="1" customWidth="1"/>
    <col min="12" max="15" width="12.77734375" customWidth="1"/>
    <col min="16" max="16" width="13.77734375" customWidth="1"/>
    <col min="17" max="21" width="12.77734375" customWidth="1"/>
    <col min="22" max="25" width="12" customWidth="1"/>
    <col min="26" max="29" width="12.5546875" customWidth="1"/>
    <col min="30" max="33" width="13" customWidth="1"/>
    <col min="34" max="37" width="12.109375" customWidth="1"/>
    <col min="38" max="38" width="12.21875" customWidth="1"/>
    <col min="39" max="39" width="11.77734375" customWidth="1"/>
    <col min="40" max="41" width="11" customWidth="1"/>
    <col min="42" max="42" width="12.6640625" customWidth="1"/>
    <col min="43" max="43" width="12.21875" customWidth="1"/>
    <col min="44" max="45" width="12.6640625" customWidth="1"/>
    <col min="46" max="46" width="12.88671875" customWidth="1"/>
    <col min="47" max="47" width="12.6640625" customWidth="1"/>
    <col min="48" max="49" width="11.33203125" customWidth="1"/>
  </cols>
  <sheetData>
    <row r="2" spans="3:49" ht="12.6" thickBot="1">
      <c r="C2" s="570" t="s">
        <v>574</v>
      </c>
      <c r="D2" s="192"/>
      <c r="E2" s="194"/>
      <c r="F2" s="193"/>
      <c r="G2" s="193"/>
      <c r="H2" s="1590" t="s">
        <v>824</v>
      </c>
      <c r="I2" s="1205" t="s">
        <v>825</v>
      </c>
      <c r="J2" s="194" t="s">
        <v>49</v>
      </c>
      <c r="K2" s="194"/>
      <c r="L2" s="194"/>
      <c r="M2" s="194"/>
      <c r="N2" s="194" t="s">
        <v>77</v>
      </c>
      <c r="O2" s="194"/>
      <c r="P2" s="194"/>
      <c r="Q2" s="194"/>
      <c r="R2" s="194" t="s">
        <v>78</v>
      </c>
      <c r="S2" s="191"/>
      <c r="T2" s="191"/>
      <c r="U2" s="191"/>
      <c r="V2" s="194" t="s">
        <v>79</v>
      </c>
      <c r="W2" s="191"/>
      <c r="X2" s="191"/>
      <c r="Y2" s="191"/>
      <c r="Z2" s="194" t="s">
        <v>80</v>
      </c>
      <c r="AA2" s="191"/>
      <c r="AB2" s="191"/>
      <c r="AC2" s="191"/>
      <c r="AD2" s="194" t="s">
        <v>318</v>
      </c>
      <c r="AE2" s="191"/>
      <c r="AF2" s="191"/>
      <c r="AG2" s="191"/>
      <c r="AH2" s="194" t="s">
        <v>317</v>
      </c>
      <c r="AI2" s="191"/>
      <c r="AJ2" s="191"/>
      <c r="AK2" s="191"/>
      <c r="AL2" s="194" t="s">
        <v>319</v>
      </c>
      <c r="AM2" s="191"/>
      <c r="AN2" s="191"/>
      <c r="AO2" s="191"/>
      <c r="AP2" s="194" t="s">
        <v>412</v>
      </c>
      <c r="AQ2" s="191"/>
      <c r="AR2" s="191"/>
      <c r="AS2" s="191"/>
      <c r="AT2" s="194" t="s">
        <v>413</v>
      </c>
      <c r="AU2" s="191"/>
      <c r="AV2" s="191"/>
      <c r="AW2" s="191"/>
    </row>
    <row r="3" spans="3:49" s="142" customFormat="1" ht="24.9" thickBot="1">
      <c r="C3" s="204" t="s">
        <v>309</v>
      </c>
      <c r="D3" s="203" t="s">
        <v>239</v>
      </c>
      <c r="E3" s="207" t="s">
        <v>241</v>
      </c>
      <c r="F3" s="197" t="s">
        <v>730</v>
      </c>
      <c r="G3" s="198" t="s">
        <v>242</v>
      </c>
      <c r="H3" s="1591" t="s">
        <v>68</v>
      </c>
      <c r="I3" s="1591" t="s">
        <v>69</v>
      </c>
      <c r="J3" s="204" t="s">
        <v>66</v>
      </c>
      <c r="K3" s="203" t="s">
        <v>67</v>
      </c>
      <c r="L3" s="203" t="s">
        <v>68</v>
      </c>
      <c r="M3" s="575" t="s">
        <v>69</v>
      </c>
      <c r="N3" s="195" t="s">
        <v>66</v>
      </c>
      <c r="O3" s="196" t="s">
        <v>67</v>
      </c>
      <c r="P3" s="196" t="s">
        <v>68</v>
      </c>
      <c r="Q3" s="199" t="s">
        <v>69</v>
      </c>
      <c r="R3" s="578" t="s">
        <v>66</v>
      </c>
      <c r="S3" s="203" t="s">
        <v>67</v>
      </c>
      <c r="T3" s="203" t="s">
        <v>68</v>
      </c>
      <c r="U3" s="574" t="s">
        <v>69</v>
      </c>
      <c r="V3" s="204" t="s">
        <v>66</v>
      </c>
      <c r="W3" s="203" t="s">
        <v>67</v>
      </c>
      <c r="X3" s="203" t="s">
        <v>68</v>
      </c>
      <c r="Y3" s="574" t="s">
        <v>69</v>
      </c>
      <c r="Z3" s="204" t="s">
        <v>66</v>
      </c>
      <c r="AA3" s="203" t="s">
        <v>67</v>
      </c>
      <c r="AB3" s="203" t="s">
        <v>68</v>
      </c>
      <c r="AC3" s="574" t="s">
        <v>69</v>
      </c>
      <c r="AD3" s="204" t="s">
        <v>66</v>
      </c>
      <c r="AE3" s="203" t="s">
        <v>67</v>
      </c>
      <c r="AF3" s="203" t="s">
        <v>68</v>
      </c>
      <c r="AG3" s="574" t="s">
        <v>69</v>
      </c>
      <c r="AH3" s="204" t="s">
        <v>66</v>
      </c>
      <c r="AI3" s="203" t="s">
        <v>67</v>
      </c>
      <c r="AJ3" s="203" t="s">
        <v>68</v>
      </c>
      <c r="AK3" s="574" t="s">
        <v>69</v>
      </c>
      <c r="AL3" s="204" t="s">
        <v>66</v>
      </c>
      <c r="AM3" s="203" t="s">
        <v>67</v>
      </c>
      <c r="AN3" s="203" t="s">
        <v>68</v>
      </c>
      <c r="AO3" s="574" t="s">
        <v>69</v>
      </c>
      <c r="AP3" s="204" t="s">
        <v>66</v>
      </c>
      <c r="AQ3" s="203" t="s">
        <v>67</v>
      </c>
      <c r="AR3" s="203" t="s">
        <v>68</v>
      </c>
      <c r="AS3" s="574" t="s">
        <v>69</v>
      </c>
      <c r="AT3" s="204" t="s">
        <v>66</v>
      </c>
      <c r="AU3" s="203" t="s">
        <v>67</v>
      </c>
      <c r="AV3" s="203" t="s">
        <v>68</v>
      </c>
      <c r="AW3" s="574" t="s">
        <v>69</v>
      </c>
    </row>
    <row r="4" spans="3:49">
      <c r="C4" s="914" t="s">
        <v>479</v>
      </c>
      <c r="D4" s="680" t="s">
        <v>480</v>
      </c>
      <c r="E4" s="683">
        <f>SUM(J4)</f>
        <v>0.25</v>
      </c>
      <c r="F4" s="684">
        <v>400</v>
      </c>
      <c r="G4" s="1269">
        <f>E4*F4</f>
        <v>100</v>
      </c>
      <c r="H4" s="576">
        <v>0.25</v>
      </c>
      <c r="I4" s="576">
        <v>0.25</v>
      </c>
      <c r="J4" s="576">
        <v>0.25</v>
      </c>
      <c r="K4" s="576">
        <v>0.25</v>
      </c>
      <c r="L4" s="576">
        <v>0.25</v>
      </c>
      <c r="M4" s="576">
        <v>0.25</v>
      </c>
      <c r="N4" s="576">
        <v>0.25</v>
      </c>
      <c r="O4" s="576">
        <v>0.25</v>
      </c>
      <c r="P4" s="576">
        <v>0.25</v>
      </c>
      <c r="Q4" s="576">
        <v>0.25</v>
      </c>
      <c r="R4" s="576">
        <v>0.25</v>
      </c>
      <c r="S4" s="576">
        <v>0.25</v>
      </c>
      <c r="T4" s="576">
        <v>0.25</v>
      </c>
      <c r="U4" s="576">
        <v>0.25</v>
      </c>
      <c r="V4" s="576">
        <v>0.25</v>
      </c>
      <c r="W4" s="576">
        <v>0.25</v>
      </c>
      <c r="X4" s="576">
        <v>0.25</v>
      </c>
      <c r="Y4" s="576">
        <v>0.25</v>
      </c>
      <c r="Z4" s="576">
        <v>0.25</v>
      </c>
      <c r="AA4" s="576">
        <v>0.25</v>
      </c>
      <c r="AB4" s="576">
        <v>0.25</v>
      </c>
      <c r="AC4" s="576">
        <v>0.25</v>
      </c>
      <c r="AD4" s="576"/>
      <c r="AE4" s="576"/>
      <c r="AF4" s="576"/>
      <c r="AG4" s="576"/>
      <c r="AH4" s="576"/>
      <c r="AI4" s="576"/>
      <c r="AJ4" s="576"/>
      <c r="AK4" s="576"/>
      <c r="AL4" s="576"/>
      <c r="AM4" s="576"/>
      <c r="AN4" s="576"/>
      <c r="AO4" s="576"/>
      <c r="AP4" s="576"/>
      <c r="AQ4" s="576"/>
      <c r="AR4" s="576"/>
      <c r="AS4" s="576"/>
      <c r="AT4" s="576"/>
      <c r="AU4" s="576"/>
      <c r="AV4" s="576"/>
      <c r="AW4" s="576"/>
    </row>
    <row r="5" spans="3:49">
      <c r="C5" s="915"/>
      <c r="D5" s="695" t="s">
        <v>481</v>
      </c>
      <c r="E5" s="696">
        <f>SUM(J5:AV5)</f>
        <v>200</v>
      </c>
      <c r="F5" s="697">
        <v>15</v>
      </c>
      <c r="G5" s="1270">
        <f>E5*F5</f>
        <v>3000</v>
      </c>
      <c r="H5" s="571">
        <v>10</v>
      </c>
      <c r="I5" s="571">
        <v>10</v>
      </c>
      <c r="J5" s="571">
        <v>10</v>
      </c>
      <c r="K5" s="571">
        <v>10</v>
      </c>
      <c r="L5" s="571">
        <v>10</v>
      </c>
      <c r="M5" s="571">
        <v>10</v>
      </c>
      <c r="N5" s="571">
        <v>10</v>
      </c>
      <c r="O5" s="571">
        <v>10</v>
      </c>
      <c r="P5" s="571">
        <v>10</v>
      </c>
      <c r="Q5" s="571">
        <v>10</v>
      </c>
      <c r="R5" s="571">
        <v>10</v>
      </c>
      <c r="S5" s="571">
        <v>10</v>
      </c>
      <c r="T5" s="571">
        <v>10</v>
      </c>
      <c r="U5" s="571">
        <v>10</v>
      </c>
      <c r="V5" s="571">
        <v>10</v>
      </c>
      <c r="W5" s="571">
        <v>10</v>
      </c>
      <c r="X5" s="571">
        <v>10</v>
      </c>
      <c r="Y5" s="571">
        <v>10</v>
      </c>
      <c r="Z5" s="571">
        <v>10</v>
      </c>
      <c r="AA5" s="571">
        <v>10</v>
      </c>
      <c r="AB5" s="571">
        <v>10</v>
      </c>
      <c r="AC5" s="571">
        <v>10</v>
      </c>
      <c r="AD5" s="571"/>
      <c r="AE5" s="571"/>
      <c r="AF5" s="571"/>
      <c r="AG5" s="571"/>
      <c r="AH5" s="571"/>
      <c r="AI5" s="571"/>
      <c r="AJ5" s="571"/>
      <c r="AK5" s="571"/>
      <c r="AL5" s="571"/>
      <c r="AM5" s="571"/>
      <c r="AN5" s="571"/>
      <c r="AO5" s="571"/>
      <c r="AP5" s="571"/>
      <c r="AQ5" s="571"/>
      <c r="AR5" s="571"/>
      <c r="AS5" s="571"/>
      <c r="AT5" s="571"/>
      <c r="AU5" s="571"/>
      <c r="AV5" s="571"/>
      <c r="AW5" s="571"/>
    </row>
    <row r="6" spans="3:49">
      <c r="C6" s="915"/>
      <c r="D6" s="682" t="s">
        <v>482</v>
      </c>
      <c r="E6" s="683">
        <f>SUM(J6:AV6)</f>
        <v>100</v>
      </c>
      <c r="F6" s="684">
        <v>30</v>
      </c>
      <c r="G6" s="1269">
        <f>E6*F6</f>
        <v>3000</v>
      </c>
      <c r="H6" s="571">
        <v>5</v>
      </c>
      <c r="I6" s="571">
        <v>5</v>
      </c>
      <c r="J6" s="571">
        <v>5</v>
      </c>
      <c r="K6" s="571">
        <v>5</v>
      </c>
      <c r="L6" s="571">
        <v>5</v>
      </c>
      <c r="M6" s="571">
        <v>5</v>
      </c>
      <c r="N6" s="571">
        <v>5</v>
      </c>
      <c r="O6" s="571">
        <v>5</v>
      </c>
      <c r="P6" s="571">
        <v>5</v>
      </c>
      <c r="Q6" s="571">
        <v>5</v>
      </c>
      <c r="R6" s="571">
        <v>5</v>
      </c>
      <c r="S6" s="571">
        <v>5</v>
      </c>
      <c r="T6" s="571">
        <v>5</v>
      </c>
      <c r="U6" s="571">
        <v>5</v>
      </c>
      <c r="V6" s="571">
        <v>5</v>
      </c>
      <c r="W6" s="571">
        <v>5</v>
      </c>
      <c r="X6" s="571">
        <v>5</v>
      </c>
      <c r="Y6" s="571">
        <v>5</v>
      </c>
      <c r="Z6" s="571">
        <v>5</v>
      </c>
      <c r="AA6" s="571">
        <v>5</v>
      </c>
      <c r="AB6" s="571">
        <v>5</v>
      </c>
      <c r="AC6" s="571">
        <v>5</v>
      </c>
      <c r="AD6" s="571"/>
      <c r="AE6" s="571"/>
      <c r="AF6" s="571"/>
      <c r="AG6" s="571"/>
      <c r="AH6" s="571"/>
      <c r="AI6" s="571"/>
      <c r="AJ6" s="571"/>
      <c r="AK6" s="571"/>
      <c r="AL6" s="571"/>
      <c r="AM6" s="571"/>
      <c r="AN6" s="571"/>
      <c r="AO6" s="571"/>
      <c r="AP6" s="571"/>
      <c r="AQ6" s="571"/>
      <c r="AR6" s="571"/>
      <c r="AS6" s="571"/>
      <c r="AT6" s="571"/>
      <c r="AU6" s="571"/>
      <c r="AV6" s="571"/>
      <c r="AW6" s="571"/>
    </row>
    <row r="7" spans="3:49" ht="12.6" thickBot="1">
      <c r="C7" s="915"/>
      <c r="D7" s="698" t="s">
        <v>483</v>
      </c>
      <c r="E7" s="696"/>
      <c r="F7" s="697"/>
      <c r="G7" s="1271">
        <f>SUM(G4:G6)</f>
        <v>6100</v>
      </c>
      <c r="H7" s="571"/>
      <c r="I7" s="571"/>
      <c r="J7" s="571"/>
      <c r="K7" s="571"/>
      <c r="L7" s="571"/>
      <c r="M7" s="571"/>
      <c r="N7" s="571"/>
      <c r="O7" s="571"/>
      <c r="P7" s="571"/>
      <c r="Q7" s="571"/>
      <c r="R7" s="571"/>
      <c r="S7" s="571"/>
      <c r="T7" s="571"/>
      <c r="U7" s="571"/>
      <c r="V7" s="571"/>
      <c r="W7" s="571"/>
      <c r="X7" s="571"/>
      <c r="Y7" s="571"/>
      <c r="Z7" s="571"/>
      <c r="AA7" s="571"/>
      <c r="AB7" s="571"/>
      <c r="AC7" s="571"/>
      <c r="AD7" s="571"/>
      <c r="AE7" s="571"/>
      <c r="AF7" s="571"/>
      <c r="AG7" s="571"/>
      <c r="AH7" s="571"/>
      <c r="AI7" s="571"/>
      <c r="AJ7" s="571"/>
      <c r="AK7" s="571"/>
      <c r="AL7" s="571"/>
      <c r="AM7" s="571"/>
      <c r="AN7" s="571"/>
      <c r="AO7" s="571"/>
      <c r="AP7" s="571"/>
      <c r="AQ7" s="571"/>
      <c r="AR7" s="571"/>
      <c r="AS7" s="571"/>
      <c r="AT7" s="571"/>
      <c r="AU7" s="571"/>
      <c r="AV7" s="571"/>
      <c r="AW7" s="571"/>
    </row>
    <row r="8" spans="3:49">
      <c r="C8" s="686" t="s">
        <v>513</v>
      </c>
      <c r="D8" s="687" t="s">
        <v>484</v>
      </c>
      <c r="E8" s="683">
        <f>SUM(J8:AV8)</f>
        <v>40000</v>
      </c>
      <c r="F8" s="684">
        <v>2</v>
      </c>
      <c r="G8" s="1269">
        <f t="shared" ref="G8:G32" si="0">E8*F8</f>
        <v>80000</v>
      </c>
      <c r="H8" s="571">
        <v>2000</v>
      </c>
      <c r="I8" s="571">
        <v>2000</v>
      </c>
      <c r="J8" s="571">
        <v>2000</v>
      </c>
      <c r="K8" s="571">
        <v>2000</v>
      </c>
      <c r="L8" s="571">
        <v>2000</v>
      </c>
      <c r="M8" s="571">
        <v>2000</v>
      </c>
      <c r="N8" s="571">
        <v>2000</v>
      </c>
      <c r="O8" s="571">
        <v>2000</v>
      </c>
      <c r="P8" s="571">
        <v>2000</v>
      </c>
      <c r="Q8" s="571">
        <v>2000</v>
      </c>
      <c r="R8" s="571">
        <v>2000</v>
      </c>
      <c r="S8" s="571">
        <v>2000</v>
      </c>
      <c r="T8" s="571">
        <v>2000</v>
      </c>
      <c r="U8" s="571">
        <v>2000</v>
      </c>
      <c r="V8" s="571">
        <v>2000</v>
      </c>
      <c r="W8" s="571">
        <v>2000</v>
      </c>
      <c r="X8" s="571">
        <v>2000</v>
      </c>
      <c r="Y8" s="571">
        <v>2000</v>
      </c>
      <c r="Z8" s="571">
        <v>2000</v>
      </c>
      <c r="AA8" s="571">
        <v>2000</v>
      </c>
      <c r="AB8" s="571">
        <v>2000</v>
      </c>
      <c r="AC8" s="571">
        <v>2000</v>
      </c>
      <c r="AD8" s="571"/>
      <c r="AE8" s="571"/>
      <c r="AF8" s="571"/>
      <c r="AG8" s="571"/>
      <c r="AH8" s="571"/>
      <c r="AI8" s="571"/>
      <c r="AJ8" s="571"/>
      <c r="AK8" s="571"/>
      <c r="AL8" s="571"/>
      <c r="AM8" s="571"/>
      <c r="AN8" s="571"/>
      <c r="AO8" s="571"/>
      <c r="AP8" s="571"/>
      <c r="AQ8" s="571"/>
      <c r="AR8" s="571"/>
      <c r="AS8" s="571"/>
      <c r="AT8" s="571"/>
      <c r="AU8" s="571"/>
      <c r="AV8" s="571"/>
      <c r="AW8" s="571"/>
    </row>
    <row r="9" spans="3:49">
      <c r="C9" s="688"/>
      <c r="D9" s="699" t="s">
        <v>485</v>
      </c>
      <c r="E9" s="696">
        <f>SUM(J9:AV9)</f>
        <v>60</v>
      </c>
      <c r="F9" s="697">
        <v>3000</v>
      </c>
      <c r="G9" s="1270">
        <f t="shared" si="0"/>
        <v>180000</v>
      </c>
      <c r="H9" s="571">
        <v>3</v>
      </c>
      <c r="I9" s="571">
        <v>3</v>
      </c>
      <c r="J9" s="571">
        <v>3</v>
      </c>
      <c r="K9" s="571">
        <v>3</v>
      </c>
      <c r="L9" s="571">
        <v>3</v>
      </c>
      <c r="M9" s="571">
        <v>3</v>
      </c>
      <c r="N9" s="571">
        <v>3</v>
      </c>
      <c r="O9" s="571">
        <v>3</v>
      </c>
      <c r="P9" s="571">
        <v>3</v>
      </c>
      <c r="Q9" s="571">
        <v>3</v>
      </c>
      <c r="R9" s="571">
        <v>3</v>
      </c>
      <c r="S9" s="571">
        <v>3</v>
      </c>
      <c r="T9" s="571">
        <v>3</v>
      </c>
      <c r="U9" s="571">
        <v>3</v>
      </c>
      <c r="V9" s="571">
        <v>3</v>
      </c>
      <c r="W9" s="571">
        <v>3</v>
      </c>
      <c r="X9" s="571">
        <v>3</v>
      </c>
      <c r="Y9" s="571">
        <v>3</v>
      </c>
      <c r="Z9" s="571">
        <v>3</v>
      </c>
      <c r="AA9" s="571">
        <v>3</v>
      </c>
      <c r="AB9" s="571">
        <v>3</v>
      </c>
      <c r="AC9" s="571">
        <v>3</v>
      </c>
      <c r="AD9" s="571"/>
      <c r="AE9" s="571"/>
      <c r="AF9" s="571"/>
      <c r="AG9" s="571"/>
      <c r="AH9" s="571"/>
      <c r="AI9" s="571"/>
      <c r="AJ9" s="571"/>
      <c r="AK9" s="571"/>
      <c r="AL9" s="571"/>
      <c r="AM9" s="571"/>
      <c r="AN9" s="571"/>
      <c r="AO9" s="571"/>
      <c r="AP9" s="571"/>
      <c r="AQ9" s="571"/>
      <c r="AR9" s="571"/>
      <c r="AS9" s="571"/>
      <c r="AT9" s="571"/>
      <c r="AU9" s="571"/>
      <c r="AV9" s="571"/>
      <c r="AW9" s="571"/>
    </row>
    <row r="10" spans="3:49">
      <c r="C10" s="688"/>
      <c r="D10" s="689" t="s">
        <v>486</v>
      </c>
      <c r="E10" s="683">
        <f>SUM(J10:AV10)</f>
        <v>20</v>
      </c>
      <c r="F10" s="684">
        <v>300</v>
      </c>
      <c r="G10" s="1269">
        <f t="shared" si="0"/>
        <v>6000</v>
      </c>
      <c r="H10" s="571">
        <v>1</v>
      </c>
      <c r="I10" s="571">
        <v>1</v>
      </c>
      <c r="J10" s="571">
        <v>1</v>
      </c>
      <c r="K10" s="571">
        <v>1</v>
      </c>
      <c r="L10" s="571">
        <v>1</v>
      </c>
      <c r="M10" s="571">
        <v>1</v>
      </c>
      <c r="N10" s="571">
        <v>1</v>
      </c>
      <c r="O10" s="571">
        <v>1</v>
      </c>
      <c r="P10" s="571">
        <v>1</v>
      </c>
      <c r="Q10" s="571">
        <v>1</v>
      </c>
      <c r="R10" s="571">
        <v>1</v>
      </c>
      <c r="S10" s="571">
        <v>1</v>
      </c>
      <c r="T10" s="571">
        <v>1</v>
      </c>
      <c r="U10" s="571">
        <v>1</v>
      </c>
      <c r="V10" s="571">
        <v>1</v>
      </c>
      <c r="W10" s="571">
        <v>1</v>
      </c>
      <c r="X10" s="571">
        <v>1</v>
      </c>
      <c r="Y10" s="571">
        <v>1</v>
      </c>
      <c r="Z10" s="571">
        <v>1</v>
      </c>
      <c r="AA10" s="571">
        <v>1</v>
      </c>
      <c r="AB10" s="571">
        <v>1</v>
      </c>
      <c r="AC10" s="571">
        <v>1</v>
      </c>
      <c r="AD10" s="571"/>
      <c r="AE10" s="571"/>
      <c r="AF10" s="571"/>
      <c r="AG10" s="571"/>
      <c r="AH10" s="571"/>
      <c r="AI10" s="571"/>
      <c r="AJ10" s="571"/>
      <c r="AK10" s="571"/>
      <c r="AL10" s="571"/>
      <c r="AM10" s="571"/>
      <c r="AN10" s="571"/>
      <c r="AO10" s="571"/>
      <c r="AP10" s="571"/>
      <c r="AQ10" s="571"/>
      <c r="AR10" s="571"/>
      <c r="AS10" s="571"/>
      <c r="AT10" s="571"/>
      <c r="AU10" s="571"/>
      <c r="AV10" s="571"/>
      <c r="AW10" s="571"/>
    </row>
    <row r="11" spans="3:49" ht="12.6" thickBot="1">
      <c r="C11" s="690"/>
      <c r="D11" s="698" t="s">
        <v>487</v>
      </c>
      <c r="E11" s="696"/>
      <c r="F11" s="697"/>
      <c r="G11" s="1271">
        <f>SUM(G8:G10)</f>
        <v>266000</v>
      </c>
      <c r="H11" s="571"/>
      <c r="I11" s="571"/>
      <c r="J11" s="571"/>
      <c r="K11" s="571"/>
      <c r="L11" s="571"/>
      <c r="M11" s="571"/>
      <c r="N11" s="571"/>
      <c r="O11" s="571"/>
      <c r="P11" s="571"/>
      <c r="Q11" s="571"/>
      <c r="R11" s="571"/>
      <c r="S11" s="571"/>
      <c r="T11" s="571"/>
      <c r="U11" s="571"/>
      <c r="V11" s="571"/>
      <c r="W11" s="571"/>
      <c r="X11" s="571"/>
      <c r="Y11" s="571"/>
      <c r="Z11" s="571"/>
      <c r="AA11" s="571"/>
      <c r="AB11" s="571"/>
      <c r="AC11" s="571"/>
      <c r="AD11" s="571"/>
      <c r="AE11" s="571"/>
      <c r="AF11" s="571"/>
      <c r="AG11" s="571"/>
      <c r="AH11" s="571"/>
      <c r="AI11" s="571"/>
      <c r="AJ11" s="571"/>
      <c r="AK11" s="571"/>
      <c r="AL11" s="571"/>
      <c r="AM11" s="571"/>
      <c r="AN11" s="571"/>
      <c r="AO11" s="571"/>
      <c r="AP11" s="571"/>
      <c r="AQ11" s="571"/>
      <c r="AR11" s="571"/>
      <c r="AS11" s="571"/>
      <c r="AT11" s="571"/>
      <c r="AU11" s="571"/>
      <c r="AV11" s="571"/>
      <c r="AW11" s="571"/>
    </row>
    <row r="12" spans="3:49">
      <c r="C12" s="691" t="s">
        <v>488</v>
      </c>
      <c r="D12" s="680" t="s">
        <v>489</v>
      </c>
      <c r="E12" s="683">
        <f>SUM(J12:AV12)</f>
        <v>20</v>
      </c>
      <c r="F12" s="684">
        <v>1000</v>
      </c>
      <c r="G12" s="1269">
        <f t="shared" si="0"/>
        <v>20000</v>
      </c>
      <c r="H12" s="571">
        <v>1</v>
      </c>
      <c r="I12" s="571">
        <v>1</v>
      </c>
      <c r="J12" s="571">
        <v>1</v>
      </c>
      <c r="K12" s="571">
        <v>1</v>
      </c>
      <c r="L12" s="571">
        <v>1</v>
      </c>
      <c r="M12" s="571">
        <v>1</v>
      </c>
      <c r="N12" s="571">
        <v>1</v>
      </c>
      <c r="O12" s="571">
        <v>1</v>
      </c>
      <c r="P12" s="571">
        <v>1</v>
      </c>
      <c r="Q12" s="571">
        <v>1</v>
      </c>
      <c r="R12" s="571">
        <v>1</v>
      </c>
      <c r="S12" s="571">
        <v>1</v>
      </c>
      <c r="T12" s="571">
        <v>1</v>
      </c>
      <c r="U12" s="571">
        <v>1</v>
      </c>
      <c r="V12" s="571">
        <v>1</v>
      </c>
      <c r="W12" s="571">
        <v>1</v>
      </c>
      <c r="X12" s="571">
        <v>1</v>
      </c>
      <c r="Y12" s="571">
        <v>1</v>
      </c>
      <c r="Z12" s="571">
        <v>1</v>
      </c>
      <c r="AA12" s="571">
        <v>1</v>
      </c>
      <c r="AB12" s="571">
        <v>1</v>
      </c>
      <c r="AC12" s="571">
        <v>1</v>
      </c>
      <c r="AD12" s="571"/>
      <c r="AE12" s="571"/>
      <c r="AF12" s="571"/>
      <c r="AG12" s="571"/>
      <c r="AH12" s="571"/>
      <c r="AI12" s="571"/>
      <c r="AJ12" s="571"/>
      <c r="AK12" s="571"/>
      <c r="AL12" s="571"/>
      <c r="AM12" s="571"/>
      <c r="AN12" s="571"/>
      <c r="AO12" s="571"/>
      <c r="AP12" s="571"/>
      <c r="AQ12" s="571"/>
      <c r="AR12" s="571"/>
      <c r="AS12" s="571"/>
      <c r="AT12" s="571"/>
      <c r="AU12" s="571"/>
      <c r="AV12" s="571"/>
      <c r="AW12" s="571"/>
    </row>
    <row r="13" spans="3:49">
      <c r="C13" s="688"/>
      <c r="D13" s="699" t="s">
        <v>490</v>
      </c>
      <c r="E13" s="696">
        <f>SUM(J13:AV13)</f>
        <v>20</v>
      </c>
      <c r="F13" s="697">
        <v>10000</v>
      </c>
      <c r="G13" s="1270">
        <f t="shared" si="0"/>
        <v>200000</v>
      </c>
      <c r="H13" s="571">
        <v>1</v>
      </c>
      <c r="I13" s="571">
        <v>1</v>
      </c>
      <c r="J13" s="571">
        <v>1</v>
      </c>
      <c r="K13" s="571">
        <v>1</v>
      </c>
      <c r="L13" s="571">
        <v>1</v>
      </c>
      <c r="M13" s="571">
        <v>1</v>
      </c>
      <c r="N13" s="571">
        <v>1</v>
      </c>
      <c r="O13" s="571">
        <v>1</v>
      </c>
      <c r="P13" s="571">
        <v>1</v>
      </c>
      <c r="Q13" s="571">
        <v>1</v>
      </c>
      <c r="R13" s="571">
        <v>1</v>
      </c>
      <c r="S13" s="571">
        <v>1</v>
      </c>
      <c r="T13" s="571">
        <v>1</v>
      </c>
      <c r="U13" s="571">
        <v>1</v>
      </c>
      <c r="V13" s="571">
        <v>1</v>
      </c>
      <c r="W13" s="571">
        <v>1</v>
      </c>
      <c r="X13" s="571">
        <v>1</v>
      </c>
      <c r="Y13" s="571">
        <v>1</v>
      </c>
      <c r="Z13" s="571">
        <v>1</v>
      </c>
      <c r="AA13" s="571">
        <v>1</v>
      </c>
      <c r="AB13" s="571">
        <v>1</v>
      </c>
      <c r="AC13" s="571">
        <v>1</v>
      </c>
      <c r="AD13" s="571"/>
      <c r="AE13" s="571"/>
      <c r="AF13" s="571"/>
      <c r="AG13" s="571"/>
      <c r="AH13" s="571"/>
      <c r="AI13" s="571"/>
      <c r="AJ13" s="571"/>
      <c r="AK13" s="571"/>
      <c r="AL13" s="571"/>
      <c r="AM13" s="571"/>
      <c r="AN13" s="571"/>
      <c r="AO13" s="571"/>
      <c r="AP13" s="571"/>
      <c r="AQ13" s="571"/>
      <c r="AR13" s="571"/>
      <c r="AS13" s="571"/>
      <c r="AT13" s="571"/>
      <c r="AU13" s="571"/>
      <c r="AV13" s="571"/>
      <c r="AW13" s="571"/>
    </row>
    <row r="14" spans="3:49">
      <c r="C14" s="688"/>
      <c r="D14" s="689" t="s">
        <v>491</v>
      </c>
      <c r="E14" s="683">
        <f>SUM(J14:AV14)</f>
        <v>20</v>
      </c>
      <c r="F14" s="684">
        <v>200</v>
      </c>
      <c r="G14" s="1269">
        <f t="shared" si="0"/>
        <v>4000</v>
      </c>
      <c r="H14" s="571">
        <v>1</v>
      </c>
      <c r="I14" s="571">
        <v>1</v>
      </c>
      <c r="J14" s="571">
        <v>1</v>
      </c>
      <c r="K14" s="571">
        <v>1</v>
      </c>
      <c r="L14" s="571">
        <v>1</v>
      </c>
      <c r="M14" s="571">
        <v>1</v>
      </c>
      <c r="N14" s="571">
        <v>1</v>
      </c>
      <c r="O14" s="571">
        <v>1</v>
      </c>
      <c r="P14" s="571">
        <v>1</v>
      </c>
      <c r="Q14" s="571">
        <v>1</v>
      </c>
      <c r="R14" s="571">
        <v>1</v>
      </c>
      <c r="S14" s="571">
        <v>1</v>
      </c>
      <c r="T14" s="571">
        <v>1</v>
      </c>
      <c r="U14" s="571">
        <v>1</v>
      </c>
      <c r="V14" s="571">
        <v>1</v>
      </c>
      <c r="W14" s="571">
        <v>1</v>
      </c>
      <c r="X14" s="571">
        <v>1</v>
      </c>
      <c r="Y14" s="571">
        <v>1</v>
      </c>
      <c r="Z14" s="571">
        <v>1</v>
      </c>
      <c r="AA14" s="571">
        <v>1</v>
      </c>
      <c r="AB14" s="571">
        <v>1</v>
      </c>
      <c r="AC14" s="571">
        <v>1</v>
      </c>
      <c r="AD14" s="571"/>
      <c r="AE14" s="571"/>
      <c r="AF14" s="571"/>
      <c r="AG14" s="571"/>
      <c r="AH14" s="571"/>
      <c r="AI14" s="571"/>
      <c r="AJ14" s="571"/>
      <c r="AK14" s="571"/>
      <c r="AL14" s="571"/>
      <c r="AM14" s="571"/>
      <c r="AN14" s="571"/>
      <c r="AO14" s="571"/>
      <c r="AP14" s="571"/>
      <c r="AQ14" s="571"/>
      <c r="AR14" s="571"/>
      <c r="AS14" s="571"/>
      <c r="AT14" s="571"/>
      <c r="AU14" s="571"/>
      <c r="AV14" s="571"/>
      <c r="AW14" s="571"/>
    </row>
    <row r="15" spans="3:49" ht="12.6" thickBot="1">
      <c r="C15" s="690"/>
      <c r="D15" s="698" t="s">
        <v>492</v>
      </c>
      <c r="E15" s="696"/>
      <c r="F15" s="697"/>
      <c r="G15" s="1271">
        <f>SUM(G12:G14)</f>
        <v>224000</v>
      </c>
      <c r="H15" s="571"/>
      <c r="I15" s="571"/>
      <c r="J15" s="571"/>
      <c r="K15" s="571"/>
      <c r="L15" s="571"/>
      <c r="M15" s="571"/>
      <c r="N15" s="571"/>
      <c r="O15" s="571"/>
      <c r="P15" s="571"/>
      <c r="Q15" s="571"/>
      <c r="R15" s="571"/>
      <c r="S15" s="571"/>
      <c r="T15" s="571"/>
      <c r="U15" s="571"/>
      <c r="V15" s="571"/>
      <c r="W15" s="571"/>
      <c r="X15" s="571"/>
      <c r="Y15" s="571"/>
      <c r="Z15" s="571"/>
      <c r="AA15" s="571"/>
      <c r="AB15" s="571"/>
      <c r="AC15" s="571"/>
      <c r="AD15" s="571"/>
      <c r="AE15" s="571"/>
      <c r="AF15" s="571"/>
      <c r="AG15" s="571"/>
      <c r="AH15" s="571"/>
      <c r="AI15" s="571"/>
      <c r="AJ15" s="571"/>
      <c r="AK15" s="571"/>
      <c r="AL15" s="571"/>
      <c r="AM15" s="571"/>
      <c r="AN15" s="571"/>
      <c r="AO15" s="571"/>
      <c r="AP15" s="571"/>
      <c r="AQ15" s="571"/>
      <c r="AR15" s="571"/>
      <c r="AS15" s="571"/>
      <c r="AT15" s="571"/>
      <c r="AU15" s="571"/>
      <c r="AV15" s="571"/>
      <c r="AW15" s="571"/>
    </row>
    <row r="16" spans="3:49">
      <c r="C16" s="691" t="s">
        <v>493</v>
      </c>
      <c r="D16" s="680" t="s">
        <v>494</v>
      </c>
      <c r="E16" s="683">
        <f>SUM(J16:AV16)</f>
        <v>0</v>
      </c>
      <c r="F16" s="684">
        <v>300</v>
      </c>
      <c r="G16" s="1269">
        <f t="shared" si="0"/>
        <v>0</v>
      </c>
      <c r="H16" s="571"/>
      <c r="I16" s="571"/>
      <c r="J16" s="571"/>
      <c r="K16" s="571"/>
      <c r="L16" s="571"/>
      <c r="M16" s="571"/>
      <c r="N16" s="571"/>
      <c r="O16" s="571"/>
      <c r="P16" s="571"/>
      <c r="Q16" s="571"/>
      <c r="R16" s="571"/>
      <c r="S16" s="571"/>
      <c r="T16" s="571"/>
      <c r="U16" s="571"/>
      <c r="V16" s="571"/>
      <c r="W16" s="571"/>
      <c r="X16" s="571"/>
      <c r="Y16" s="571"/>
      <c r="Z16" s="571"/>
      <c r="AA16" s="571"/>
      <c r="AB16" s="571"/>
      <c r="AC16" s="571"/>
      <c r="AD16" s="571"/>
      <c r="AE16" s="571"/>
      <c r="AF16" s="571"/>
      <c r="AG16" s="571"/>
      <c r="AH16" s="571"/>
      <c r="AI16" s="571"/>
      <c r="AJ16" s="571"/>
      <c r="AK16" s="571"/>
      <c r="AL16" s="571"/>
      <c r="AM16" s="571"/>
      <c r="AN16" s="571"/>
      <c r="AO16" s="571"/>
      <c r="AP16" s="571"/>
      <c r="AQ16" s="571"/>
      <c r="AR16" s="571"/>
      <c r="AS16" s="571"/>
      <c r="AT16" s="571"/>
      <c r="AU16" s="571"/>
      <c r="AV16" s="571"/>
      <c r="AW16" s="571"/>
    </row>
    <row r="17" spans="3:49">
      <c r="C17" s="688"/>
      <c r="D17" s="699" t="s">
        <v>495</v>
      </c>
      <c r="E17" s="696">
        <f>SUM(J17:AV17)</f>
        <v>0</v>
      </c>
      <c r="F17" s="697">
        <v>15</v>
      </c>
      <c r="G17" s="1270">
        <f t="shared" si="0"/>
        <v>0</v>
      </c>
      <c r="H17" s="571"/>
      <c r="I17" s="571"/>
      <c r="J17" s="571"/>
      <c r="K17" s="571"/>
      <c r="L17" s="571"/>
      <c r="M17" s="571"/>
      <c r="N17" s="571"/>
      <c r="O17" s="571"/>
      <c r="P17" s="571"/>
      <c r="Q17" s="571"/>
      <c r="R17" s="571"/>
      <c r="S17" s="571"/>
      <c r="T17" s="571"/>
      <c r="U17" s="571"/>
      <c r="V17" s="571"/>
      <c r="W17" s="571"/>
      <c r="X17" s="571"/>
      <c r="Y17" s="571"/>
      <c r="Z17" s="571"/>
      <c r="AA17" s="571"/>
      <c r="AB17" s="571"/>
      <c r="AC17" s="571"/>
      <c r="AD17" s="571"/>
      <c r="AE17" s="571"/>
      <c r="AF17" s="571"/>
      <c r="AG17" s="571"/>
      <c r="AH17" s="571"/>
      <c r="AI17" s="571"/>
      <c r="AJ17" s="571"/>
      <c r="AK17" s="571"/>
      <c r="AL17" s="571"/>
      <c r="AM17" s="571"/>
      <c r="AN17" s="571"/>
      <c r="AO17" s="571"/>
      <c r="AP17" s="571"/>
      <c r="AQ17" s="571"/>
      <c r="AR17" s="571"/>
      <c r="AS17" s="571"/>
      <c r="AT17" s="571"/>
      <c r="AU17" s="571"/>
      <c r="AV17" s="571"/>
      <c r="AW17" s="571"/>
    </row>
    <row r="18" spans="3:49">
      <c r="C18" s="688"/>
      <c r="D18" s="689" t="s">
        <v>496</v>
      </c>
      <c r="E18" s="683">
        <f>SUM(J18:AV18)</f>
        <v>0</v>
      </c>
      <c r="F18" s="684">
        <v>15</v>
      </c>
      <c r="G18" s="1269">
        <f t="shared" si="0"/>
        <v>0</v>
      </c>
      <c r="H18" s="571"/>
      <c r="I18" s="571"/>
      <c r="J18" s="571"/>
      <c r="K18" s="571"/>
      <c r="L18" s="571"/>
      <c r="M18" s="571"/>
      <c r="N18" s="571"/>
      <c r="O18" s="571"/>
      <c r="P18" s="571"/>
      <c r="Q18" s="571"/>
      <c r="R18" s="571"/>
      <c r="S18" s="571"/>
      <c r="T18" s="571"/>
      <c r="U18" s="571"/>
      <c r="V18" s="571"/>
      <c r="W18" s="571"/>
      <c r="X18" s="571"/>
      <c r="Y18" s="571"/>
      <c r="Z18" s="571"/>
      <c r="AA18" s="571"/>
      <c r="AB18" s="571"/>
      <c r="AC18" s="571"/>
      <c r="AD18" s="571"/>
      <c r="AE18" s="571"/>
      <c r="AF18" s="571"/>
      <c r="AG18" s="571"/>
      <c r="AH18" s="571"/>
      <c r="AI18" s="571"/>
      <c r="AJ18" s="571"/>
      <c r="AK18" s="571"/>
      <c r="AL18" s="571"/>
      <c r="AM18" s="571"/>
      <c r="AN18" s="571"/>
      <c r="AO18" s="571"/>
      <c r="AP18" s="571"/>
      <c r="AQ18" s="571"/>
      <c r="AR18" s="571"/>
      <c r="AS18" s="571"/>
      <c r="AT18" s="571"/>
      <c r="AU18" s="571"/>
      <c r="AV18" s="571"/>
      <c r="AW18" s="571"/>
    </row>
    <row r="19" spans="3:49" ht="12.6" thickBot="1">
      <c r="C19" s="690"/>
      <c r="D19" s="700" t="s">
        <v>497</v>
      </c>
      <c r="E19" s="696"/>
      <c r="F19" s="697"/>
      <c r="G19" s="1271">
        <f>SUM(G16:G18)</f>
        <v>0</v>
      </c>
      <c r="H19" s="571"/>
      <c r="I19" s="571"/>
      <c r="J19" s="571"/>
      <c r="K19" s="571"/>
      <c r="L19" s="571"/>
      <c r="M19" s="571"/>
      <c r="N19" s="571"/>
      <c r="O19" s="571"/>
      <c r="P19" s="571"/>
      <c r="Q19" s="571"/>
      <c r="R19" s="571"/>
      <c r="S19" s="571"/>
      <c r="T19" s="571"/>
      <c r="U19" s="571"/>
      <c r="V19" s="571"/>
      <c r="W19" s="571"/>
      <c r="X19" s="571"/>
      <c r="Y19" s="571"/>
      <c r="Z19" s="571"/>
      <c r="AA19" s="571"/>
      <c r="AB19" s="571"/>
      <c r="AC19" s="571"/>
      <c r="AD19" s="571"/>
      <c r="AE19" s="571"/>
      <c r="AF19" s="571"/>
      <c r="AG19" s="571"/>
      <c r="AH19" s="571"/>
      <c r="AI19" s="571"/>
      <c r="AJ19" s="571"/>
      <c r="AK19" s="571"/>
      <c r="AL19" s="571"/>
      <c r="AM19" s="571"/>
      <c r="AN19" s="571"/>
      <c r="AO19" s="571"/>
      <c r="AP19" s="571"/>
      <c r="AQ19" s="571"/>
      <c r="AR19" s="571"/>
      <c r="AS19" s="571"/>
      <c r="AT19" s="571"/>
      <c r="AU19" s="571"/>
      <c r="AV19" s="571"/>
      <c r="AW19" s="571"/>
    </row>
    <row r="20" spans="3:49">
      <c r="C20" s="691" t="s">
        <v>498</v>
      </c>
      <c r="D20" s="680" t="s">
        <v>499</v>
      </c>
      <c r="E20" s="683">
        <f t="shared" ref="E20:E26" si="1">SUM(J20:AV20)</f>
        <v>40</v>
      </c>
      <c r="F20" s="684">
        <v>1000</v>
      </c>
      <c r="G20" s="1269">
        <f t="shared" si="0"/>
        <v>40000</v>
      </c>
      <c r="H20" s="571">
        <v>2</v>
      </c>
      <c r="I20" s="571">
        <v>2</v>
      </c>
      <c r="J20" s="571">
        <v>2</v>
      </c>
      <c r="K20" s="571">
        <v>2</v>
      </c>
      <c r="L20" s="571">
        <v>2</v>
      </c>
      <c r="M20" s="571">
        <v>2</v>
      </c>
      <c r="N20" s="571">
        <v>2</v>
      </c>
      <c r="O20" s="571">
        <v>2</v>
      </c>
      <c r="P20" s="571">
        <v>2</v>
      </c>
      <c r="Q20" s="571">
        <v>2</v>
      </c>
      <c r="R20" s="571">
        <v>2</v>
      </c>
      <c r="S20" s="571">
        <v>2</v>
      </c>
      <c r="T20" s="571">
        <v>2</v>
      </c>
      <c r="U20" s="571">
        <v>2</v>
      </c>
      <c r="V20" s="571">
        <v>2</v>
      </c>
      <c r="W20" s="571">
        <v>2</v>
      </c>
      <c r="X20" s="571">
        <v>2</v>
      </c>
      <c r="Y20" s="571">
        <v>2</v>
      </c>
      <c r="Z20" s="571">
        <v>2</v>
      </c>
      <c r="AA20" s="571">
        <v>2</v>
      </c>
      <c r="AB20" s="571">
        <v>2</v>
      </c>
      <c r="AC20" s="571">
        <v>2</v>
      </c>
      <c r="AD20" s="571"/>
      <c r="AE20" s="571"/>
      <c r="AF20" s="571"/>
      <c r="AG20" s="571"/>
      <c r="AH20" s="571"/>
      <c r="AI20" s="571"/>
      <c r="AJ20" s="571"/>
      <c r="AK20" s="571"/>
      <c r="AL20" s="571"/>
      <c r="AM20" s="571"/>
      <c r="AN20" s="571"/>
      <c r="AO20" s="571"/>
      <c r="AP20" s="571"/>
      <c r="AQ20" s="571"/>
      <c r="AR20" s="571"/>
      <c r="AS20" s="571"/>
      <c r="AT20" s="571"/>
      <c r="AU20" s="571"/>
      <c r="AV20" s="571"/>
      <c r="AW20" s="571"/>
    </row>
    <row r="21" spans="3:49">
      <c r="C21" s="686"/>
      <c r="D21" s="701" t="s">
        <v>593</v>
      </c>
      <c r="E21" s="696">
        <f t="shared" si="1"/>
        <v>0</v>
      </c>
      <c r="F21" s="697">
        <v>50000</v>
      </c>
      <c r="G21" s="1270">
        <f t="shared" si="0"/>
        <v>0</v>
      </c>
      <c r="H21" s="571"/>
      <c r="I21" s="571"/>
      <c r="J21" s="571"/>
      <c r="K21" s="571"/>
      <c r="L21" s="571"/>
      <c r="M21" s="571"/>
      <c r="N21" s="571"/>
      <c r="O21" s="571"/>
      <c r="P21" s="571"/>
      <c r="Q21" s="571"/>
      <c r="R21" s="571"/>
      <c r="S21" s="571"/>
      <c r="T21" s="571"/>
      <c r="U21" s="571"/>
      <c r="V21" s="571"/>
      <c r="W21" s="571"/>
      <c r="X21" s="571"/>
      <c r="Y21" s="571"/>
      <c r="Z21" s="571"/>
      <c r="AA21" s="571"/>
      <c r="AB21" s="571"/>
      <c r="AC21" s="571"/>
      <c r="AD21" s="571"/>
      <c r="AE21" s="571"/>
      <c r="AF21" s="571"/>
      <c r="AG21" s="571"/>
      <c r="AH21" s="571"/>
      <c r="AI21" s="571"/>
      <c r="AJ21" s="571"/>
      <c r="AK21" s="571"/>
      <c r="AL21" s="571"/>
      <c r="AM21" s="571"/>
      <c r="AN21" s="571"/>
      <c r="AO21" s="571"/>
      <c r="AP21" s="571"/>
      <c r="AQ21" s="571"/>
      <c r="AR21" s="571"/>
      <c r="AS21" s="571"/>
      <c r="AT21" s="571"/>
      <c r="AU21" s="571"/>
      <c r="AV21" s="571"/>
      <c r="AW21" s="571"/>
    </row>
    <row r="22" spans="3:49">
      <c r="C22" s="688"/>
      <c r="D22" s="689" t="s">
        <v>500</v>
      </c>
      <c r="E22" s="683">
        <f t="shared" si="1"/>
        <v>480</v>
      </c>
      <c r="F22" s="684">
        <v>1000</v>
      </c>
      <c r="G22" s="1269">
        <f t="shared" si="0"/>
        <v>480000</v>
      </c>
      <c r="H22" s="571">
        <v>24</v>
      </c>
      <c r="I22" s="571">
        <v>24</v>
      </c>
      <c r="J22" s="571">
        <v>24</v>
      </c>
      <c r="K22" s="571">
        <v>24</v>
      </c>
      <c r="L22" s="571">
        <v>24</v>
      </c>
      <c r="M22" s="571">
        <v>24</v>
      </c>
      <c r="N22" s="571">
        <v>24</v>
      </c>
      <c r="O22" s="571">
        <v>24</v>
      </c>
      <c r="P22" s="571">
        <v>24</v>
      </c>
      <c r="Q22" s="571">
        <v>24</v>
      </c>
      <c r="R22" s="571">
        <v>24</v>
      </c>
      <c r="S22" s="571">
        <v>24</v>
      </c>
      <c r="T22" s="571">
        <v>24</v>
      </c>
      <c r="U22" s="571">
        <v>24</v>
      </c>
      <c r="V22" s="571">
        <v>24</v>
      </c>
      <c r="W22" s="571">
        <v>24</v>
      </c>
      <c r="X22" s="571">
        <v>24</v>
      </c>
      <c r="Y22" s="571">
        <v>24</v>
      </c>
      <c r="Z22" s="571">
        <v>24</v>
      </c>
      <c r="AA22" s="571">
        <v>24</v>
      </c>
      <c r="AB22" s="571">
        <v>24</v>
      </c>
      <c r="AC22" s="571">
        <v>24</v>
      </c>
      <c r="AD22" s="571"/>
      <c r="AE22" s="571"/>
      <c r="AF22" s="571"/>
      <c r="AG22" s="571"/>
      <c r="AH22" s="571"/>
      <c r="AI22" s="571"/>
      <c r="AJ22" s="571"/>
      <c r="AK22" s="571"/>
      <c r="AL22" s="571"/>
      <c r="AM22" s="571"/>
      <c r="AN22" s="571"/>
      <c r="AO22" s="571"/>
      <c r="AP22" s="571"/>
      <c r="AQ22" s="571"/>
      <c r="AR22" s="571"/>
      <c r="AS22" s="571"/>
      <c r="AT22" s="571"/>
      <c r="AU22" s="571"/>
      <c r="AV22" s="571"/>
      <c r="AW22" s="571"/>
    </row>
    <row r="23" spans="3:49">
      <c r="C23" s="688"/>
      <c r="D23" s="699" t="s">
        <v>501</v>
      </c>
      <c r="E23" s="696">
        <f t="shared" si="1"/>
        <v>0</v>
      </c>
      <c r="F23" s="697">
        <v>3</v>
      </c>
      <c r="G23" s="1270">
        <f t="shared" si="0"/>
        <v>0</v>
      </c>
      <c r="H23" s="571"/>
      <c r="I23" s="571"/>
      <c r="J23" s="571"/>
      <c r="K23" s="571"/>
      <c r="L23" s="571"/>
      <c r="M23" s="571"/>
      <c r="N23" s="571"/>
      <c r="O23" s="571"/>
      <c r="P23" s="571"/>
      <c r="Q23" s="571"/>
      <c r="R23" s="571"/>
      <c r="S23" s="571"/>
      <c r="T23" s="571"/>
      <c r="U23" s="571"/>
      <c r="V23" s="571"/>
      <c r="W23" s="571"/>
      <c r="X23" s="571"/>
      <c r="Y23" s="571"/>
      <c r="Z23" s="571"/>
      <c r="AA23" s="571"/>
      <c r="AB23" s="571"/>
      <c r="AC23" s="571"/>
      <c r="AD23" s="571"/>
      <c r="AE23" s="571"/>
      <c r="AF23" s="571"/>
      <c r="AG23" s="571"/>
      <c r="AH23" s="571"/>
      <c r="AI23" s="571"/>
      <c r="AJ23" s="571"/>
      <c r="AK23" s="571"/>
      <c r="AL23" s="571"/>
      <c r="AM23" s="571"/>
      <c r="AN23" s="571"/>
      <c r="AO23" s="571"/>
      <c r="AP23" s="571"/>
      <c r="AQ23" s="571"/>
      <c r="AR23" s="571"/>
      <c r="AS23" s="571"/>
      <c r="AT23" s="571"/>
      <c r="AU23" s="571"/>
      <c r="AV23" s="571"/>
      <c r="AW23" s="571"/>
    </row>
    <row r="24" spans="3:49">
      <c r="C24" s="688"/>
      <c r="D24" s="689" t="s">
        <v>502</v>
      </c>
      <c r="E24" s="683">
        <f t="shared" si="1"/>
        <v>20000</v>
      </c>
      <c r="F24" s="684">
        <v>1</v>
      </c>
      <c r="G24" s="1269">
        <f t="shared" si="0"/>
        <v>20000</v>
      </c>
      <c r="H24" s="571">
        <v>1000</v>
      </c>
      <c r="I24" s="571">
        <v>1000</v>
      </c>
      <c r="J24" s="571">
        <v>1000</v>
      </c>
      <c r="K24" s="571">
        <v>1000</v>
      </c>
      <c r="L24" s="571">
        <v>1000</v>
      </c>
      <c r="M24" s="571">
        <v>1000</v>
      </c>
      <c r="N24" s="571">
        <v>1000</v>
      </c>
      <c r="O24" s="571">
        <v>1000</v>
      </c>
      <c r="P24" s="571">
        <v>1000</v>
      </c>
      <c r="Q24" s="571">
        <v>1000</v>
      </c>
      <c r="R24" s="571">
        <v>1000</v>
      </c>
      <c r="S24" s="571">
        <v>1000</v>
      </c>
      <c r="T24" s="571">
        <v>1000</v>
      </c>
      <c r="U24" s="571">
        <v>1000</v>
      </c>
      <c r="V24" s="571">
        <v>1000</v>
      </c>
      <c r="W24" s="571">
        <v>1000</v>
      </c>
      <c r="X24" s="571">
        <v>1000</v>
      </c>
      <c r="Y24" s="571">
        <v>1000</v>
      </c>
      <c r="Z24" s="571">
        <v>1000</v>
      </c>
      <c r="AA24" s="571">
        <v>1000</v>
      </c>
      <c r="AB24" s="571">
        <v>1000</v>
      </c>
      <c r="AC24" s="571">
        <v>1000</v>
      </c>
      <c r="AD24" s="571"/>
      <c r="AE24" s="571"/>
      <c r="AF24" s="571"/>
      <c r="AG24" s="571"/>
      <c r="AH24" s="571"/>
      <c r="AI24" s="571"/>
      <c r="AJ24" s="571"/>
      <c r="AK24" s="571"/>
      <c r="AL24" s="571"/>
      <c r="AM24" s="571"/>
      <c r="AN24" s="571"/>
      <c r="AO24" s="571"/>
      <c r="AP24" s="571"/>
      <c r="AQ24" s="571"/>
      <c r="AR24" s="571"/>
      <c r="AS24" s="571"/>
      <c r="AT24" s="571"/>
      <c r="AU24" s="571"/>
      <c r="AV24" s="571"/>
      <c r="AW24" s="571"/>
    </row>
    <row r="25" spans="3:49">
      <c r="C25" s="688"/>
      <c r="D25" s="699" t="s">
        <v>485</v>
      </c>
      <c r="E25" s="696">
        <f t="shared" si="1"/>
        <v>100</v>
      </c>
      <c r="F25" s="697">
        <v>500</v>
      </c>
      <c r="G25" s="1270">
        <f t="shared" si="0"/>
        <v>50000</v>
      </c>
      <c r="H25" s="571">
        <v>5</v>
      </c>
      <c r="I25" s="571">
        <v>5</v>
      </c>
      <c r="J25" s="571">
        <v>5</v>
      </c>
      <c r="K25" s="571">
        <v>5</v>
      </c>
      <c r="L25" s="571">
        <v>5</v>
      </c>
      <c r="M25" s="571">
        <v>5</v>
      </c>
      <c r="N25" s="571">
        <v>5</v>
      </c>
      <c r="O25" s="571">
        <v>5</v>
      </c>
      <c r="P25" s="571">
        <v>5</v>
      </c>
      <c r="Q25" s="571">
        <v>5</v>
      </c>
      <c r="R25" s="571">
        <v>5</v>
      </c>
      <c r="S25" s="571">
        <v>5</v>
      </c>
      <c r="T25" s="571">
        <v>5</v>
      </c>
      <c r="U25" s="571">
        <v>5</v>
      </c>
      <c r="V25" s="571">
        <v>5</v>
      </c>
      <c r="W25" s="571">
        <v>5</v>
      </c>
      <c r="X25" s="571">
        <v>5</v>
      </c>
      <c r="Y25" s="571">
        <v>5</v>
      </c>
      <c r="Z25" s="571">
        <v>5</v>
      </c>
      <c r="AA25" s="571">
        <v>5</v>
      </c>
      <c r="AB25" s="571">
        <v>5</v>
      </c>
      <c r="AC25" s="571">
        <v>5</v>
      </c>
      <c r="AD25" s="571"/>
      <c r="AE25" s="571"/>
      <c r="AF25" s="571"/>
      <c r="AG25" s="571"/>
      <c r="AH25" s="571"/>
      <c r="AI25" s="571"/>
      <c r="AJ25" s="571"/>
      <c r="AK25" s="571"/>
      <c r="AL25" s="571"/>
      <c r="AM25" s="571"/>
      <c r="AN25" s="571"/>
      <c r="AO25" s="571"/>
      <c r="AP25" s="571"/>
      <c r="AQ25" s="571"/>
      <c r="AR25" s="571"/>
      <c r="AS25" s="571"/>
      <c r="AT25" s="571"/>
      <c r="AU25" s="571"/>
      <c r="AV25" s="571"/>
      <c r="AW25" s="571"/>
    </row>
    <row r="26" spans="3:49">
      <c r="C26" s="688"/>
      <c r="D26" s="689" t="s">
        <v>503</v>
      </c>
      <c r="E26" s="683">
        <f t="shared" si="1"/>
        <v>20</v>
      </c>
      <c r="F26" s="684">
        <v>500</v>
      </c>
      <c r="G26" s="1269">
        <f t="shared" si="0"/>
        <v>10000</v>
      </c>
      <c r="H26" s="571">
        <v>1</v>
      </c>
      <c r="I26" s="571">
        <v>1</v>
      </c>
      <c r="J26" s="571">
        <v>1</v>
      </c>
      <c r="K26" s="571">
        <v>1</v>
      </c>
      <c r="L26" s="571">
        <v>1</v>
      </c>
      <c r="M26" s="571">
        <v>1</v>
      </c>
      <c r="N26" s="571">
        <v>1</v>
      </c>
      <c r="O26" s="571">
        <v>1</v>
      </c>
      <c r="P26" s="571">
        <v>1</v>
      </c>
      <c r="Q26" s="571">
        <v>1</v>
      </c>
      <c r="R26" s="571">
        <v>1</v>
      </c>
      <c r="S26" s="571">
        <v>1</v>
      </c>
      <c r="T26" s="571">
        <v>1</v>
      </c>
      <c r="U26" s="571">
        <v>1</v>
      </c>
      <c r="V26" s="571">
        <v>1</v>
      </c>
      <c r="W26" s="571">
        <v>1</v>
      </c>
      <c r="X26" s="571">
        <v>1</v>
      </c>
      <c r="Y26" s="571">
        <v>1</v>
      </c>
      <c r="Z26" s="571">
        <v>1</v>
      </c>
      <c r="AA26" s="571">
        <v>1</v>
      </c>
      <c r="AB26" s="571">
        <v>1</v>
      </c>
      <c r="AC26" s="571">
        <v>1</v>
      </c>
      <c r="AD26" s="571"/>
      <c r="AE26" s="571"/>
      <c r="AF26" s="571"/>
      <c r="AG26" s="571"/>
      <c r="AH26" s="571"/>
      <c r="AI26" s="571"/>
      <c r="AJ26" s="571"/>
      <c r="AK26" s="571"/>
      <c r="AL26" s="571"/>
      <c r="AM26" s="571"/>
      <c r="AN26" s="571"/>
      <c r="AO26" s="571"/>
      <c r="AP26" s="571"/>
      <c r="AQ26" s="571"/>
      <c r="AR26" s="571"/>
      <c r="AS26" s="571"/>
      <c r="AT26" s="571"/>
      <c r="AU26" s="571"/>
      <c r="AV26" s="571"/>
      <c r="AW26" s="571"/>
    </row>
    <row r="27" spans="3:49" ht="12.6" thickBot="1">
      <c r="C27" s="690"/>
      <c r="D27" s="698" t="s">
        <v>504</v>
      </c>
      <c r="E27" s="696"/>
      <c r="F27" s="697"/>
      <c r="G27" s="1271">
        <f>SUM(G20:G26)</f>
        <v>600000</v>
      </c>
      <c r="H27" s="571">
        <v>1</v>
      </c>
      <c r="I27" s="571">
        <v>1</v>
      </c>
      <c r="J27" s="571">
        <v>1</v>
      </c>
      <c r="K27" s="571">
        <v>1</v>
      </c>
      <c r="L27" s="571">
        <v>1</v>
      </c>
      <c r="M27" s="571">
        <v>1</v>
      </c>
      <c r="N27" s="571">
        <v>1</v>
      </c>
      <c r="O27" s="571">
        <v>1</v>
      </c>
      <c r="P27" s="571">
        <v>1</v>
      </c>
      <c r="Q27" s="571">
        <v>1</v>
      </c>
      <c r="R27" s="571">
        <v>1</v>
      </c>
      <c r="S27" s="571">
        <v>1</v>
      </c>
      <c r="T27" s="571">
        <v>1</v>
      </c>
      <c r="U27" s="571">
        <v>1</v>
      </c>
      <c r="V27" s="571">
        <v>1</v>
      </c>
      <c r="W27" s="571">
        <v>1</v>
      </c>
      <c r="X27" s="571">
        <v>1</v>
      </c>
      <c r="Y27" s="571">
        <v>1</v>
      </c>
      <c r="Z27" s="571">
        <v>1</v>
      </c>
      <c r="AA27" s="571">
        <v>1</v>
      </c>
      <c r="AB27" s="571">
        <v>1</v>
      </c>
      <c r="AC27" s="571">
        <v>1</v>
      </c>
      <c r="AD27" s="571"/>
      <c r="AE27" s="571"/>
      <c r="AF27" s="571"/>
      <c r="AG27" s="571"/>
      <c r="AH27" s="571"/>
      <c r="AI27" s="571"/>
      <c r="AJ27" s="571"/>
      <c r="AK27" s="571"/>
      <c r="AL27" s="571"/>
      <c r="AM27" s="571"/>
      <c r="AN27" s="571"/>
      <c r="AO27" s="571"/>
      <c r="AP27" s="571"/>
      <c r="AQ27" s="571"/>
      <c r="AR27" s="571"/>
      <c r="AS27" s="571"/>
      <c r="AT27" s="571"/>
      <c r="AU27" s="571"/>
      <c r="AV27" s="571"/>
      <c r="AW27" s="571"/>
    </row>
    <row r="28" spans="3:49">
      <c r="C28" s="691" t="s">
        <v>505</v>
      </c>
      <c r="D28" s="680" t="s">
        <v>506</v>
      </c>
      <c r="E28" s="683">
        <f>SUM(J28:AV28)</f>
        <v>20</v>
      </c>
      <c r="F28" s="684">
        <v>10000</v>
      </c>
      <c r="G28" s="1269">
        <f t="shared" si="0"/>
        <v>200000</v>
      </c>
      <c r="H28" s="571">
        <v>1</v>
      </c>
      <c r="I28" s="571">
        <v>1</v>
      </c>
      <c r="J28" s="571">
        <v>1</v>
      </c>
      <c r="K28" s="571">
        <v>1</v>
      </c>
      <c r="L28" s="571">
        <v>1</v>
      </c>
      <c r="M28" s="571">
        <v>1</v>
      </c>
      <c r="N28" s="571">
        <v>1</v>
      </c>
      <c r="O28" s="571">
        <v>1</v>
      </c>
      <c r="P28" s="571">
        <v>1</v>
      </c>
      <c r="Q28" s="571">
        <v>1</v>
      </c>
      <c r="R28" s="571">
        <v>1</v>
      </c>
      <c r="S28" s="571">
        <v>1</v>
      </c>
      <c r="T28" s="571">
        <v>1</v>
      </c>
      <c r="U28" s="571">
        <v>1</v>
      </c>
      <c r="V28" s="571">
        <v>1</v>
      </c>
      <c r="W28" s="571">
        <v>1</v>
      </c>
      <c r="X28" s="571">
        <v>1</v>
      </c>
      <c r="Y28" s="571">
        <v>1</v>
      </c>
      <c r="Z28" s="571">
        <v>1</v>
      </c>
      <c r="AA28" s="571">
        <v>1</v>
      </c>
      <c r="AB28" s="571">
        <v>1</v>
      </c>
      <c r="AC28" s="571">
        <v>1</v>
      </c>
      <c r="AD28" s="571"/>
      <c r="AE28" s="571"/>
      <c r="AF28" s="571"/>
      <c r="AG28" s="571"/>
      <c r="AH28" s="571"/>
      <c r="AI28" s="571"/>
      <c r="AJ28" s="571"/>
      <c r="AK28" s="571"/>
      <c r="AL28" s="571"/>
      <c r="AM28" s="571"/>
      <c r="AN28" s="571"/>
      <c r="AO28" s="571"/>
      <c r="AP28" s="571"/>
      <c r="AQ28" s="571"/>
      <c r="AR28" s="571"/>
      <c r="AS28" s="571"/>
      <c r="AT28" s="571"/>
      <c r="AU28" s="571"/>
      <c r="AV28" s="571"/>
      <c r="AW28" s="571"/>
    </row>
    <row r="29" spans="3:49">
      <c r="C29" s="688"/>
      <c r="D29" s="699" t="s">
        <v>507</v>
      </c>
      <c r="E29" s="696">
        <f>SUM(J29:AV29)</f>
        <v>0</v>
      </c>
      <c r="F29" s="697">
        <v>25000</v>
      </c>
      <c r="G29" s="1270">
        <f t="shared" si="0"/>
        <v>0</v>
      </c>
      <c r="H29" s="571"/>
      <c r="I29" s="571"/>
      <c r="J29" s="571"/>
      <c r="K29" s="571"/>
      <c r="L29" s="571"/>
      <c r="M29" s="571"/>
      <c r="N29" s="571"/>
      <c r="O29" s="571"/>
      <c r="P29" s="571"/>
      <c r="Q29" s="571"/>
      <c r="R29" s="571"/>
      <c r="S29" s="571"/>
      <c r="T29" s="571"/>
      <c r="U29" s="571"/>
      <c r="V29" s="571"/>
      <c r="W29" s="571"/>
      <c r="X29" s="571"/>
      <c r="Y29" s="571"/>
      <c r="Z29" s="571"/>
      <c r="AA29" s="571"/>
      <c r="AB29" s="571"/>
      <c r="AC29" s="571"/>
      <c r="AD29" s="571"/>
      <c r="AE29" s="571"/>
      <c r="AF29" s="571"/>
      <c r="AG29" s="571"/>
      <c r="AH29" s="571"/>
      <c r="AI29" s="571"/>
      <c r="AJ29" s="571"/>
      <c r="AK29" s="571"/>
      <c r="AL29" s="571"/>
      <c r="AM29" s="571"/>
      <c r="AN29" s="571"/>
      <c r="AO29" s="571"/>
      <c r="AP29" s="571"/>
      <c r="AQ29" s="571"/>
      <c r="AR29" s="571"/>
      <c r="AS29" s="571"/>
      <c r="AT29" s="571"/>
      <c r="AU29" s="571"/>
      <c r="AV29" s="571"/>
      <c r="AW29" s="571"/>
    </row>
    <row r="30" spans="3:49" ht="12.6" thickBot="1">
      <c r="C30" s="692"/>
      <c r="D30" s="685" t="s">
        <v>508</v>
      </c>
      <c r="E30" s="683"/>
      <c r="F30" s="684"/>
      <c r="G30" s="1272">
        <f>SUM(G28:G29)</f>
        <v>200000</v>
      </c>
      <c r="H30" s="571"/>
      <c r="I30" s="571"/>
      <c r="J30" s="571"/>
      <c r="K30" s="571"/>
      <c r="L30" s="571"/>
      <c r="M30" s="571"/>
      <c r="N30" s="571"/>
      <c r="O30" s="571"/>
      <c r="P30" s="571"/>
      <c r="Q30" s="571"/>
      <c r="R30" s="571"/>
      <c r="S30" s="571"/>
      <c r="T30" s="571"/>
      <c r="U30" s="571"/>
      <c r="V30" s="571"/>
      <c r="W30" s="571"/>
      <c r="X30" s="571"/>
      <c r="Y30" s="571"/>
      <c r="Z30" s="571"/>
      <c r="AA30" s="571"/>
      <c r="AB30" s="571"/>
      <c r="AC30" s="571"/>
      <c r="AD30" s="571"/>
      <c r="AE30" s="571"/>
      <c r="AF30" s="571"/>
      <c r="AG30" s="571"/>
      <c r="AH30" s="571"/>
      <c r="AI30" s="571"/>
      <c r="AJ30" s="571"/>
      <c r="AK30" s="571"/>
      <c r="AL30" s="571"/>
      <c r="AM30" s="571"/>
      <c r="AN30" s="571"/>
      <c r="AO30" s="571"/>
      <c r="AP30" s="571"/>
      <c r="AQ30" s="571"/>
      <c r="AR30" s="571"/>
      <c r="AS30" s="571"/>
      <c r="AT30" s="571"/>
      <c r="AU30" s="571"/>
      <c r="AV30" s="571"/>
      <c r="AW30" s="571"/>
    </row>
    <row r="31" spans="3:49">
      <c r="C31" s="691" t="s">
        <v>509</v>
      </c>
      <c r="D31" s="702" t="s">
        <v>510</v>
      </c>
      <c r="E31" s="696">
        <f>SUM(J31:AV31)</f>
        <v>200000</v>
      </c>
      <c r="F31" s="697">
        <v>3</v>
      </c>
      <c r="G31" s="1270">
        <f t="shared" si="0"/>
        <v>600000</v>
      </c>
      <c r="H31" s="571">
        <v>10000</v>
      </c>
      <c r="I31" s="571">
        <v>10000</v>
      </c>
      <c r="J31" s="571">
        <v>10000</v>
      </c>
      <c r="K31" s="571">
        <v>10000</v>
      </c>
      <c r="L31" s="571">
        <v>10000</v>
      </c>
      <c r="M31" s="571">
        <v>10000</v>
      </c>
      <c r="N31" s="571">
        <v>10000</v>
      </c>
      <c r="O31" s="571">
        <v>10000</v>
      </c>
      <c r="P31" s="571">
        <v>10000</v>
      </c>
      <c r="Q31" s="571">
        <v>10000</v>
      </c>
      <c r="R31" s="571">
        <v>10000</v>
      </c>
      <c r="S31" s="571">
        <v>10000</v>
      </c>
      <c r="T31" s="571">
        <v>10000</v>
      </c>
      <c r="U31" s="571">
        <v>10000</v>
      </c>
      <c r="V31" s="571">
        <v>10000</v>
      </c>
      <c r="W31" s="571">
        <v>10000</v>
      </c>
      <c r="X31" s="571">
        <v>10000</v>
      </c>
      <c r="Y31" s="571">
        <v>10000</v>
      </c>
      <c r="Z31" s="571">
        <v>10000</v>
      </c>
      <c r="AA31" s="571">
        <v>10000</v>
      </c>
      <c r="AB31" s="571">
        <v>10000</v>
      </c>
      <c r="AC31" s="571">
        <v>10000</v>
      </c>
      <c r="AD31" s="571"/>
      <c r="AE31" s="571"/>
      <c r="AF31" s="571"/>
      <c r="AG31" s="571"/>
      <c r="AH31" s="571"/>
      <c r="AI31" s="571"/>
      <c r="AJ31" s="571"/>
      <c r="AK31" s="571"/>
      <c r="AL31" s="571"/>
      <c r="AM31" s="571"/>
      <c r="AN31" s="571"/>
      <c r="AO31" s="571"/>
      <c r="AP31" s="571"/>
      <c r="AQ31" s="571"/>
      <c r="AR31" s="571"/>
      <c r="AS31" s="571"/>
      <c r="AT31" s="571"/>
      <c r="AU31" s="571"/>
      <c r="AV31" s="571"/>
      <c r="AW31" s="571"/>
    </row>
    <row r="32" spans="3:49">
      <c r="C32" s="688"/>
      <c r="D32" s="689" t="s">
        <v>542</v>
      </c>
      <c r="E32" s="683">
        <f>SUM(J32:AV32)</f>
        <v>200000</v>
      </c>
      <c r="F32" s="684">
        <v>3</v>
      </c>
      <c r="G32" s="1269">
        <f t="shared" si="0"/>
        <v>600000</v>
      </c>
      <c r="H32" s="571">
        <v>10000</v>
      </c>
      <c r="I32" s="571">
        <v>10000</v>
      </c>
      <c r="J32" s="571">
        <v>10000</v>
      </c>
      <c r="K32" s="571">
        <v>10000</v>
      </c>
      <c r="L32" s="571">
        <v>10000</v>
      </c>
      <c r="M32" s="571">
        <v>10000</v>
      </c>
      <c r="N32" s="571">
        <v>10000</v>
      </c>
      <c r="O32" s="571">
        <v>10000</v>
      </c>
      <c r="P32" s="571">
        <v>10000</v>
      </c>
      <c r="Q32" s="571">
        <v>10000</v>
      </c>
      <c r="R32" s="571">
        <v>10000</v>
      </c>
      <c r="S32" s="571">
        <v>10000</v>
      </c>
      <c r="T32" s="571">
        <v>10000</v>
      </c>
      <c r="U32" s="571">
        <v>10000</v>
      </c>
      <c r="V32" s="571">
        <v>10000</v>
      </c>
      <c r="W32" s="571">
        <v>10000</v>
      </c>
      <c r="X32" s="571">
        <v>10000</v>
      </c>
      <c r="Y32" s="571">
        <v>10000</v>
      </c>
      <c r="Z32" s="571">
        <v>10000</v>
      </c>
      <c r="AA32" s="571">
        <v>10000</v>
      </c>
      <c r="AB32" s="571">
        <v>10000</v>
      </c>
      <c r="AC32" s="571">
        <v>10000</v>
      </c>
      <c r="AD32" s="571"/>
      <c r="AE32" s="571"/>
      <c r="AF32" s="571"/>
      <c r="AG32" s="571"/>
      <c r="AH32" s="571"/>
      <c r="AI32" s="571"/>
      <c r="AJ32" s="571"/>
      <c r="AK32" s="571"/>
      <c r="AL32" s="571"/>
      <c r="AM32" s="571"/>
      <c r="AN32" s="571"/>
      <c r="AO32" s="571"/>
      <c r="AP32" s="571"/>
      <c r="AQ32" s="571"/>
      <c r="AR32" s="571"/>
      <c r="AS32" s="571"/>
      <c r="AT32" s="571"/>
      <c r="AU32" s="571"/>
      <c r="AV32" s="571"/>
      <c r="AW32" s="571"/>
    </row>
    <row r="33" spans="3:70" ht="12.6" thickBot="1">
      <c r="C33" s="690"/>
      <c r="D33" s="698" t="s">
        <v>511</v>
      </c>
      <c r="E33" s="696"/>
      <c r="F33" s="697"/>
      <c r="G33" s="1271">
        <f>SUM(G31:G32)</f>
        <v>1200000</v>
      </c>
      <c r="H33" s="571"/>
      <c r="I33" s="571"/>
      <c r="J33" s="571"/>
      <c r="K33" s="571"/>
      <c r="L33" s="571"/>
      <c r="M33" s="571"/>
      <c r="N33" s="571"/>
      <c r="O33" s="571"/>
      <c r="P33" s="571"/>
      <c r="Q33" s="571"/>
      <c r="R33" s="571"/>
      <c r="S33" s="571"/>
      <c r="T33" s="571"/>
      <c r="U33" s="571"/>
      <c r="V33" s="571"/>
      <c r="W33" s="571"/>
      <c r="X33" s="571"/>
      <c r="Y33" s="571"/>
      <c r="Z33" s="571"/>
      <c r="AA33" s="571"/>
      <c r="AB33" s="571"/>
      <c r="AC33" s="571"/>
      <c r="AD33" s="571"/>
      <c r="AE33" s="571"/>
      <c r="AF33" s="571"/>
      <c r="AG33" s="571"/>
      <c r="AH33" s="571"/>
      <c r="AI33" s="571"/>
      <c r="AJ33" s="571"/>
      <c r="AK33" s="571"/>
      <c r="AL33" s="571"/>
      <c r="AM33" s="571"/>
      <c r="AN33" s="571"/>
      <c r="AO33" s="571"/>
      <c r="AP33" s="571"/>
      <c r="AQ33" s="571"/>
      <c r="AR33" s="571"/>
      <c r="AS33" s="571"/>
      <c r="AT33" s="571"/>
      <c r="AU33" s="571"/>
      <c r="AV33" s="571"/>
      <c r="AW33" s="571"/>
    </row>
    <row r="34" spans="3:70" ht="12.6" thickBot="1">
      <c r="C34" s="686" t="s">
        <v>512</v>
      </c>
      <c r="D34" s="693"/>
      <c r="E34" s="681"/>
      <c r="F34" s="694"/>
      <c r="G34" s="1273"/>
      <c r="H34" s="577"/>
      <c r="I34" s="577"/>
      <c r="J34" s="577"/>
      <c r="K34" s="577"/>
      <c r="L34" s="577"/>
      <c r="M34" s="577"/>
      <c r="N34" s="577"/>
      <c r="O34" s="577"/>
      <c r="P34" s="577"/>
      <c r="Q34" s="577"/>
      <c r="R34" s="577"/>
      <c r="S34" s="577"/>
      <c r="T34" s="577"/>
      <c r="U34" s="577"/>
      <c r="V34" s="577"/>
      <c r="W34" s="577"/>
      <c r="X34" s="577"/>
      <c r="Y34" s="577"/>
      <c r="Z34" s="577"/>
      <c r="AA34" s="577"/>
      <c r="AB34" s="577"/>
      <c r="AC34" s="577"/>
      <c r="AD34" s="577"/>
      <c r="AE34" s="577"/>
      <c r="AF34" s="577"/>
      <c r="AG34" s="577"/>
      <c r="AH34" s="577"/>
      <c r="AI34" s="577"/>
      <c r="AJ34" s="577"/>
      <c r="AK34" s="577"/>
      <c r="AL34" s="577"/>
      <c r="AM34" s="577"/>
      <c r="AN34" s="577"/>
      <c r="AO34" s="577"/>
      <c r="AP34" s="577"/>
      <c r="AQ34" s="577"/>
      <c r="AR34" s="577"/>
      <c r="AS34" s="577"/>
      <c r="AT34" s="577"/>
      <c r="AU34" s="577"/>
      <c r="AV34" s="577"/>
      <c r="AW34" s="577"/>
    </row>
    <row r="35" spans="3:70" s="144" customFormat="1" ht="15.3" thickBot="1">
      <c r="C35" s="205"/>
      <c r="D35" s="573" t="s">
        <v>244</v>
      </c>
      <c r="E35" s="579"/>
      <c r="F35" s="580"/>
      <c r="G35" s="1274">
        <f>SUM(J35:AV35)</f>
        <v>2498000</v>
      </c>
      <c r="H35" s="1592">
        <f t="shared" ref="H35:I35" si="2">SUMPRODUCT($F4:$F34,H4:H34)</f>
        <v>124900</v>
      </c>
      <c r="I35" s="1592">
        <f t="shared" si="2"/>
        <v>124900</v>
      </c>
      <c r="J35" s="572">
        <f>SUMPRODUCT($F4:$F34,J4:J34)</f>
        <v>124900</v>
      </c>
      <c r="K35" s="572">
        <f t="shared" ref="K35:N35" si="3">SUMPRODUCT($F4:$F34,K4:K34)</f>
        <v>124900</v>
      </c>
      <c r="L35" s="572">
        <f t="shared" si="3"/>
        <v>124900</v>
      </c>
      <c r="M35" s="572">
        <f t="shared" si="3"/>
        <v>124900</v>
      </c>
      <c r="N35" s="572">
        <f t="shared" si="3"/>
        <v>124900</v>
      </c>
      <c r="O35" s="572">
        <f t="shared" ref="O35" si="4">SUMPRODUCT($F4:$F34,O4:O34)</f>
        <v>124900</v>
      </c>
      <c r="P35" s="572">
        <f t="shared" ref="P35" si="5">SUMPRODUCT($F4:$F34,P4:P34)</f>
        <v>124900</v>
      </c>
      <c r="Q35" s="572">
        <f t="shared" ref="Q35:R35" si="6">SUMPRODUCT($F4:$F34,Q4:Q34)</f>
        <v>124900</v>
      </c>
      <c r="R35" s="572">
        <f t="shared" si="6"/>
        <v>124900</v>
      </c>
      <c r="S35" s="572">
        <f t="shared" ref="S35" si="7">SUMPRODUCT($F4:$F34,S4:S34)</f>
        <v>124900</v>
      </c>
      <c r="T35" s="572">
        <f t="shared" ref="T35" si="8">SUMPRODUCT($F4:$F34,T4:T34)</f>
        <v>124900</v>
      </c>
      <c r="U35" s="572">
        <f t="shared" ref="U35:V35" si="9">SUMPRODUCT($F4:$F34,U4:U34)</f>
        <v>124900</v>
      </c>
      <c r="V35" s="572">
        <f t="shared" si="9"/>
        <v>124900</v>
      </c>
      <c r="W35" s="572">
        <f t="shared" ref="W35" si="10">SUMPRODUCT($F4:$F34,W4:W34)</f>
        <v>124900</v>
      </c>
      <c r="X35" s="572">
        <f t="shared" ref="X35" si="11">SUMPRODUCT($F4:$F34,X4:X34)</f>
        <v>124900</v>
      </c>
      <c r="Y35" s="572">
        <f t="shared" ref="Y35:Z35" si="12">SUMPRODUCT($F4:$F34,Y4:Y34)</f>
        <v>124900</v>
      </c>
      <c r="Z35" s="572">
        <f t="shared" si="12"/>
        <v>124900</v>
      </c>
      <c r="AA35" s="572">
        <f t="shared" ref="AA35" si="13">SUMPRODUCT($F4:$F34,AA4:AA34)</f>
        <v>124900</v>
      </c>
      <c r="AB35" s="572">
        <f t="shared" ref="AB35" si="14">SUMPRODUCT($F4:$F34,AB4:AB34)</f>
        <v>124900</v>
      </c>
      <c r="AC35" s="572">
        <f t="shared" ref="AC35:AD35" si="15">SUMPRODUCT($F4:$F34,AC4:AC34)</f>
        <v>124900</v>
      </c>
      <c r="AD35" s="572">
        <f t="shared" si="15"/>
        <v>0</v>
      </c>
      <c r="AE35" s="572">
        <f t="shared" ref="AE35" si="16">SUMPRODUCT($F4:$F34,AE4:AE34)</f>
        <v>0</v>
      </c>
      <c r="AF35" s="572">
        <f t="shared" ref="AF35" si="17">SUMPRODUCT($F4:$F34,AF4:AF34)</f>
        <v>0</v>
      </c>
      <c r="AG35" s="572">
        <f t="shared" ref="AG35:AH35" si="18">SUMPRODUCT($F4:$F34,AG4:AG34)</f>
        <v>0</v>
      </c>
      <c r="AH35" s="572">
        <f t="shared" si="18"/>
        <v>0</v>
      </c>
      <c r="AI35" s="572">
        <f t="shared" ref="AI35" si="19">SUMPRODUCT($F4:$F34,AI4:AI34)</f>
        <v>0</v>
      </c>
      <c r="AJ35" s="572">
        <f t="shared" ref="AJ35" si="20">SUMPRODUCT($F4:$F34,AJ4:AJ34)</f>
        <v>0</v>
      </c>
      <c r="AK35" s="572">
        <f t="shared" ref="AK35:AL35" si="21">SUMPRODUCT($F4:$F34,AK4:AK34)</f>
        <v>0</v>
      </c>
      <c r="AL35" s="572">
        <f t="shared" si="21"/>
        <v>0</v>
      </c>
      <c r="AM35" s="572">
        <f t="shared" ref="AM35" si="22">SUMPRODUCT($F4:$F34,AM4:AM34)</f>
        <v>0</v>
      </c>
      <c r="AN35" s="572">
        <f t="shared" ref="AN35" si="23">SUMPRODUCT($F4:$F34,AN4:AN34)</f>
        <v>0</v>
      </c>
      <c r="AO35" s="572">
        <f t="shared" ref="AO35:AP35" si="24">SUMPRODUCT($F4:$F34,AO4:AO34)</f>
        <v>0</v>
      </c>
      <c r="AP35" s="572">
        <f t="shared" si="24"/>
        <v>0</v>
      </c>
      <c r="AQ35" s="572">
        <f t="shared" ref="AQ35" si="25">SUMPRODUCT($F4:$F34,AQ4:AQ34)</f>
        <v>0</v>
      </c>
      <c r="AR35" s="572">
        <f t="shared" ref="AR35" si="26">SUMPRODUCT($F4:$F34,AR4:AR34)</f>
        <v>0</v>
      </c>
      <c r="AS35" s="572">
        <f t="shared" ref="AS35:AT35" si="27">SUMPRODUCT($F4:$F34,AS4:AS34)</f>
        <v>0</v>
      </c>
      <c r="AT35" s="572">
        <f t="shared" si="27"/>
        <v>0</v>
      </c>
      <c r="AU35" s="572">
        <f t="shared" ref="AU35" si="28">SUMPRODUCT($F4:$F34,AU4:AU34)</f>
        <v>0</v>
      </c>
      <c r="AV35" s="572">
        <f t="shared" ref="AV35" si="29">SUMPRODUCT($F4:$F34,AV4:AV34)</f>
        <v>0</v>
      </c>
      <c r="AW35" s="572">
        <f t="shared" ref="AW35" si="30">SUMPRODUCT($F4:$F34,AW4:AW34)</f>
        <v>0</v>
      </c>
      <c r="AX35" s="1275">
        <v>0</v>
      </c>
      <c r="AY35" s="1275">
        <v>0</v>
      </c>
      <c r="AZ35" s="1275">
        <v>0</v>
      </c>
      <c r="BA35" s="1275">
        <v>0</v>
      </c>
      <c r="BB35" s="1275">
        <v>0</v>
      </c>
      <c r="BC35" s="1275">
        <v>0</v>
      </c>
      <c r="BD35" s="1275">
        <v>0</v>
      </c>
      <c r="BE35" s="1275">
        <v>0</v>
      </c>
      <c r="BF35" s="1275">
        <v>0</v>
      </c>
      <c r="BG35" s="1275">
        <v>0</v>
      </c>
      <c r="BH35" s="1275">
        <v>0</v>
      </c>
      <c r="BI35" s="1275">
        <v>0</v>
      </c>
      <c r="BJ35" s="1275">
        <v>0</v>
      </c>
      <c r="BK35" s="1275">
        <v>0</v>
      </c>
      <c r="BL35" s="1275">
        <v>0</v>
      </c>
      <c r="BM35" s="1275">
        <v>0</v>
      </c>
      <c r="BN35" s="1275">
        <v>0</v>
      </c>
      <c r="BO35" s="1275">
        <v>0</v>
      </c>
      <c r="BP35" s="1275">
        <v>0</v>
      </c>
      <c r="BQ35" s="1275">
        <v>0</v>
      </c>
      <c r="BR35" s="1276"/>
    </row>
  </sheetData>
  <pageMargins left="0.7" right="0.7" top="0.75" bottom="0.75" header="0.3" footer="0.3"/>
  <pageSetup paperSize="9" orientation="portrait" r:id="rId1"/>
  <ignoredErrors>
    <ignoredError sqref="G7 G11 G15 G19 G27 G30" formula="1"/>
    <ignoredError sqref="E5:E32" formulaRange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3">
    <tabColor rgb="FF002060"/>
  </sheetPr>
  <dimension ref="B1:AR32"/>
  <sheetViews>
    <sheetView zoomScaleNormal="100" workbookViewId="0">
      <pane xSplit="2" ySplit="2" topLeftCell="C3" activePane="bottomRight" state="frozen"/>
      <selection pane="topRight" activeCell="D1" sqref="D1"/>
      <selection pane="bottomLeft" activeCell="A2" sqref="A2"/>
      <selection pane="bottomRight" activeCell="E16" sqref="E16"/>
    </sheetView>
  </sheetViews>
  <sheetFormatPr defaultColWidth="8.77734375" defaultRowHeight="12.3"/>
  <cols>
    <col min="1" max="1" width="2.77734375" style="217" customWidth="1"/>
    <col min="2" max="3" width="22.5546875" style="217" customWidth="1"/>
    <col min="4" max="4" width="13.33203125" style="217" customWidth="1"/>
    <col min="5" max="5" width="17" style="217" customWidth="1"/>
    <col min="6" max="20" width="13.33203125" style="217" customWidth="1"/>
    <col min="21" max="43" width="16.77734375" style="217" customWidth="1"/>
    <col min="44" max="44" width="11.77734375" style="217" customWidth="1"/>
    <col min="45" max="16384" width="8.77734375" style="217"/>
  </cols>
  <sheetData>
    <row r="1" spans="2:44">
      <c r="T1" s="1611"/>
    </row>
    <row r="2" spans="2:44">
      <c r="B2" s="1236" t="s">
        <v>555</v>
      </c>
      <c r="C2" s="1236"/>
      <c r="T2" s="1611"/>
    </row>
    <row r="3" spans="2:44" ht="12.6" thickBot="1">
      <c r="B3" s="1237" t="s">
        <v>556</v>
      </c>
      <c r="C3" s="1583" t="s">
        <v>823</v>
      </c>
      <c r="D3" s="194" t="s">
        <v>49</v>
      </c>
      <c r="E3" s="194"/>
      <c r="F3" s="194"/>
      <c r="G3" s="194"/>
      <c r="H3" s="194" t="s">
        <v>77</v>
      </c>
      <c r="I3" s="194"/>
      <c r="J3" s="194"/>
      <c r="K3" s="194"/>
      <c r="L3" s="194" t="s">
        <v>78</v>
      </c>
      <c r="M3" s="1206"/>
      <c r="N3" s="1206"/>
      <c r="O3" s="1206"/>
      <c r="P3" s="194" t="s">
        <v>79</v>
      </c>
      <c r="Q3" s="1206"/>
      <c r="R3" s="1206"/>
      <c r="S3" s="1206"/>
      <c r="T3" s="194" t="s">
        <v>80</v>
      </c>
      <c r="U3" s="1206"/>
      <c r="V3" s="1206"/>
      <c r="W3" s="1206"/>
      <c r="X3" s="194" t="s">
        <v>318</v>
      </c>
      <c r="Y3" s="1206"/>
      <c r="Z3" s="1206"/>
      <c r="AA3" s="1206"/>
      <c r="AB3" s="194" t="s">
        <v>317</v>
      </c>
      <c r="AC3" s="1206"/>
      <c r="AD3" s="1206"/>
      <c r="AE3" s="1206"/>
      <c r="AF3" s="194" t="s">
        <v>319</v>
      </c>
      <c r="AG3" s="1206"/>
      <c r="AH3" s="1206"/>
      <c r="AI3" s="1206"/>
      <c r="AJ3" s="194" t="s">
        <v>412</v>
      </c>
      <c r="AK3" s="1206"/>
      <c r="AL3" s="1206"/>
      <c r="AM3" s="1206"/>
      <c r="AN3" s="194" t="s">
        <v>413</v>
      </c>
      <c r="AO3" s="1206"/>
      <c r="AP3" s="1206"/>
      <c r="AQ3" s="1206"/>
    </row>
    <row r="4" spans="2:44" ht="12.6" thickBot="1">
      <c r="B4" s="1238"/>
      <c r="C4" s="1583"/>
      <c r="D4" s="204" t="s">
        <v>66</v>
      </c>
      <c r="E4" s="203" t="s">
        <v>67</v>
      </c>
      <c r="F4" s="203" t="s">
        <v>68</v>
      </c>
      <c r="G4" s="574" t="s">
        <v>69</v>
      </c>
      <c r="H4" s="578" t="s">
        <v>66</v>
      </c>
      <c r="I4" s="203" t="s">
        <v>67</v>
      </c>
      <c r="J4" s="203" t="s">
        <v>68</v>
      </c>
      <c r="K4" s="574" t="s">
        <v>69</v>
      </c>
      <c r="L4" s="578" t="s">
        <v>66</v>
      </c>
      <c r="M4" s="203" t="s">
        <v>67</v>
      </c>
      <c r="N4" s="203" t="s">
        <v>68</v>
      </c>
      <c r="O4" s="574" t="s">
        <v>69</v>
      </c>
      <c r="P4" s="578" t="s">
        <v>66</v>
      </c>
      <c r="Q4" s="203" t="s">
        <v>67</v>
      </c>
      <c r="R4" s="203" t="s">
        <v>68</v>
      </c>
      <c r="S4" s="574" t="s">
        <v>69</v>
      </c>
      <c r="T4" s="578" t="s">
        <v>66</v>
      </c>
      <c r="U4" s="203" t="s">
        <v>67</v>
      </c>
      <c r="V4" s="203" t="s">
        <v>68</v>
      </c>
      <c r="W4" s="574" t="s">
        <v>69</v>
      </c>
      <c r="X4" s="578" t="s">
        <v>66</v>
      </c>
      <c r="Y4" s="203" t="s">
        <v>67</v>
      </c>
      <c r="Z4" s="203" t="s">
        <v>68</v>
      </c>
      <c r="AA4" s="574" t="s">
        <v>69</v>
      </c>
      <c r="AB4" s="578" t="s">
        <v>66</v>
      </c>
      <c r="AC4" s="203" t="s">
        <v>67</v>
      </c>
      <c r="AD4" s="203" t="s">
        <v>68</v>
      </c>
      <c r="AE4" s="574" t="s">
        <v>69</v>
      </c>
      <c r="AF4" s="578" t="s">
        <v>66</v>
      </c>
      <c r="AG4" s="203" t="s">
        <v>67</v>
      </c>
      <c r="AH4" s="203" t="s">
        <v>68</v>
      </c>
      <c r="AI4" s="574" t="s">
        <v>69</v>
      </c>
      <c r="AJ4" s="578" t="s">
        <v>66</v>
      </c>
      <c r="AK4" s="203" t="s">
        <v>67</v>
      </c>
      <c r="AL4" s="203" t="s">
        <v>68</v>
      </c>
      <c r="AM4" s="574" t="s">
        <v>69</v>
      </c>
      <c r="AN4" s="578" t="s">
        <v>66</v>
      </c>
      <c r="AO4" s="203" t="s">
        <v>67</v>
      </c>
      <c r="AP4" s="203" t="s">
        <v>68</v>
      </c>
      <c r="AQ4" s="575" t="s">
        <v>69</v>
      </c>
    </row>
    <row r="5" spans="2:44">
      <c r="B5" s="1239" t="s">
        <v>525</v>
      </c>
      <c r="C5" s="1588">
        <f>'CAPEX Drivers'!F14</f>
        <v>539499.18399546947</v>
      </c>
      <c r="D5" s="1368">
        <f>'CAPEX Drivers'!G14</f>
        <v>269237.63883524493</v>
      </c>
      <c r="E5" s="1368">
        <f>'CAPEX Drivers'!H14</f>
        <v>101613.8601470081</v>
      </c>
      <c r="F5" s="1368">
        <f>'CAPEX Drivers'!I14</f>
        <v>56215.89500440548</v>
      </c>
      <c r="G5" s="1368">
        <f>'CAPEX Drivers'!J14</f>
        <v>56215.89500440548</v>
      </c>
      <c r="H5" s="1368">
        <f>'CAPEX Drivers'!K14</f>
        <v>28107.94750220274</v>
      </c>
      <c r="I5" s="1368">
        <f>'CAPEX Drivers'!L14</f>
        <v>28107.94750220274</v>
      </c>
      <c r="J5" s="1368">
        <f>'CAPEX Drivers'!M14</f>
        <v>0</v>
      </c>
      <c r="K5" s="1368">
        <f>'CAPEX Drivers'!N14</f>
        <v>0</v>
      </c>
      <c r="L5" s="1368">
        <f>'CAPEX Drivers'!O14</f>
        <v>0</v>
      </c>
      <c r="M5" s="1368">
        <f>'CAPEX Drivers'!P14</f>
        <v>0</v>
      </c>
      <c r="N5" s="1368">
        <f>'CAPEX Drivers'!Q14</f>
        <v>0</v>
      </c>
      <c r="O5" s="1368">
        <f>'CAPEX Drivers'!R14</f>
        <v>0</v>
      </c>
      <c r="P5" s="1368">
        <f>'CAPEX Drivers'!S14</f>
        <v>0</v>
      </c>
      <c r="Q5" s="1368">
        <f>'CAPEX Drivers'!T14</f>
        <v>0</v>
      </c>
      <c r="R5" s="1368">
        <f>'CAPEX Drivers'!U14</f>
        <v>0</v>
      </c>
      <c r="S5" s="1368">
        <f>'CAPEX Drivers'!V14</f>
        <v>0</v>
      </c>
      <c r="T5" s="1368">
        <f>'CAPEX Drivers'!W14</f>
        <v>0</v>
      </c>
      <c r="U5" s="1368">
        <f>'CAPEX Drivers'!X14</f>
        <v>0</v>
      </c>
      <c r="V5" s="1368">
        <f>'CAPEX Drivers'!Y14</f>
        <v>0</v>
      </c>
      <c r="W5" s="1368">
        <f>'CAPEX Drivers'!Z14</f>
        <v>0</v>
      </c>
      <c r="X5" s="1368">
        <f>'CAPEX Drivers'!AA14</f>
        <v>0</v>
      </c>
      <c r="Y5" s="1368">
        <f>'CAPEX Drivers'!AB14</f>
        <v>0</v>
      </c>
      <c r="Z5" s="1368">
        <f>'CAPEX Drivers'!AC14</f>
        <v>0</v>
      </c>
      <c r="AA5" s="1368">
        <f>'CAPEX Drivers'!AD14</f>
        <v>0</v>
      </c>
      <c r="AB5" s="1368">
        <f>'CAPEX Drivers'!AE14</f>
        <v>0</v>
      </c>
      <c r="AC5" s="1368">
        <f>'CAPEX Drivers'!AF14</f>
        <v>0</v>
      </c>
      <c r="AD5" s="1368">
        <f>'CAPEX Drivers'!AG14</f>
        <v>0</v>
      </c>
      <c r="AE5" s="1368">
        <f>'CAPEX Drivers'!AH14</f>
        <v>0</v>
      </c>
      <c r="AF5" s="1368">
        <f>'CAPEX Drivers'!AI14</f>
        <v>0</v>
      </c>
      <c r="AG5" s="1368">
        <f>'CAPEX Drivers'!AJ14</f>
        <v>0</v>
      </c>
      <c r="AH5" s="1368">
        <f>'CAPEX Drivers'!AK14</f>
        <v>0</v>
      </c>
      <c r="AI5" s="1368">
        <f>'CAPEX Drivers'!AL14</f>
        <v>0</v>
      </c>
      <c r="AJ5" s="1368">
        <f>'CAPEX Drivers'!AM14</f>
        <v>0</v>
      </c>
      <c r="AK5" s="1368">
        <f>'CAPEX Drivers'!AN14</f>
        <v>0</v>
      </c>
      <c r="AL5" s="1368">
        <f>'CAPEX Drivers'!AO14</f>
        <v>0</v>
      </c>
      <c r="AM5" s="1368">
        <f>'CAPEX Drivers'!AP14</f>
        <v>0</v>
      </c>
      <c r="AN5" s="1368">
        <f>'CAPEX Drivers'!AQ14</f>
        <v>0</v>
      </c>
      <c r="AO5" s="1368">
        <f>'CAPEX Drivers'!AR14</f>
        <v>0</v>
      </c>
      <c r="AP5" s="1368">
        <f>'CAPEX Drivers'!AS14</f>
        <v>0</v>
      </c>
      <c r="AQ5" s="1373">
        <f>'CAPEX Drivers'!AT14</f>
        <v>0</v>
      </c>
    </row>
    <row r="6" spans="2:44">
      <c r="B6" s="1240" t="s">
        <v>526</v>
      </c>
      <c r="C6" s="1589">
        <f>SUM(D6)</f>
        <v>333779.91558034159</v>
      </c>
      <c r="D6" s="1369">
        <f>'OPEX Drivers'!H36</f>
        <v>333779.91558034159</v>
      </c>
      <c r="E6" s="1369">
        <f>'OPEX Drivers'!I36</f>
        <v>150407.5</v>
      </c>
      <c r="F6" s="1369">
        <f>'OPEX Drivers'!J36</f>
        <v>150407.5</v>
      </c>
      <c r="G6" s="1369">
        <f>'OPEX Drivers'!K36</f>
        <v>163408.29289746401</v>
      </c>
      <c r="H6" s="1369">
        <f>'OPEX Drivers'!L36</f>
        <v>333279.91558034159</v>
      </c>
      <c r="I6" s="1369">
        <f>'OPEX Drivers'!M36</f>
        <v>150407.5</v>
      </c>
      <c r="J6" s="1369">
        <f>'OPEX Drivers'!N36</f>
        <v>150407.5</v>
      </c>
      <c r="K6" s="1369">
        <f>'OPEX Drivers'!O36</f>
        <v>163408.29289746401</v>
      </c>
      <c r="L6" s="1369">
        <f>'OPEX Drivers'!P36</f>
        <v>333279.91558034159</v>
      </c>
      <c r="M6" s="1369">
        <f>'OPEX Drivers'!Q36</f>
        <v>150407.5</v>
      </c>
      <c r="N6" s="1369">
        <f>'OPEX Drivers'!R36</f>
        <v>150407.5</v>
      </c>
      <c r="O6" s="1369">
        <f>'OPEX Drivers'!S36</f>
        <v>163808.29289746401</v>
      </c>
      <c r="P6" s="1369">
        <f>'OPEX Drivers'!T36</f>
        <v>333279.91558034159</v>
      </c>
      <c r="Q6" s="1369">
        <f>'OPEX Drivers'!U36</f>
        <v>150407.5</v>
      </c>
      <c r="R6" s="1369">
        <f>'OPEX Drivers'!V36</f>
        <v>150407.5</v>
      </c>
      <c r="S6" s="1369">
        <f>'OPEX Drivers'!W36</f>
        <v>163808.29289746401</v>
      </c>
      <c r="T6" s="1369">
        <f>'OPEX Drivers'!X36</f>
        <v>333279.91558034159</v>
      </c>
      <c r="U6" s="1369">
        <f>'OPEX Drivers'!Y36</f>
        <v>150407.5</v>
      </c>
      <c r="V6" s="1369">
        <f>'OPEX Drivers'!Z36</f>
        <v>150407.5</v>
      </c>
      <c r="W6" s="1369">
        <f>'OPEX Drivers'!AA36</f>
        <v>163808.29289746401</v>
      </c>
      <c r="X6" s="1369">
        <f>'OPEX Drivers'!AB36</f>
        <v>208379.91558034156</v>
      </c>
      <c r="Y6" s="1369">
        <f>'OPEX Drivers'!AC36</f>
        <v>25507.5</v>
      </c>
      <c r="Z6" s="1369">
        <f>'OPEX Drivers'!AD36</f>
        <v>25507.5</v>
      </c>
      <c r="AA6" s="1369">
        <f>'OPEX Drivers'!AE36</f>
        <v>38908.292897464002</v>
      </c>
      <c r="AB6" s="1369">
        <f>'OPEX Drivers'!AF36</f>
        <v>208379.91558034156</v>
      </c>
      <c r="AC6" s="1369">
        <f>'OPEX Drivers'!AG36</f>
        <v>25507.5</v>
      </c>
      <c r="AD6" s="1369">
        <f>'OPEX Drivers'!AH36</f>
        <v>25507.5</v>
      </c>
      <c r="AE6" s="1369">
        <f>'OPEX Drivers'!AI36</f>
        <v>38908.292897464002</v>
      </c>
      <c r="AF6" s="1369">
        <f>'OPEX Drivers'!AJ36</f>
        <v>208379.91558034156</v>
      </c>
      <c r="AG6" s="1369">
        <f>'OPEX Drivers'!AK36</f>
        <v>25507.5</v>
      </c>
      <c r="AH6" s="1369">
        <f>'OPEX Drivers'!AL36</f>
        <v>25507.5</v>
      </c>
      <c r="AI6" s="1369">
        <f>'OPEX Drivers'!AM36</f>
        <v>38908.292897464002</v>
      </c>
      <c r="AJ6" s="1369">
        <f>'OPEX Drivers'!AN36</f>
        <v>208379.91558034156</v>
      </c>
      <c r="AK6" s="1369">
        <f>'OPEX Drivers'!AO36</f>
        <v>25507.5</v>
      </c>
      <c r="AL6" s="1369">
        <f>'OPEX Drivers'!AP36</f>
        <v>25507.5</v>
      </c>
      <c r="AM6" s="1369">
        <f>'OPEX Drivers'!AQ36</f>
        <v>38908.292897464002</v>
      </c>
      <c r="AN6" s="1369">
        <f>'OPEX Drivers'!AR36</f>
        <v>208379.91558034156</v>
      </c>
      <c r="AO6" s="1369">
        <f>'OPEX Drivers'!AS36</f>
        <v>25507.5</v>
      </c>
      <c r="AP6" s="1369">
        <f>'OPEX Drivers'!AT36</f>
        <v>25507.5</v>
      </c>
      <c r="AQ6" s="1374">
        <f>'OPEX Drivers'!AU36</f>
        <v>38908.292897464002</v>
      </c>
      <c r="AR6" s="1241"/>
    </row>
    <row r="7" spans="2:44" ht="12.6" thickBot="1">
      <c r="B7" s="1242" t="s">
        <v>527</v>
      </c>
      <c r="C7" s="1584"/>
      <c r="D7" s="1370">
        <f>Sales!F4</f>
        <v>1258308.5174677414</v>
      </c>
      <c r="E7" s="1370">
        <f>Sales!G4</f>
        <v>8000</v>
      </c>
      <c r="F7" s="1370">
        <f>Sales!H4</f>
        <v>8000</v>
      </c>
      <c r="G7" s="1370">
        <f>Sales!I4</f>
        <v>8000</v>
      </c>
      <c r="H7" s="1370">
        <f>Sales!J4</f>
        <v>1283314.6878170962</v>
      </c>
      <c r="I7" s="1370">
        <f>Sales!K4</f>
        <v>8000</v>
      </c>
      <c r="J7" s="1370">
        <f>Sales!L4</f>
        <v>8000</v>
      </c>
      <c r="K7" s="1370">
        <f>Sales!M4</f>
        <v>8000</v>
      </c>
      <c r="L7" s="1370">
        <f>Sales!N4</f>
        <v>1308820.9815734383</v>
      </c>
      <c r="M7" s="1370">
        <f>Sales!O4</f>
        <v>8000</v>
      </c>
      <c r="N7" s="1370">
        <f>Sales!P4</f>
        <v>8000</v>
      </c>
      <c r="O7" s="1370">
        <f>Sales!Q4</f>
        <v>8000</v>
      </c>
      <c r="P7" s="1370">
        <f>Sales!R4</f>
        <v>1334837.4012049069</v>
      </c>
      <c r="Q7" s="1370">
        <f>Sales!S4</f>
        <v>8000</v>
      </c>
      <c r="R7" s="1370">
        <f>Sales!T4</f>
        <v>8000</v>
      </c>
      <c r="S7" s="1370">
        <f>Sales!U4</f>
        <v>8000</v>
      </c>
      <c r="T7" s="1370">
        <f>Sales!V4</f>
        <v>1361374.149229005</v>
      </c>
      <c r="U7" s="1370">
        <f>Sales!W4</f>
        <v>8000</v>
      </c>
      <c r="V7" s="1370">
        <f>Sales!X4</f>
        <v>8000</v>
      </c>
      <c r="W7" s="1370">
        <f>Sales!Y4</f>
        <v>8000</v>
      </c>
      <c r="X7" s="1370">
        <f>Sales!Z4</f>
        <v>1388441.6322135853</v>
      </c>
      <c r="Y7" s="1370">
        <f>Sales!AA4</f>
        <v>8000</v>
      </c>
      <c r="Z7" s="1370">
        <f>Sales!AB4</f>
        <v>8000</v>
      </c>
      <c r="AA7" s="1370">
        <f>Sales!AC4</f>
        <v>8000</v>
      </c>
      <c r="AB7" s="1370">
        <f>Sales!AD4</f>
        <v>1416050.464857857</v>
      </c>
      <c r="AC7" s="1370">
        <f>Sales!AE4</f>
        <v>8000</v>
      </c>
      <c r="AD7" s="1370">
        <f>Sales!AF4</f>
        <v>8000</v>
      </c>
      <c r="AE7" s="1370">
        <f>Sales!AG4</f>
        <v>8000</v>
      </c>
      <c r="AF7" s="1370">
        <f>Sales!AH4</f>
        <v>1444211.4741550141</v>
      </c>
      <c r="AG7" s="1370">
        <f>Sales!AI4</f>
        <v>8000</v>
      </c>
      <c r="AH7" s="1370">
        <f>Sales!AJ4</f>
        <v>8000</v>
      </c>
      <c r="AI7" s="1370">
        <f>Sales!AK4</f>
        <v>8000</v>
      </c>
      <c r="AJ7" s="1370">
        <f>Sales!AL4</f>
        <v>1472935.7036381145</v>
      </c>
      <c r="AK7" s="1370">
        <f>Sales!AM4</f>
        <v>8000</v>
      </c>
      <c r="AL7" s="1370">
        <f>Sales!AN4</f>
        <v>8000</v>
      </c>
      <c r="AM7" s="1370">
        <f>Sales!AO4</f>
        <v>8000</v>
      </c>
      <c r="AN7" s="1370">
        <f>Sales!AP4</f>
        <v>1502234.4177108768</v>
      </c>
      <c r="AO7" s="1370">
        <f>Sales!AQ4</f>
        <v>8000</v>
      </c>
      <c r="AP7" s="1370">
        <f>Sales!AR4</f>
        <v>8000</v>
      </c>
      <c r="AQ7" s="1375">
        <f>Sales!AS4</f>
        <v>8000</v>
      </c>
    </row>
    <row r="8" spans="2:44" ht="12.6" thickBot="1">
      <c r="B8" s="1243" t="s">
        <v>554</v>
      </c>
      <c r="C8" s="1585"/>
      <c r="D8" s="1376">
        <f t="shared" ref="D8" si="0">+D7-(D5+D6)</f>
        <v>655290.96305215487</v>
      </c>
      <c r="E8" s="1376">
        <f>D8+E7-(E5+E6)</f>
        <v>411269.60290514678</v>
      </c>
      <c r="F8" s="1376">
        <f>E8+F7-(F5+F6)</f>
        <v>212646.20790074131</v>
      </c>
      <c r="G8" s="1376">
        <f>F8+G7-(G5+G6)</f>
        <v>1022.0199988718377</v>
      </c>
      <c r="H8" s="1376">
        <f>G8+H7-(H5+H6)</f>
        <v>922948.84473342355</v>
      </c>
      <c r="I8" s="1376">
        <f t="shared" ref="I8:AQ8" si="1">H8+I7-(I5+I6)</f>
        <v>752433.39723122085</v>
      </c>
      <c r="J8" s="1376">
        <f t="shared" si="1"/>
        <v>610025.89723122085</v>
      </c>
      <c r="K8" s="1376">
        <f t="shared" si="1"/>
        <v>454617.60433375684</v>
      </c>
      <c r="L8" s="1376">
        <f t="shared" si="1"/>
        <v>1430158.6703268536</v>
      </c>
      <c r="M8" s="1376">
        <f t="shared" si="1"/>
        <v>1287751.1703268536</v>
      </c>
      <c r="N8" s="1376">
        <f t="shared" si="1"/>
        <v>1145343.6703268536</v>
      </c>
      <c r="O8" s="1376">
        <f t="shared" si="1"/>
        <v>989535.37742938963</v>
      </c>
      <c r="P8" s="1376">
        <f t="shared" si="1"/>
        <v>1991092.8630539551</v>
      </c>
      <c r="Q8" s="1376">
        <f t="shared" si="1"/>
        <v>1848685.3630539551</v>
      </c>
      <c r="R8" s="1376">
        <f t="shared" si="1"/>
        <v>1706277.8630539551</v>
      </c>
      <c r="S8" s="1376">
        <f t="shared" si="1"/>
        <v>1550469.5701564911</v>
      </c>
      <c r="T8" s="1376">
        <f t="shared" si="1"/>
        <v>2578563.8038051547</v>
      </c>
      <c r="U8" s="1376">
        <f t="shared" si="1"/>
        <v>2436156.3038051547</v>
      </c>
      <c r="V8" s="1376">
        <f t="shared" si="1"/>
        <v>2293748.8038051547</v>
      </c>
      <c r="W8" s="1376">
        <f t="shared" si="1"/>
        <v>2137940.510907691</v>
      </c>
      <c r="X8" s="1376">
        <f t="shared" si="1"/>
        <v>3318002.2275409345</v>
      </c>
      <c r="Y8" s="1376">
        <f t="shared" si="1"/>
        <v>3300494.7275409345</v>
      </c>
      <c r="Z8" s="1376">
        <f t="shared" si="1"/>
        <v>3282987.2275409345</v>
      </c>
      <c r="AA8" s="1376">
        <f t="shared" si="1"/>
        <v>3252078.9346434707</v>
      </c>
      <c r="AB8" s="1376">
        <f t="shared" si="1"/>
        <v>4459749.4839209858</v>
      </c>
      <c r="AC8" s="1376">
        <f t="shared" si="1"/>
        <v>4442241.9839209858</v>
      </c>
      <c r="AD8" s="1376">
        <f t="shared" si="1"/>
        <v>4424734.4839209858</v>
      </c>
      <c r="AE8" s="1376">
        <f t="shared" si="1"/>
        <v>4393826.1910235221</v>
      </c>
      <c r="AF8" s="1376">
        <f t="shared" si="1"/>
        <v>5629657.7495981948</v>
      </c>
      <c r="AG8" s="1376">
        <f t="shared" si="1"/>
        <v>5612150.2495981948</v>
      </c>
      <c r="AH8" s="1376">
        <f t="shared" si="1"/>
        <v>5594642.7495981948</v>
      </c>
      <c r="AI8" s="1376">
        <f t="shared" si="1"/>
        <v>5563734.4567007311</v>
      </c>
      <c r="AJ8" s="1376">
        <f t="shared" si="1"/>
        <v>6828290.2447585035</v>
      </c>
      <c r="AK8" s="1376">
        <f t="shared" si="1"/>
        <v>6810782.7447585035</v>
      </c>
      <c r="AL8" s="1376">
        <f t="shared" si="1"/>
        <v>6793275.2447585035</v>
      </c>
      <c r="AM8" s="1376">
        <f t="shared" si="1"/>
        <v>6762366.9518610397</v>
      </c>
      <c r="AN8" s="1376">
        <f t="shared" si="1"/>
        <v>8056221.4539915752</v>
      </c>
      <c r="AO8" s="1376">
        <f t="shared" si="1"/>
        <v>8038713.9539915752</v>
      </c>
      <c r="AP8" s="1376">
        <f t="shared" si="1"/>
        <v>8021206.4539915752</v>
      </c>
      <c r="AQ8" s="1376">
        <f t="shared" si="1"/>
        <v>7990298.1610941114</v>
      </c>
    </row>
    <row r="9" spans="2:44" ht="12.6" thickBot="1">
      <c r="D9" s="1244"/>
      <c r="E9" s="1244"/>
      <c r="F9" s="1244"/>
      <c r="G9" s="1244"/>
      <c r="H9" s="1244"/>
      <c r="I9" s="1244"/>
      <c r="J9" s="1244"/>
      <c r="K9" s="1244"/>
      <c r="L9" s="1244"/>
      <c r="M9" s="1244"/>
      <c r="N9" s="1244"/>
      <c r="O9" s="1244"/>
      <c r="P9" s="1244"/>
      <c r="Q9" s="1244"/>
      <c r="R9" s="1244"/>
      <c r="S9" s="1244"/>
      <c r="T9" s="1612"/>
      <c r="U9" s="1244"/>
      <c r="V9" s="1244"/>
      <c r="W9" s="1244"/>
      <c r="X9" s="1244"/>
      <c r="Y9" s="1244"/>
      <c r="Z9" s="1244"/>
      <c r="AA9" s="1244"/>
      <c r="AB9" s="1244"/>
      <c r="AC9" s="1244"/>
      <c r="AD9" s="1244"/>
      <c r="AE9" s="1244"/>
      <c r="AF9" s="1244"/>
      <c r="AG9" s="1244"/>
      <c r="AH9" s="1244"/>
      <c r="AI9" s="1244"/>
      <c r="AJ9" s="1244"/>
      <c r="AK9" s="1244"/>
      <c r="AL9" s="1244"/>
      <c r="AM9" s="1244"/>
      <c r="AN9" s="1244"/>
      <c r="AO9" s="1244"/>
      <c r="AP9" s="1244"/>
      <c r="AQ9" s="1244"/>
    </row>
    <row r="10" spans="2:44" ht="12.6" thickBot="1">
      <c r="B10" s="1245" t="s">
        <v>528</v>
      </c>
      <c r="C10" s="1586"/>
      <c r="D10" s="1376"/>
      <c r="E10" s="1376"/>
      <c r="F10" s="1376"/>
      <c r="G10" s="1376">
        <f>SUM(D8:G8)</f>
        <v>1280228.7938569151</v>
      </c>
      <c r="H10" s="1376"/>
      <c r="I10" s="1376"/>
      <c r="J10" s="1376"/>
      <c r="K10" s="1376">
        <f>SUM(H8:K8)</f>
        <v>2740025.743529622</v>
      </c>
      <c r="L10" s="1376"/>
      <c r="M10" s="1376"/>
      <c r="N10" s="1376"/>
      <c r="O10" s="1376">
        <f>SUM(L8:O8)</f>
        <v>4852788.8884099508</v>
      </c>
      <c r="P10" s="1376"/>
      <c r="Q10" s="1376"/>
      <c r="R10" s="1376"/>
      <c r="S10" s="1376">
        <f>SUM(P8:S8)</f>
        <v>7096525.6593183568</v>
      </c>
      <c r="T10" s="1376"/>
      <c r="U10" s="1376"/>
      <c r="V10" s="1376"/>
      <c r="W10" s="1376">
        <f>SUM(T8:W8)</f>
        <v>9446409.4223231561</v>
      </c>
      <c r="X10" s="1376"/>
      <c r="Y10" s="1376"/>
      <c r="Z10" s="1376"/>
      <c r="AA10" s="1376">
        <f>SUM(X8:AA8)</f>
        <v>13153563.117266275</v>
      </c>
      <c r="AB10" s="1376"/>
      <c r="AC10" s="1376"/>
      <c r="AD10" s="1376"/>
      <c r="AE10" s="1376">
        <f>SUM(AB8:AE8)</f>
        <v>17720552.14278648</v>
      </c>
      <c r="AF10" s="1376"/>
      <c r="AG10" s="1376"/>
      <c r="AH10" s="1376"/>
      <c r="AI10" s="1376">
        <f>SUM(AF8:AI8)</f>
        <v>22400185.205495317</v>
      </c>
      <c r="AJ10" s="1376"/>
      <c r="AK10" s="1376"/>
      <c r="AL10" s="1376"/>
      <c r="AM10" s="1376">
        <f>SUM(AJ8:AM8)</f>
        <v>27194715.186136551</v>
      </c>
      <c r="AN10" s="1376"/>
      <c r="AO10" s="1376"/>
      <c r="AP10" s="1376"/>
      <c r="AQ10" s="1376">
        <f>SUM(AN8:AQ8)</f>
        <v>32106440.023068834</v>
      </c>
    </row>
    <row r="11" spans="2:44" ht="12.6" thickBot="1">
      <c r="B11" s="1243" t="s">
        <v>554</v>
      </c>
      <c r="C11" s="1587"/>
      <c r="D11" s="1372">
        <f>D7-(D5+D6)</f>
        <v>655290.96305215487</v>
      </c>
      <c r="E11" s="1372">
        <f>E7-(E5+E6)</f>
        <v>-244021.36014700809</v>
      </c>
      <c r="F11" s="1372">
        <f t="shared" ref="F11:AQ11" si="2">F7-(F5+F6)</f>
        <v>-198623.39500440547</v>
      </c>
      <c r="G11" s="1372">
        <f t="shared" si="2"/>
        <v>-211624.18790186947</v>
      </c>
      <c r="H11" s="1372">
        <f t="shared" si="2"/>
        <v>921926.82473455183</v>
      </c>
      <c r="I11" s="1372">
        <f t="shared" si="2"/>
        <v>-170515.44750220273</v>
      </c>
      <c r="J11" s="1372">
        <f t="shared" si="2"/>
        <v>-142407.5</v>
      </c>
      <c r="K11" s="1372">
        <f t="shared" si="2"/>
        <v>-155408.29289746401</v>
      </c>
      <c r="L11" s="1372">
        <f t="shared" si="2"/>
        <v>975541.06599309668</v>
      </c>
      <c r="M11" s="1372">
        <f t="shared" si="2"/>
        <v>-142407.5</v>
      </c>
      <c r="N11" s="1372">
        <f t="shared" si="2"/>
        <v>-142407.5</v>
      </c>
      <c r="O11" s="1372">
        <f t="shared" si="2"/>
        <v>-155808.29289746401</v>
      </c>
      <c r="P11" s="1372">
        <f t="shared" si="2"/>
        <v>1001557.4856245653</v>
      </c>
      <c r="Q11" s="1372">
        <f t="shared" si="2"/>
        <v>-142407.5</v>
      </c>
      <c r="R11" s="1372">
        <f t="shared" si="2"/>
        <v>-142407.5</v>
      </c>
      <c r="S11" s="1372">
        <f t="shared" si="2"/>
        <v>-155808.29289746401</v>
      </c>
      <c r="T11" s="1372">
        <f t="shared" si="2"/>
        <v>1028094.2336486634</v>
      </c>
      <c r="U11" s="1372">
        <f t="shared" si="2"/>
        <v>-142407.5</v>
      </c>
      <c r="V11" s="1372">
        <f t="shared" si="2"/>
        <v>-142407.5</v>
      </c>
      <c r="W11" s="1372">
        <f t="shared" si="2"/>
        <v>-155808.29289746401</v>
      </c>
      <c r="X11" s="1372">
        <f t="shared" si="2"/>
        <v>1180061.7166332437</v>
      </c>
      <c r="Y11" s="1372">
        <f t="shared" si="2"/>
        <v>-17507.5</v>
      </c>
      <c r="Z11" s="1372">
        <f t="shared" si="2"/>
        <v>-17507.5</v>
      </c>
      <c r="AA11" s="1372">
        <f t="shared" si="2"/>
        <v>-30908.292897464002</v>
      </c>
      <c r="AB11" s="1372">
        <f t="shared" si="2"/>
        <v>1207670.5492775154</v>
      </c>
      <c r="AC11" s="1372">
        <f t="shared" si="2"/>
        <v>-17507.5</v>
      </c>
      <c r="AD11" s="1372">
        <f t="shared" si="2"/>
        <v>-17507.5</v>
      </c>
      <c r="AE11" s="1372">
        <f t="shared" si="2"/>
        <v>-30908.292897464002</v>
      </c>
      <c r="AF11" s="1372">
        <f t="shared" si="2"/>
        <v>1235831.5585746726</v>
      </c>
      <c r="AG11" s="1372">
        <f t="shared" si="2"/>
        <v>-17507.5</v>
      </c>
      <c r="AH11" s="1372">
        <f t="shared" si="2"/>
        <v>-17507.5</v>
      </c>
      <c r="AI11" s="1372">
        <f t="shared" si="2"/>
        <v>-30908.292897464002</v>
      </c>
      <c r="AJ11" s="1372">
        <f t="shared" si="2"/>
        <v>1264555.7880577729</v>
      </c>
      <c r="AK11" s="1372">
        <f t="shared" si="2"/>
        <v>-17507.5</v>
      </c>
      <c r="AL11" s="1372">
        <f t="shared" si="2"/>
        <v>-17507.5</v>
      </c>
      <c r="AM11" s="1372">
        <f t="shared" si="2"/>
        <v>-30908.292897464002</v>
      </c>
      <c r="AN11" s="1372">
        <f t="shared" si="2"/>
        <v>1293854.5021305352</v>
      </c>
      <c r="AO11" s="1372">
        <f t="shared" si="2"/>
        <v>-17507.5</v>
      </c>
      <c r="AP11" s="1372">
        <f t="shared" si="2"/>
        <v>-17507.5</v>
      </c>
      <c r="AQ11" s="1372">
        <f t="shared" si="2"/>
        <v>-30908.292897464002</v>
      </c>
    </row>
    <row r="12" spans="2:44" ht="12.6" thickBot="1">
      <c r="B12" s="1165" t="s">
        <v>470</v>
      </c>
      <c r="C12" s="1493"/>
      <c r="D12" s="1371">
        <f>D11</f>
        <v>655290.96305215487</v>
      </c>
      <c r="E12" s="1371">
        <f t="shared" ref="E12:AQ12" si="3">D12+E11</f>
        <v>411269.60290514678</v>
      </c>
      <c r="F12" s="1371">
        <f t="shared" si="3"/>
        <v>212646.20790074131</v>
      </c>
      <c r="G12" s="1371">
        <f>F12+G11</f>
        <v>1022.0199988718377</v>
      </c>
      <c r="H12" s="1371">
        <f t="shared" si="3"/>
        <v>922948.84473342367</v>
      </c>
      <c r="I12" s="1371">
        <f t="shared" si="3"/>
        <v>752433.39723122097</v>
      </c>
      <c r="J12" s="1371">
        <f t="shared" si="3"/>
        <v>610025.89723122097</v>
      </c>
      <c r="K12" s="1371">
        <f t="shared" si="3"/>
        <v>454617.60433375696</v>
      </c>
      <c r="L12" s="1371">
        <f t="shared" si="3"/>
        <v>1430158.6703268536</v>
      </c>
      <c r="M12" s="1371">
        <f t="shared" si="3"/>
        <v>1287751.1703268536</v>
      </c>
      <c r="N12" s="1371">
        <f t="shared" si="3"/>
        <v>1145343.6703268536</v>
      </c>
      <c r="O12" s="1371">
        <f t="shared" si="3"/>
        <v>989535.37742938963</v>
      </c>
      <c r="P12" s="1371">
        <f t="shared" si="3"/>
        <v>1991092.8630539549</v>
      </c>
      <c r="Q12" s="1371">
        <f t="shared" si="3"/>
        <v>1848685.3630539549</v>
      </c>
      <c r="R12" s="1371">
        <f t="shared" si="3"/>
        <v>1706277.8630539549</v>
      </c>
      <c r="S12" s="1371">
        <f t="shared" si="3"/>
        <v>1550469.5701564909</v>
      </c>
      <c r="T12" s="1371">
        <f t="shared" si="3"/>
        <v>2578563.8038051543</v>
      </c>
      <c r="U12" s="1371">
        <f t="shared" si="3"/>
        <v>2436156.3038051543</v>
      </c>
      <c r="V12" s="1371">
        <f t="shared" si="3"/>
        <v>2293748.8038051543</v>
      </c>
      <c r="W12" s="1371">
        <f t="shared" si="3"/>
        <v>2137940.51090769</v>
      </c>
      <c r="X12" s="1371">
        <f t="shared" si="3"/>
        <v>3318002.2275409335</v>
      </c>
      <c r="Y12" s="1371">
        <f t="shared" si="3"/>
        <v>3300494.7275409335</v>
      </c>
      <c r="Z12" s="1371">
        <f t="shared" si="3"/>
        <v>3282987.2275409335</v>
      </c>
      <c r="AA12" s="1371">
        <f t="shared" si="3"/>
        <v>3252078.9346434698</v>
      </c>
      <c r="AB12" s="1371">
        <f t="shared" si="3"/>
        <v>4459749.4839209849</v>
      </c>
      <c r="AC12" s="1371">
        <f t="shared" si="3"/>
        <v>4442241.9839209849</v>
      </c>
      <c r="AD12" s="1371">
        <f t="shared" si="3"/>
        <v>4424734.4839209849</v>
      </c>
      <c r="AE12" s="1371">
        <f t="shared" si="3"/>
        <v>4393826.1910235211</v>
      </c>
      <c r="AF12" s="1371">
        <f t="shared" si="3"/>
        <v>5629657.7495981939</v>
      </c>
      <c r="AG12" s="1371">
        <f t="shared" si="3"/>
        <v>5612150.2495981939</v>
      </c>
      <c r="AH12" s="1371">
        <f t="shared" si="3"/>
        <v>5594642.7495981939</v>
      </c>
      <c r="AI12" s="1371">
        <f t="shared" si="3"/>
        <v>5563734.4567007301</v>
      </c>
      <c r="AJ12" s="1371">
        <f t="shared" si="3"/>
        <v>6828290.2447585035</v>
      </c>
      <c r="AK12" s="1371">
        <f t="shared" si="3"/>
        <v>6810782.7447585035</v>
      </c>
      <c r="AL12" s="1371">
        <f t="shared" si="3"/>
        <v>6793275.2447585035</v>
      </c>
      <c r="AM12" s="1371">
        <f t="shared" si="3"/>
        <v>6762366.9518610397</v>
      </c>
      <c r="AN12" s="1371">
        <f t="shared" si="3"/>
        <v>8056221.4539915752</v>
      </c>
      <c r="AO12" s="1371">
        <f t="shared" si="3"/>
        <v>8038713.9539915752</v>
      </c>
      <c r="AP12" s="1371">
        <f t="shared" si="3"/>
        <v>8021206.4539915752</v>
      </c>
      <c r="AQ12" s="1371">
        <f t="shared" si="3"/>
        <v>7990298.1610941114</v>
      </c>
    </row>
    <row r="13" spans="2:44" ht="12.6" thickBot="1">
      <c r="T13" s="1611"/>
    </row>
    <row r="14" spans="2:44" ht="12.6" thickBot="1">
      <c r="L14" s="1475" t="s">
        <v>734</v>
      </c>
      <c r="P14" s="1246" t="s">
        <v>524</v>
      </c>
      <c r="T14" s="1611"/>
    </row>
    <row r="15" spans="2:44" ht="15">
      <c r="D15" s="1247" t="s">
        <v>592</v>
      </c>
      <c r="E15" s="1377">
        <f>C5</f>
        <v>539499.18399546947</v>
      </c>
      <c r="T15" s="1611"/>
    </row>
    <row r="16" spans="2:44" ht="15.3" thickBot="1">
      <c r="D16" s="1248" t="s">
        <v>591</v>
      </c>
      <c r="E16" s="1378">
        <f>C6</f>
        <v>333779.91558034159</v>
      </c>
      <c r="T16" s="1611"/>
    </row>
    <row r="17" spans="5:20">
      <c r="T17" s="1611"/>
    </row>
    <row r="18" spans="5:20" ht="17.7">
      <c r="E18" s="1602">
        <f>SUM(E15:E17)</f>
        <v>873279.09957581107</v>
      </c>
      <c r="T18" s="1611"/>
    </row>
    <row r="19" spans="5:20">
      <c r="T19" s="1611"/>
    </row>
    <row r="20" spans="5:20">
      <c r="E20" s="1249"/>
      <c r="T20" s="1611"/>
    </row>
    <row r="21" spans="5:20">
      <c r="T21" s="1611"/>
    </row>
    <row r="22" spans="5:20">
      <c r="T22" s="1611"/>
    </row>
    <row r="23" spans="5:20">
      <c r="T23" s="1611"/>
    </row>
    <row r="24" spans="5:20">
      <c r="T24" s="1611"/>
    </row>
    <row r="25" spans="5:20">
      <c r="T25" s="1611"/>
    </row>
    <row r="26" spans="5:20">
      <c r="T26" s="1611"/>
    </row>
    <row r="27" spans="5:20">
      <c r="T27" s="1611"/>
    </row>
    <row r="28" spans="5:20">
      <c r="T28" s="1611"/>
    </row>
    <row r="29" spans="5:20">
      <c r="T29" s="1611"/>
    </row>
    <row r="30" spans="5:20">
      <c r="T30" s="1611"/>
    </row>
    <row r="31" spans="5:20">
      <c r="T31" s="1611"/>
    </row>
    <row r="32" spans="5:20">
      <c r="T32" s="1611"/>
    </row>
  </sheetData>
  <phoneticPr fontId="71" type="noConversion"/>
  <pageMargins left="0.75" right="0.75" top="1" bottom="1" header="0.5" footer="0.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9">
    <tabColor rgb="FF002060"/>
  </sheetPr>
  <dimension ref="B1:CG65"/>
  <sheetViews>
    <sheetView showGridLines="0" topLeftCell="BQ1" zoomScaleNormal="100" zoomScaleSheetLayoutView="100" workbookViewId="0">
      <selection activeCell="BX8" sqref="BX8"/>
    </sheetView>
  </sheetViews>
  <sheetFormatPr defaultColWidth="8" defaultRowHeight="10.5" outlineLevelRow="1"/>
  <cols>
    <col min="1" max="1" width="4.5546875" style="88" customWidth="1"/>
    <col min="2" max="2" width="2.21875" style="99" customWidth="1"/>
    <col min="3" max="3" width="17.77734375" style="88" bestFit="1" customWidth="1"/>
    <col min="4" max="4" width="11.5546875" style="88" bestFit="1" customWidth="1"/>
    <col min="5" max="7" width="10.77734375" style="108" bestFit="1" customWidth="1"/>
    <col min="8" max="10" width="11.21875" style="108" bestFit="1" customWidth="1"/>
    <col min="11" max="65" width="12.109375" style="108" customWidth="1"/>
    <col min="66" max="66" width="3.109375" style="832" customWidth="1"/>
    <col min="67" max="67" width="0.109375" style="838" customWidth="1"/>
    <col min="68" max="68" width="10.109375" style="88" customWidth="1"/>
    <col min="69" max="69" width="11.21875" style="847" customWidth="1"/>
    <col min="70" max="73" width="11.21875" style="108" customWidth="1"/>
    <col min="74" max="76" width="11.21875" style="88" customWidth="1"/>
    <col min="77" max="78" width="13.83203125" style="88" customWidth="1"/>
    <col min="79" max="79" width="11.88671875" style="88" customWidth="1"/>
    <col min="80" max="83" width="14.33203125" style="88" customWidth="1"/>
    <col min="84" max="85" width="13.21875" style="88" customWidth="1"/>
    <col min="86" max="16384" width="8" style="88"/>
  </cols>
  <sheetData>
    <row r="1" spans="2:85" s="84" customFormat="1" ht="10.5" customHeight="1">
      <c r="B1" s="83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105"/>
      <c r="AI1" s="105"/>
      <c r="AJ1" s="105"/>
      <c r="AK1" s="105"/>
      <c r="AL1" s="105"/>
      <c r="AM1" s="105"/>
      <c r="AN1" s="105"/>
      <c r="AO1" s="105"/>
      <c r="AP1" s="105"/>
      <c r="AQ1" s="105"/>
      <c r="AR1" s="105"/>
      <c r="AS1" s="105"/>
      <c r="AT1" s="105"/>
      <c r="AU1" s="105"/>
      <c r="AV1" s="105"/>
      <c r="AW1" s="105"/>
      <c r="AX1" s="105"/>
      <c r="AY1" s="105"/>
      <c r="AZ1" s="105"/>
      <c r="BA1" s="105"/>
      <c r="BB1" s="105"/>
      <c r="BC1" s="105"/>
      <c r="BD1" s="105"/>
      <c r="BE1" s="105"/>
      <c r="BF1" s="105"/>
      <c r="BG1" s="105"/>
      <c r="BH1" s="105"/>
      <c r="BI1" s="105"/>
      <c r="BJ1" s="105"/>
      <c r="BK1" s="105"/>
      <c r="BL1" s="105"/>
      <c r="BM1" s="105"/>
      <c r="BN1" s="831"/>
      <c r="BO1" s="837"/>
      <c r="BQ1" s="846"/>
      <c r="BR1" s="105"/>
      <c r="BS1" s="105"/>
      <c r="BT1" s="105"/>
      <c r="BU1" s="105"/>
    </row>
    <row r="2" spans="2:85" s="84" customFormat="1">
      <c r="B2" s="85" t="s">
        <v>45</v>
      </c>
      <c r="C2" s="106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  <c r="AD2" s="105"/>
      <c r="AE2" s="105"/>
      <c r="AF2" s="105"/>
      <c r="AG2" s="105"/>
      <c r="AH2" s="105"/>
      <c r="AI2" s="105"/>
      <c r="AJ2" s="105"/>
      <c r="AK2" s="105"/>
      <c r="AL2" s="105"/>
      <c r="AM2" s="105"/>
      <c r="AN2" s="105"/>
      <c r="AO2" s="105"/>
      <c r="AP2" s="105"/>
      <c r="AQ2" s="105"/>
      <c r="AR2" s="105"/>
      <c r="AS2" s="105"/>
      <c r="AT2" s="105"/>
      <c r="AU2" s="105"/>
      <c r="AV2" s="105"/>
      <c r="AW2" s="105"/>
      <c r="AX2" s="105"/>
      <c r="AY2" s="105"/>
      <c r="AZ2" s="105"/>
      <c r="BA2" s="105"/>
      <c r="BB2" s="105"/>
      <c r="BC2" s="105"/>
      <c r="BD2" s="105"/>
      <c r="BE2" s="105"/>
      <c r="BF2" s="105"/>
      <c r="BG2" s="105"/>
      <c r="BH2" s="105"/>
      <c r="BI2" s="105"/>
      <c r="BJ2" s="105"/>
      <c r="BK2" s="105"/>
      <c r="BL2" s="105"/>
      <c r="BM2" s="105"/>
      <c r="BN2" s="843"/>
      <c r="BO2" s="837"/>
      <c r="BP2" s="84" t="str">
        <f>+B2</f>
        <v>Cash Flow Projections</v>
      </c>
      <c r="BQ2" s="846"/>
      <c r="BR2" s="105"/>
      <c r="BS2" s="105"/>
      <c r="BT2" s="105"/>
      <c r="BU2" s="105"/>
    </row>
    <row r="3" spans="2:85" ht="9.75" customHeight="1" thickBot="1">
      <c r="B3" s="1618"/>
      <c r="C3" s="1619" t="s">
        <v>128</v>
      </c>
      <c r="BQ3" s="847" t="s">
        <v>43</v>
      </c>
    </row>
    <row r="4" spans="2:85" ht="16.5" customHeight="1" thickBot="1">
      <c r="B4" s="812"/>
      <c r="C4" s="812"/>
      <c r="D4" s="812"/>
      <c r="E4" s="812" t="s">
        <v>28</v>
      </c>
      <c r="F4" s="812"/>
      <c r="G4" s="812"/>
      <c r="H4" s="812"/>
      <c r="I4" s="812" t="s">
        <v>29</v>
      </c>
      <c r="J4" s="812"/>
      <c r="K4" s="812"/>
      <c r="L4" s="812"/>
      <c r="M4" s="812" t="s">
        <v>30</v>
      </c>
      <c r="N4" s="812"/>
      <c r="O4" s="812"/>
      <c r="P4" s="812"/>
      <c r="Q4" s="812" t="s">
        <v>31</v>
      </c>
      <c r="R4" s="812"/>
      <c r="S4" s="812"/>
      <c r="T4" s="812"/>
      <c r="U4" s="812" t="s">
        <v>32</v>
      </c>
      <c r="V4" s="812"/>
      <c r="W4" s="812"/>
      <c r="X4" s="812"/>
      <c r="Y4" s="812" t="s">
        <v>424</v>
      </c>
      <c r="Z4" s="812"/>
      <c r="AA4" s="812"/>
      <c r="AB4" s="812"/>
      <c r="AC4" s="812" t="s">
        <v>429</v>
      </c>
      <c r="AD4" s="812"/>
      <c r="AE4" s="812"/>
      <c r="AF4" s="812"/>
      <c r="AG4" s="812" t="s">
        <v>434</v>
      </c>
      <c r="AH4" s="812"/>
      <c r="AI4" s="812"/>
      <c r="AJ4" s="812"/>
      <c r="AK4" s="812" t="s">
        <v>447</v>
      </c>
      <c r="AL4" s="812"/>
      <c r="AM4" s="812"/>
      <c r="AN4" s="812"/>
      <c r="AO4" s="812" t="s">
        <v>448</v>
      </c>
      <c r="AP4" s="812"/>
      <c r="AQ4" s="812"/>
      <c r="AR4" s="812"/>
      <c r="AS4" s="812"/>
      <c r="AT4" s="812" t="s">
        <v>684</v>
      </c>
      <c r="AU4" s="812"/>
      <c r="AV4" s="812"/>
      <c r="AW4" s="812"/>
      <c r="AX4" s="812" t="s">
        <v>708</v>
      </c>
      <c r="AY4" s="812"/>
      <c r="AZ4" s="812"/>
      <c r="BA4" s="812"/>
      <c r="BB4" s="812" t="s">
        <v>710</v>
      </c>
      <c r="BC4" s="812"/>
      <c r="BD4" s="812"/>
      <c r="BE4" s="812"/>
      <c r="BF4" s="812" t="s">
        <v>711</v>
      </c>
      <c r="BG4" s="812"/>
      <c r="BH4" s="812"/>
      <c r="BI4" s="812"/>
      <c r="BJ4" s="812" t="s">
        <v>712</v>
      </c>
      <c r="BK4" s="812"/>
      <c r="BL4" s="812"/>
      <c r="BM4" s="812"/>
      <c r="BN4" s="833"/>
      <c r="BO4" s="815"/>
      <c r="BP4" s="812"/>
      <c r="BQ4" s="833"/>
      <c r="BR4" s="812"/>
      <c r="BS4" s="812" t="str">
        <f>'Income Statement'!BQ4</f>
        <v>FY 1</v>
      </c>
      <c r="BT4" s="812" t="str">
        <f>'Income Statement'!BR4</f>
        <v>FY 2</v>
      </c>
      <c r="BU4" s="812" t="str">
        <f>'Income Statement'!BS4</f>
        <v>FY 3</v>
      </c>
      <c r="BV4" s="812" t="str">
        <f>'Income Statement'!BT4</f>
        <v>FY 4</v>
      </c>
      <c r="BW4" s="812" t="str">
        <f>'Income Statement'!BU4</f>
        <v>FY 5</v>
      </c>
      <c r="BX4" s="812" t="str">
        <f>'Income Statement'!BV4</f>
        <v>FY6</v>
      </c>
      <c r="BY4" s="812" t="str">
        <f>'Income Statement'!BW4</f>
        <v>FY7</v>
      </c>
      <c r="BZ4" s="812" t="str">
        <f>'Income Statement'!BX4</f>
        <v>FY8</v>
      </c>
      <c r="CA4" s="812" t="str">
        <f>'Income Statement'!BY4</f>
        <v>FY9</v>
      </c>
      <c r="CB4" s="812" t="str">
        <f>'Income Statement'!BZ4</f>
        <v>FY10</v>
      </c>
      <c r="CC4" s="812" t="str">
        <f>'Income Statement'!CA4</f>
        <v>FY11</v>
      </c>
      <c r="CD4" s="812" t="str">
        <f>'Income Statement'!CB4</f>
        <v>FY12</v>
      </c>
      <c r="CE4" s="812" t="str">
        <f>'Income Statement'!CC4</f>
        <v>FY13</v>
      </c>
      <c r="CF4" s="812" t="str">
        <f>'Income Statement'!CD4</f>
        <v>FY14</v>
      </c>
      <c r="CG4" s="812" t="str">
        <f>'Income Statement'!CE4</f>
        <v>FY15</v>
      </c>
    </row>
    <row r="5" spans="2:85">
      <c r="B5" s="811"/>
      <c r="C5" s="812"/>
      <c r="D5" s="112"/>
      <c r="E5" s="848" t="s">
        <v>33</v>
      </c>
      <c r="F5" s="848" t="s">
        <v>34</v>
      </c>
      <c r="G5" s="848" t="s">
        <v>35</v>
      </c>
      <c r="H5" s="848" t="s">
        <v>36</v>
      </c>
      <c r="I5" s="848" t="s">
        <v>37</v>
      </c>
      <c r="J5" s="848" t="s">
        <v>38</v>
      </c>
      <c r="K5" s="848" t="s">
        <v>50</v>
      </c>
      <c r="L5" s="848" t="s">
        <v>51</v>
      </c>
      <c r="M5" s="848" t="s">
        <v>41</v>
      </c>
      <c r="N5" s="848" t="s">
        <v>42</v>
      </c>
      <c r="O5" s="848" t="s">
        <v>39</v>
      </c>
      <c r="P5" s="848" t="s">
        <v>40</v>
      </c>
      <c r="Q5" s="848" t="s">
        <v>416</v>
      </c>
      <c r="R5" s="848" t="s">
        <v>417</v>
      </c>
      <c r="S5" s="848" t="s">
        <v>418</v>
      </c>
      <c r="T5" s="848" t="s">
        <v>419</v>
      </c>
      <c r="U5" s="848" t="s">
        <v>420</v>
      </c>
      <c r="V5" s="848" t="s">
        <v>421</v>
      </c>
      <c r="W5" s="848" t="s">
        <v>422</v>
      </c>
      <c r="X5" s="848" t="s">
        <v>423</v>
      </c>
      <c r="Y5" s="848" t="s">
        <v>425</v>
      </c>
      <c r="Z5" s="848" t="s">
        <v>426</v>
      </c>
      <c r="AA5" s="848" t="s">
        <v>427</v>
      </c>
      <c r="AB5" s="848" t="s">
        <v>428</v>
      </c>
      <c r="AC5" s="848" t="s">
        <v>430</v>
      </c>
      <c r="AD5" s="848" t="s">
        <v>431</v>
      </c>
      <c r="AE5" s="848" t="s">
        <v>432</v>
      </c>
      <c r="AF5" s="848" t="s">
        <v>433</v>
      </c>
      <c r="AG5" s="848" t="s">
        <v>435</v>
      </c>
      <c r="AH5" s="848" t="s">
        <v>436</v>
      </c>
      <c r="AI5" s="848" t="s">
        <v>437</v>
      </c>
      <c r="AJ5" s="848" t="s">
        <v>438</v>
      </c>
      <c r="AK5" s="848" t="s">
        <v>439</v>
      </c>
      <c r="AL5" s="848" t="s">
        <v>440</v>
      </c>
      <c r="AM5" s="848" t="s">
        <v>441</v>
      </c>
      <c r="AN5" s="848" t="s">
        <v>442</v>
      </c>
      <c r="AO5" s="848" t="s">
        <v>443</v>
      </c>
      <c r="AP5" s="848" t="s">
        <v>444</v>
      </c>
      <c r="AQ5" s="848" t="s">
        <v>445</v>
      </c>
      <c r="AR5" s="848" t="s">
        <v>446</v>
      </c>
      <c r="AS5" s="848"/>
      <c r="AT5" s="848" t="s">
        <v>685</v>
      </c>
      <c r="AU5" s="848" t="s">
        <v>686</v>
      </c>
      <c r="AV5" s="848" t="s">
        <v>687</v>
      </c>
      <c r="AW5" s="848" t="s">
        <v>688</v>
      </c>
      <c r="AX5" s="848" t="s">
        <v>704</v>
      </c>
      <c r="AY5" s="848" t="s">
        <v>703</v>
      </c>
      <c r="AZ5" s="848" t="s">
        <v>702</v>
      </c>
      <c r="BA5" s="848" t="s">
        <v>701</v>
      </c>
      <c r="BB5" s="848" t="s">
        <v>697</v>
      </c>
      <c r="BC5" s="848" t="s">
        <v>698</v>
      </c>
      <c r="BD5" s="848" t="s">
        <v>699</v>
      </c>
      <c r="BE5" s="848" t="s">
        <v>713</v>
      </c>
      <c r="BF5" s="848" t="s">
        <v>693</v>
      </c>
      <c r="BG5" s="848" t="s">
        <v>694</v>
      </c>
      <c r="BH5" s="848" t="s">
        <v>695</v>
      </c>
      <c r="BI5" s="848" t="s">
        <v>709</v>
      </c>
      <c r="BJ5" s="848" t="s">
        <v>689</v>
      </c>
      <c r="BK5" s="848" t="s">
        <v>690</v>
      </c>
      <c r="BL5" s="848" t="s">
        <v>691</v>
      </c>
      <c r="BM5" s="848" t="s">
        <v>692</v>
      </c>
      <c r="BN5" s="844"/>
      <c r="BO5" s="340"/>
      <c r="BP5" s="91"/>
      <c r="BQ5" s="848"/>
      <c r="BR5" s="92"/>
      <c r="BS5" s="92"/>
      <c r="BT5" s="92"/>
      <c r="BU5" s="93"/>
      <c r="BV5" s="93"/>
      <c r="BW5" s="93"/>
      <c r="BX5" s="93"/>
      <c r="BY5" s="93"/>
      <c r="BZ5" s="93"/>
      <c r="CA5" s="101"/>
      <c r="CB5" s="101"/>
      <c r="CC5" s="101"/>
      <c r="CD5" s="101"/>
      <c r="CE5" s="101"/>
      <c r="CF5" s="101"/>
      <c r="CG5" s="101"/>
    </row>
    <row r="6" spans="2:85" s="99" customFormat="1" ht="10.8" thickBot="1">
      <c r="B6" s="813"/>
      <c r="C6" s="814"/>
      <c r="D6" s="113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  <c r="AB6" s="97"/>
      <c r="AC6" s="97"/>
      <c r="AD6" s="97"/>
      <c r="AE6" s="97"/>
      <c r="AF6" s="97"/>
      <c r="AG6" s="97"/>
      <c r="AH6" s="97"/>
      <c r="AI6" s="97"/>
      <c r="AJ6" s="97"/>
      <c r="AK6" s="97"/>
      <c r="AL6" s="97"/>
      <c r="AM6" s="97"/>
      <c r="AN6" s="97"/>
      <c r="AO6" s="97"/>
      <c r="AP6" s="97"/>
      <c r="AQ6" s="97"/>
      <c r="AR6" s="97"/>
      <c r="AS6" s="97"/>
      <c r="AT6" s="97"/>
      <c r="AU6" s="97"/>
      <c r="AV6" s="97"/>
      <c r="AW6" s="97"/>
      <c r="AX6" s="97"/>
      <c r="AY6" s="97"/>
      <c r="AZ6" s="97"/>
      <c r="BA6" s="97"/>
      <c r="BB6" s="97"/>
      <c r="BC6" s="97"/>
      <c r="BD6" s="97"/>
      <c r="BE6" s="97"/>
      <c r="BF6" s="97"/>
      <c r="BG6" s="97"/>
      <c r="BH6" s="97"/>
      <c r="BI6" s="97"/>
      <c r="BJ6" s="97"/>
      <c r="BK6" s="97"/>
      <c r="BL6" s="97"/>
      <c r="BM6" s="97"/>
      <c r="BN6" s="845"/>
      <c r="BO6" s="100"/>
      <c r="BP6" s="81"/>
      <c r="BQ6" s="834"/>
      <c r="BR6" s="100"/>
      <c r="BS6" s="100"/>
      <c r="BT6" s="100"/>
      <c r="BU6" s="101"/>
      <c r="BV6" s="101"/>
      <c r="BW6" s="101"/>
      <c r="BX6" s="101"/>
      <c r="BY6" s="101"/>
      <c r="BZ6" s="101"/>
      <c r="CA6" s="101"/>
      <c r="CB6" s="101"/>
      <c r="CC6" s="101"/>
      <c r="CD6" s="101"/>
      <c r="CE6" s="101"/>
      <c r="CF6" s="101"/>
      <c r="CG6" s="101"/>
    </row>
    <row r="7" spans="2:85" ht="10.199999999999999">
      <c r="B7" s="805" t="s">
        <v>19</v>
      </c>
      <c r="C7" s="805"/>
      <c r="D7" s="805"/>
      <c r="E7" s="805"/>
      <c r="F7" s="805"/>
      <c r="G7" s="805"/>
      <c r="H7" s="805"/>
      <c r="I7" s="805"/>
      <c r="J7" s="805"/>
      <c r="K7" s="805"/>
      <c r="L7" s="805"/>
      <c r="M7" s="805"/>
      <c r="N7" s="805"/>
      <c r="O7" s="805"/>
      <c r="P7" s="805"/>
      <c r="Q7" s="805"/>
      <c r="R7" s="805"/>
      <c r="S7" s="805"/>
      <c r="T7" s="805"/>
      <c r="U7" s="805"/>
      <c r="V7" s="805"/>
      <c r="W7" s="805"/>
      <c r="X7" s="805"/>
      <c r="Y7" s="805"/>
      <c r="Z7" s="805"/>
      <c r="AA7" s="805"/>
      <c r="AB7" s="805"/>
      <c r="AC7" s="805"/>
      <c r="AD7" s="805"/>
      <c r="AE7" s="805"/>
      <c r="AF7" s="805"/>
      <c r="AG7" s="805"/>
      <c r="AH7" s="805"/>
      <c r="AI7" s="805"/>
      <c r="AJ7" s="805"/>
      <c r="AK7" s="805"/>
      <c r="AL7" s="805"/>
      <c r="AM7" s="805"/>
      <c r="AN7" s="805"/>
      <c r="AO7" s="805"/>
      <c r="AP7" s="805"/>
      <c r="AQ7" s="805"/>
      <c r="AR7" s="805"/>
      <c r="AS7" s="805"/>
      <c r="AT7" s="805"/>
      <c r="AU7" s="805"/>
      <c r="AV7" s="805"/>
      <c r="AW7" s="805"/>
      <c r="AX7" s="805"/>
      <c r="AY7" s="805"/>
      <c r="AZ7" s="805"/>
      <c r="BA7" s="805"/>
      <c r="BB7" s="805"/>
      <c r="BC7" s="805"/>
      <c r="BD7" s="805"/>
      <c r="BE7" s="805"/>
      <c r="BF7" s="805"/>
      <c r="BG7" s="805"/>
      <c r="BH7" s="805"/>
      <c r="BI7" s="805"/>
      <c r="BJ7" s="805"/>
      <c r="BK7" s="805"/>
      <c r="BL7" s="805"/>
      <c r="BM7" s="805"/>
      <c r="BN7" s="826"/>
      <c r="BO7" s="839"/>
      <c r="BP7" s="805" t="s">
        <v>19</v>
      </c>
      <c r="BQ7" s="826"/>
      <c r="BR7" s="805"/>
      <c r="BS7" s="805"/>
      <c r="BT7" s="805"/>
      <c r="BU7" s="805"/>
      <c r="BV7" s="805"/>
      <c r="BW7" s="805"/>
      <c r="BX7" s="805"/>
      <c r="BY7" s="805"/>
      <c r="BZ7" s="805"/>
      <c r="CA7" s="805"/>
      <c r="CB7" s="805"/>
      <c r="CC7" s="805"/>
      <c r="CD7" s="805"/>
      <c r="CE7" s="805"/>
      <c r="CF7" s="805"/>
      <c r="CG7" s="805"/>
    </row>
    <row r="8" spans="2:85" ht="10.199999999999999">
      <c r="B8" s="802"/>
      <c r="C8" s="802" t="s">
        <v>3</v>
      </c>
      <c r="D8" s="802"/>
      <c r="E8" s="1426">
        <f>'Income Statement'!E34</f>
        <v>755352.29827164859</v>
      </c>
      <c r="F8" s="1426">
        <f>'Income Statement'!F34</f>
        <v>-165477</v>
      </c>
      <c r="G8" s="1426">
        <f>'Income Statement'!G34</f>
        <v>-166177</v>
      </c>
      <c r="H8" s="1426">
        <f>'Income Statement'!H34</f>
        <v>-186447</v>
      </c>
      <c r="I8" s="1426">
        <f>'Income Statement'!I34</f>
        <v>850102.33773277409</v>
      </c>
      <c r="J8" s="1426">
        <f>'Income Statement'!J34</f>
        <v>-171984.7</v>
      </c>
      <c r="K8" s="1426">
        <f>'Income Statement'!K34</f>
        <v>-171984.7</v>
      </c>
      <c r="L8" s="1426">
        <f>'Income Statement'!L34</f>
        <v>-193111.7</v>
      </c>
      <c r="M8" s="1426">
        <f>'Income Statement'!M34</f>
        <v>929223.70598312223</v>
      </c>
      <c r="N8" s="1426">
        <f>'Income Statement'!N34</f>
        <v>-176723.16999999998</v>
      </c>
      <c r="O8" s="1426">
        <f>'Income Statement'!O34</f>
        <v>-176723.16999999998</v>
      </c>
      <c r="P8" s="1426">
        <f>'Income Statement'!P34</f>
        <v>-199962.87</v>
      </c>
      <c r="Q8" s="1426">
        <f>'Income Statement'!Q34</f>
        <v>945121.78239847731</v>
      </c>
      <c r="R8" s="1426">
        <f>'Income Statement'!R34</f>
        <v>-181935.48699999999</v>
      </c>
      <c r="S8" s="1426">
        <f>'Income Statement'!S34</f>
        <v>-181935.48699999999</v>
      </c>
      <c r="T8" s="1426">
        <f>'Income Statement'!T34</f>
        <v>-207059.15700000001</v>
      </c>
      <c r="U8" s="1426">
        <f>'Income Statement'!U34</f>
        <v>960543.76922213938</v>
      </c>
      <c r="V8" s="1426">
        <f>'Income Statement'!V34</f>
        <v>-187669.03570000001</v>
      </c>
      <c r="W8" s="1426">
        <f>'Income Statement'!W34</f>
        <v>-187669.03570000001</v>
      </c>
      <c r="X8" s="1426">
        <f>'Income Statement'!X34</f>
        <v>-214865.07270000002</v>
      </c>
      <c r="Y8" s="1426">
        <f>'Income Statement'!Y34</f>
        <v>1100277.8595502749</v>
      </c>
      <c r="Z8" s="1426">
        <f>'Income Statement'!Z34</f>
        <v>-69075.939270000003</v>
      </c>
      <c r="AA8" s="1426">
        <f>'Income Statement'!AA34</f>
        <v>-69075.939270000003</v>
      </c>
      <c r="AB8" s="1426">
        <f>'Income Statement'!AB34</f>
        <v>-98551.579970000006</v>
      </c>
      <c r="AC8" s="1426">
        <f>'Income Statement'!AC34</f>
        <v>1114422.321829773</v>
      </c>
      <c r="AD8" s="1426">
        <f>'Income Statement'!AD34</f>
        <v>-76013.533196999997</v>
      </c>
      <c r="AE8" s="1426">
        <f>'Income Statement'!AE34</f>
        <v>-76013.533196999997</v>
      </c>
      <c r="AF8" s="1426">
        <f>'Income Statement'!AF34</f>
        <v>-107996.73796699999</v>
      </c>
      <c r="AG8" s="1426">
        <f>'Income Statement'!AG34</f>
        <v>1127784.4925141409</v>
      </c>
      <c r="AH8" s="1426">
        <f>'Income Statement'!AH34</f>
        <v>-83644.886516700004</v>
      </c>
      <c r="AI8" s="1426">
        <f>'Income Statement'!AI34</f>
        <v>-83644.886516700004</v>
      </c>
      <c r="AJ8" s="1426">
        <f>'Income Statement'!AJ34</f>
        <v>-118386.4117637</v>
      </c>
      <c r="AK8" s="1426">
        <f>'Income Statement'!AK34</f>
        <v>1140219.6676874049</v>
      </c>
      <c r="AL8" s="1426">
        <f>'Income Statement'!AL34</f>
        <v>-92039.37516837001</v>
      </c>
      <c r="AM8" s="1426">
        <f>'Income Statement'!AM34</f>
        <v>-92039.37516837001</v>
      </c>
      <c r="AN8" s="1426">
        <f>'Income Statement'!AN34</f>
        <v>-129815.05294007002</v>
      </c>
      <c r="AO8" s="1426">
        <f>'Income Statement'!AO34</f>
        <v>1151609.8835468621</v>
      </c>
      <c r="AP8" s="1426">
        <f>'Income Statement'!AP34</f>
        <v>-101273.31268520701</v>
      </c>
      <c r="AQ8" s="1426">
        <f>'Income Statement'!AQ34</f>
        <v>-101273.31268520701</v>
      </c>
      <c r="AR8" s="1426">
        <f>'Income Statement'!AR34</f>
        <v>-142386.55823407703</v>
      </c>
      <c r="AS8" s="1426">
        <f>'Income Statement'!AS34</f>
        <v>1161792.5746245105</v>
      </c>
      <c r="AT8" s="1426">
        <f>'Income Statement'!AT34</f>
        <v>-111430.6439537277</v>
      </c>
      <c r="AU8" s="1426">
        <f>'Income Statement'!AU34</f>
        <v>-111430.6439537277</v>
      </c>
      <c r="AV8" s="1426">
        <f>'Income Statement'!AV34</f>
        <v>-156215.2140574847</v>
      </c>
      <c r="AW8" s="1426">
        <f>'Income Statement'!AW34</f>
        <v>1170599.0975148135</v>
      </c>
      <c r="AX8" s="1426">
        <f>'Income Statement'!AX34</f>
        <v>-122603.70834910049</v>
      </c>
      <c r="AY8" s="1426">
        <f>'Income Statement'!AY34</f>
        <v>-122603.70834910049</v>
      </c>
      <c r="AZ8" s="1426">
        <f>'Income Statement'!AZ34</f>
        <v>-171426.73546323317</v>
      </c>
      <c r="BA8" s="1426">
        <f>'Income Statement'!BA34</f>
        <v>1177853.1066531348</v>
      </c>
      <c r="BB8" s="1426">
        <f>'Income Statement'!BB34</f>
        <v>-134894.07918401054</v>
      </c>
      <c r="BC8" s="1426">
        <f>'Income Statement'!BC34</f>
        <v>-134894.07918401054</v>
      </c>
      <c r="BD8" s="1426">
        <f>'Income Statement'!BD34</f>
        <v>-188159.40900955652</v>
      </c>
      <c r="BE8" s="1426">
        <f>'Income Statement'!BE34</f>
        <v>1183338.7673434559</v>
      </c>
      <c r="BF8" s="1426">
        <f>'Income Statement'!BF34</f>
        <v>-148413.4871024116</v>
      </c>
      <c r="BG8" s="1426">
        <f>'Income Statement'!BG34</f>
        <v>-148413.4871024116</v>
      </c>
      <c r="BH8" s="1426">
        <f>'Income Statement'!BH34</f>
        <v>-206565.34991051216</v>
      </c>
      <c r="BI8" s="1426">
        <f>'Income Statement'!BI34</f>
        <v>1186848.78975374</v>
      </c>
      <c r="BJ8" s="1426">
        <f>'Income Statement'!BJ34</f>
        <v>-163284.83581265275</v>
      </c>
      <c r="BK8" s="1426">
        <f>'Income Statement'!BK34</f>
        <v>-163284.83581265275</v>
      </c>
      <c r="BL8" s="1426">
        <f>'Income Statement'!BL34</f>
        <v>-226811.88490156335</v>
      </c>
      <c r="BM8" s="1426">
        <f>'Income Statement'!BM34</f>
        <v>0</v>
      </c>
      <c r="BN8" s="827"/>
      <c r="BO8" s="840"/>
      <c r="BP8" s="802"/>
      <c r="BQ8" s="827" t="str">
        <f>+C8</f>
        <v>Net Income (Loss)</v>
      </c>
      <c r="BR8" s="802"/>
      <c r="BS8" s="1426">
        <f>SUM(E8:H8)</f>
        <v>237251.29827164859</v>
      </c>
      <c r="BT8" s="1426">
        <f>SUM(I8:L8)</f>
        <v>313021.237732774</v>
      </c>
      <c r="BU8" s="1426">
        <f>SUM(M8:P8)</f>
        <v>375814.49598312227</v>
      </c>
      <c r="BV8" s="1426">
        <f>SUM(Q8:T8)</f>
        <v>374191.65139847738</v>
      </c>
      <c r="BW8" s="1426">
        <f>SUM(U8:X8)</f>
        <v>370340.62512213935</v>
      </c>
      <c r="BX8" s="1426">
        <f>SUM(Y8:AB8)</f>
        <v>863574.401040275</v>
      </c>
      <c r="BY8" s="1426">
        <f>SUM(AC8:AF8)</f>
        <v>854398.51746877294</v>
      </c>
      <c r="BZ8" s="1426">
        <f>SUM(AG8:AJ8)</f>
        <v>842108.30771704088</v>
      </c>
      <c r="CA8" s="1426">
        <f>SUM(AK8:AN8)</f>
        <v>826325.86441059492</v>
      </c>
      <c r="CB8" s="1426">
        <f t="shared" ref="CB8:CG9" si="0">SUM(AO8:AR8)</f>
        <v>806676.69994237099</v>
      </c>
      <c r="CC8" s="1426">
        <f t="shared" si="0"/>
        <v>816859.39102001942</v>
      </c>
      <c r="CD8" s="1426">
        <f t="shared" si="0"/>
        <v>806702.05975149875</v>
      </c>
      <c r="CE8" s="1426">
        <f t="shared" si="0"/>
        <v>796544.72848297807</v>
      </c>
      <c r="CF8" s="1426">
        <f t="shared" si="0"/>
        <v>782716.07265957026</v>
      </c>
      <c r="CG8" s="1426">
        <f t="shared" si="0"/>
        <v>791522.59554987343</v>
      </c>
    </row>
    <row r="9" spans="2:85" ht="10.199999999999999">
      <c r="B9" s="805"/>
      <c r="C9" s="805" t="s">
        <v>4</v>
      </c>
      <c r="D9" s="819"/>
      <c r="E9" s="1427">
        <f>('Balance Sheet'!D10-'Balance Sheet'!E10)+('Balance Sheet'!E26-'Balance Sheet'!D26)</f>
        <v>0</v>
      </c>
      <c r="F9" s="1427">
        <f>('Balance Sheet'!E10-'Balance Sheet'!F10)+('Balance Sheet'!F26-'Balance Sheet'!E26)</f>
        <v>0</v>
      </c>
      <c r="G9" s="1427">
        <f>('Balance Sheet'!F10-'Balance Sheet'!G10)+('Balance Sheet'!G26-'Balance Sheet'!F26)</f>
        <v>0</v>
      </c>
      <c r="H9" s="1427">
        <f>('Balance Sheet'!G10-'Balance Sheet'!H10)+('Balance Sheet'!H26-'Balance Sheet'!G26)</f>
        <v>0</v>
      </c>
      <c r="I9" s="1427">
        <f>('Balance Sheet'!H10-'Balance Sheet'!I10)+('Balance Sheet'!I26-'Balance Sheet'!H26)</f>
        <v>0</v>
      </c>
      <c r="J9" s="1427">
        <f>('Balance Sheet'!I10-'Balance Sheet'!J10)+('Balance Sheet'!J26-'Balance Sheet'!I26)</f>
        <v>0</v>
      </c>
      <c r="K9" s="1427">
        <f>('Balance Sheet'!J10-'Balance Sheet'!K10)+('Balance Sheet'!K26-'Balance Sheet'!J26)</f>
        <v>0</v>
      </c>
      <c r="L9" s="1427">
        <f>('Balance Sheet'!K10-'Balance Sheet'!L10)+('Balance Sheet'!L26-'Balance Sheet'!K26)</f>
        <v>0</v>
      </c>
      <c r="M9" s="1427">
        <f>('Balance Sheet'!L10-'Balance Sheet'!M10)+('Balance Sheet'!M26-'Balance Sheet'!L26)</f>
        <v>0</v>
      </c>
      <c r="N9" s="1427">
        <f>('Balance Sheet'!M10-'Balance Sheet'!N10)+('Balance Sheet'!N26-'Balance Sheet'!M26)</f>
        <v>0</v>
      </c>
      <c r="O9" s="1427">
        <f>('Balance Sheet'!N10-'Balance Sheet'!O10)+('Balance Sheet'!O26-'Balance Sheet'!N26)</f>
        <v>0</v>
      </c>
      <c r="P9" s="1427">
        <f>('Balance Sheet'!O10-'Balance Sheet'!P10)+('Balance Sheet'!P26-'Balance Sheet'!O26)</f>
        <v>0</v>
      </c>
      <c r="Q9" s="1427">
        <f>('Balance Sheet'!P10-'Balance Sheet'!Q10)+('Balance Sheet'!Q26-'Balance Sheet'!P26)</f>
        <v>0</v>
      </c>
      <c r="R9" s="1427">
        <f>('Balance Sheet'!Q10-'Balance Sheet'!R10)+('Balance Sheet'!R26-'Balance Sheet'!Q26)</f>
        <v>0</v>
      </c>
      <c r="S9" s="1427">
        <f>('Balance Sheet'!R10-'Balance Sheet'!S10)+('Balance Sheet'!S26-'Balance Sheet'!R26)</f>
        <v>0</v>
      </c>
      <c r="T9" s="1427">
        <f>('Balance Sheet'!S10-'Balance Sheet'!T10)+('Balance Sheet'!T26-'Balance Sheet'!S26)</f>
        <v>0</v>
      </c>
      <c r="U9" s="1427">
        <f>('Balance Sheet'!T10-'Balance Sheet'!U10)+('Balance Sheet'!U26-'Balance Sheet'!T26)</f>
        <v>0</v>
      </c>
      <c r="V9" s="1427">
        <f>('Balance Sheet'!U10-'Balance Sheet'!V10)+('Balance Sheet'!V26-'Balance Sheet'!U26)</f>
        <v>0</v>
      </c>
      <c r="W9" s="1427">
        <f>('Balance Sheet'!V10-'Balance Sheet'!W10)+('Balance Sheet'!W26-'Balance Sheet'!V26)</f>
        <v>0</v>
      </c>
      <c r="X9" s="1427">
        <f>('Balance Sheet'!W10-'Balance Sheet'!X10)+('Balance Sheet'!X26-'Balance Sheet'!W26)</f>
        <v>0</v>
      </c>
      <c r="Y9" s="1427">
        <f>('Balance Sheet'!X10-'Balance Sheet'!Y10)+('Balance Sheet'!Y26-'Balance Sheet'!X26)</f>
        <v>0</v>
      </c>
      <c r="Z9" s="1427">
        <f>('Balance Sheet'!Y10-'Balance Sheet'!Z10)+('Balance Sheet'!Z26-'Balance Sheet'!Y26)</f>
        <v>0</v>
      </c>
      <c r="AA9" s="1427">
        <f>('Balance Sheet'!Z10-'Balance Sheet'!AA10)+('Balance Sheet'!AA26-'Balance Sheet'!Z26)</f>
        <v>0</v>
      </c>
      <c r="AB9" s="1427">
        <f>('Balance Sheet'!AA10-'Balance Sheet'!AB10)+('Balance Sheet'!AB26-'Balance Sheet'!AA26)</f>
        <v>0</v>
      </c>
      <c r="AC9" s="1427">
        <f>('Balance Sheet'!AB10-'Balance Sheet'!AC10)+('Balance Sheet'!AC26-'Balance Sheet'!AB26)</f>
        <v>0</v>
      </c>
      <c r="AD9" s="1427">
        <f>('Balance Sheet'!AC10-'Balance Sheet'!AD10)+('Balance Sheet'!AD26-'Balance Sheet'!AC26)</f>
        <v>0</v>
      </c>
      <c r="AE9" s="1427">
        <f>('Balance Sheet'!AD10-'Balance Sheet'!AE10)+('Balance Sheet'!AE26-'Balance Sheet'!AD26)</f>
        <v>0</v>
      </c>
      <c r="AF9" s="1427">
        <f>('Balance Sheet'!AE10-'Balance Sheet'!AF10)+('Balance Sheet'!AF26-'Balance Sheet'!AE26)</f>
        <v>0</v>
      </c>
      <c r="AG9" s="1427">
        <f>('Balance Sheet'!AF10-'Balance Sheet'!AG10)+('Balance Sheet'!AG26-'Balance Sheet'!AF26)</f>
        <v>0</v>
      </c>
      <c r="AH9" s="1427">
        <f>('Balance Sheet'!AG10-'Balance Sheet'!AH10)+('Balance Sheet'!AH26-'Balance Sheet'!AG26)</f>
        <v>0</v>
      </c>
      <c r="AI9" s="1427">
        <f>('Balance Sheet'!AH10-'Balance Sheet'!AI10)+('Balance Sheet'!AI26-'Balance Sheet'!AH26)</f>
        <v>0</v>
      </c>
      <c r="AJ9" s="1427">
        <f>('Balance Sheet'!AI10-'Balance Sheet'!AJ10)+('Balance Sheet'!AJ26-'Balance Sheet'!AI26)</f>
        <v>0</v>
      </c>
      <c r="AK9" s="1427">
        <f>('Balance Sheet'!AJ10-'Balance Sheet'!AK10)+('Balance Sheet'!AK26-'Balance Sheet'!AJ26)</f>
        <v>0</v>
      </c>
      <c r="AL9" s="1427">
        <f>('Balance Sheet'!AK10-'Balance Sheet'!AL10)+('Balance Sheet'!AL26-'Balance Sheet'!AK26)</f>
        <v>0</v>
      </c>
      <c r="AM9" s="1427">
        <f>('Balance Sheet'!AL10-'Balance Sheet'!AM10)+('Balance Sheet'!AM26-'Balance Sheet'!AL26)</f>
        <v>0</v>
      </c>
      <c r="AN9" s="1427">
        <f>('Balance Sheet'!AM10-'Balance Sheet'!AN10)+('Balance Sheet'!AN26-'Balance Sheet'!AM26)</f>
        <v>0</v>
      </c>
      <c r="AO9" s="1427">
        <f>('Balance Sheet'!AN10-'Balance Sheet'!AO10)+('Balance Sheet'!AO26-'Balance Sheet'!AN26)</f>
        <v>0</v>
      </c>
      <c r="AP9" s="1427">
        <f>('Balance Sheet'!AO10-'Balance Sheet'!AP10)+('Balance Sheet'!AP26-'Balance Sheet'!AO26)</f>
        <v>0</v>
      </c>
      <c r="AQ9" s="1427">
        <f>('Balance Sheet'!AP10-'Balance Sheet'!AQ10)+('Balance Sheet'!AQ26-'Balance Sheet'!AP26)</f>
        <v>0</v>
      </c>
      <c r="AR9" s="1427">
        <f>('Balance Sheet'!AQ10-'Balance Sheet'!AR10)+('Balance Sheet'!AR26-'Balance Sheet'!AQ26)</f>
        <v>0</v>
      </c>
      <c r="AS9" s="1427">
        <f>('Balance Sheet'!AR10-'Balance Sheet'!AS10)+('Balance Sheet'!AS26-'Balance Sheet'!AR26)</f>
        <v>0</v>
      </c>
      <c r="AT9" s="1427">
        <f>('Balance Sheet'!AS10-'Balance Sheet'!AT10)+('Balance Sheet'!AT26-'Balance Sheet'!AS26)</f>
        <v>0</v>
      </c>
      <c r="AU9" s="1427">
        <f>('Balance Sheet'!AT10-'Balance Sheet'!AU10)+('Balance Sheet'!AU26-'Balance Sheet'!AT26)</f>
        <v>0</v>
      </c>
      <c r="AV9" s="1427">
        <f>('Balance Sheet'!AU10-'Balance Sheet'!AV10)+('Balance Sheet'!AV26-'Balance Sheet'!AU26)</f>
        <v>0</v>
      </c>
      <c r="AW9" s="1427">
        <f>('Balance Sheet'!AV10-'Balance Sheet'!AW10)+('Balance Sheet'!AW26-'Balance Sheet'!AV26)</f>
        <v>0</v>
      </c>
      <c r="AX9" s="1427">
        <f>('Balance Sheet'!AW10-'Balance Sheet'!AX10)+('Balance Sheet'!AX26-'Balance Sheet'!AW26)</f>
        <v>0</v>
      </c>
      <c r="AY9" s="1427">
        <f>('Balance Sheet'!AX10-'Balance Sheet'!AY10)+('Balance Sheet'!AY26-'Balance Sheet'!AX26)</f>
        <v>0</v>
      </c>
      <c r="AZ9" s="1427">
        <f>('Balance Sheet'!AY10-'Balance Sheet'!AZ10)+('Balance Sheet'!AZ26-'Balance Sheet'!AY26)</f>
        <v>0</v>
      </c>
      <c r="BA9" s="1427">
        <f>('Balance Sheet'!AZ10-'Balance Sheet'!BA10)+('Balance Sheet'!BA26-'Balance Sheet'!AZ26)</f>
        <v>0</v>
      </c>
      <c r="BB9" s="1427">
        <f>('Balance Sheet'!BA10-'Balance Sheet'!BB10)+('Balance Sheet'!BB26-'Balance Sheet'!BA26)</f>
        <v>0</v>
      </c>
      <c r="BC9" s="1427">
        <f>('Balance Sheet'!BB10-'Balance Sheet'!BC10)+('Balance Sheet'!BC26-'Balance Sheet'!BB26)</f>
        <v>0</v>
      </c>
      <c r="BD9" s="1427">
        <f>('Balance Sheet'!BC10-'Balance Sheet'!BD10)+('Balance Sheet'!BD26-'Balance Sheet'!BC26)</f>
        <v>0</v>
      </c>
      <c r="BE9" s="1427">
        <f>('Balance Sheet'!BD10-'Balance Sheet'!BE10)+('Balance Sheet'!BE26-'Balance Sheet'!BD26)</f>
        <v>0</v>
      </c>
      <c r="BF9" s="1427">
        <f>('Balance Sheet'!BE10-'Balance Sheet'!BF10)+('Balance Sheet'!BF26-'Balance Sheet'!BE26)</f>
        <v>0</v>
      </c>
      <c r="BG9" s="1427">
        <f>('Balance Sheet'!BF10-'Balance Sheet'!BG10)+('Balance Sheet'!BG26-'Balance Sheet'!BF26)</f>
        <v>0</v>
      </c>
      <c r="BH9" s="1427">
        <f>('Balance Sheet'!BG10-'Balance Sheet'!BH10)+('Balance Sheet'!BH26-'Balance Sheet'!BG26)</f>
        <v>0</v>
      </c>
      <c r="BI9" s="1427">
        <f>('Balance Sheet'!BH10-'Balance Sheet'!BI10)+('Balance Sheet'!BI26-'Balance Sheet'!BH26)</f>
        <v>0</v>
      </c>
      <c r="BJ9" s="1427">
        <f>('Balance Sheet'!BI10-'Balance Sheet'!BJ10)+('Balance Sheet'!BJ26-'Balance Sheet'!BI26)</f>
        <v>0</v>
      </c>
      <c r="BK9" s="1427">
        <f>('Balance Sheet'!BJ10-'Balance Sheet'!BK10)+('Balance Sheet'!BK26-'Balance Sheet'!BJ26)</f>
        <v>0</v>
      </c>
      <c r="BL9" s="1427">
        <f>('Balance Sheet'!BK10-'Balance Sheet'!BL10)+('Balance Sheet'!BL26-'Balance Sheet'!BK26)</f>
        <v>0</v>
      </c>
      <c r="BM9" s="1427">
        <f>('Balance Sheet'!BL10-'Balance Sheet'!BM10)+('Balance Sheet'!BM26-'Balance Sheet'!BL26)</f>
        <v>0</v>
      </c>
      <c r="BN9" s="826"/>
      <c r="BO9" s="839"/>
      <c r="BP9" s="805"/>
      <c r="BQ9" s="828" t="str">
        <f>+C9</f>
        <v>Change in Working Capital</v>
      </c>
      <c r="BR9" s="819"/>
      <c r="BS9" s="1427">
        <f>SUM(E9:H9)</f>
        <v>0</v>
      </c>
      <c r="BT9" s="1427">
        <f>SUM(I9:L9)</f>
        <v>0</v>
      </c>
      <c r="BU9" s="1427">
        <f>SUM(M9:P9)</f>
        <v>0</v>
      </c>
      <c r="BV9" s="1427">
        <f>SUM(Q9:T9)</f>
        <v>0</v>
      </c>
      <c r="BW9" s="1427">
        <f>SUM(U9:X9)</f>
        <v>0</v>
      </c>
      <c r="BX9" s="1427">
        <f>SUM(Y9:AB9)</f>
        <v>0</v>
      </c>
      <c r="BY9" s="1427">
        <f>SUM(AC9:AF9)</f>
        <v>0</v>
      </c>
      <c r="BZ9" s="1427">
        <f>SUM(AG9:AJ9)</f>
        <v>0</v>
      </c>
      <c r="CA9" s="1427">
        <f>SUM(AK9:AN9)</f>
        <v>0</v>
      </c>
      <c r="CB9" s="1427">
        <f t="shared" si="0"/>
        <v>0</v>
      </c>
      <c r="CC9" s="1427">
        <f t="shared" si="0"/>
        <v>0</v>
      </c>
      <c r="CD9" s="1427">
        <f t="shared" si="0"/>
        <v>0</v>
      </c>
      <c r="CE9" s="1427">
        <f t="shared" si="0"/>
        <v>0</v>
      </c>
      <c r="CF9" s="1427">
        <f t="shared" si="0"/>
        <v>0</v>
      </c>
      <c r="CG9" s="1427">
        <f t="shared" si="0"/>
        <v>0</v>
      </c>
    </row>
    <row r="10" spans="2:85" ht="10.199999999999999">
      <c r="B10" s="802"/>
      <c r="C10" s="802" t="s">
        <v>13</v>
      </c>
      <c r="D10" s="820"/>
      <c r="E10" s="1426">
        <f>+'Income Statement'!E24</f>
        <v>3400</v>
      </c>
      <c r="F10" s="1426">
        <f>+'Income Statement'!F24</f>
        <v>4700</v>
      </c>
      <c r="G10" s="1426">
        <f>+'Income Statement'!G24</f>
        <v>5400</v>
      </c>
      <c r="H10" s="1426">
        <f>+'Income Statement'!H24</f>
        <v>6100</v>
      </c>
      <c r="I10" s="1426">
        <f>+'Income Statement'!I24</f>
        <v>6500</v>
      </c>
      <c r="J10" s="1426">
        <f>+'Income Statement'!J24</f>
        <v>6900</v>
      </c>
      <c r="K10" s="1426">
        <f>+'Income Statement'!K24</f>
        <v>6900</v>
      </c>
      <c r="L10" s="1426">
        <f>+'Income Statement'!L24</f>
        <v>6900</v>
      </c>
      <c r="M10" s="1426">
        <f>+'Income Statement'!M24</f>
        <v>6900</v>
      </c>
      <c r="N10" s="1426">
        <f>+'Income Statement'!N24</f>
        <v>6900</v>
      </c>
      <c r="O10" s="1426">
        <f>+'Income Statement'!O24</f>
        <v>6900</v>
      </c>
      <c r="P10" s="1426">
        <f>+'Income Statement'!P24</f>
        <v>6900</v>
      </c>
      <c r="Q10" s="1426">
        <f>+'Income Statement'!Q24</f>
        <v>6900</v>
      </c>
      <c r="R10" s="1426">
        <f>+'Income Statement'!R24</f>
        <v>6900</v>
      </c>
      <c r="S10" s="1426">
        <f>+'Income Statement'!S24</f>
        <v>6900</v>
      </c>
      <c r="T10" s="1426">
        <f>+'Income Statement'!T24</f>
        <v>6900</v>
      </c>
      <c r="U10" s="1426">
        <f>+'Income Statement'!U24</f>
        <v>6900</v>
      </c>
      <c r="V10" s="1426">
        <f>+'Income Statement'!V24</f>
        <v>6900</v>
      </c>
      <c r="W10" s="1426">
        <f>+'Income Statement'!W24</f>
        <v>6900</v>
      </c>
      <c r="X10" s="1426">
        <f>+'Income Statement'!X24</f>
        <v>6900</v>
      </c>
      <c r="Y10" s="1426">
        <f>+'Income Statement'!Y24</f>
        <v>6900</v>
      </c>
      <c r="Z10" s="1426">
        <f>+'Income Statement'!Z24</f>
        <v>6900</v>
      </c>
      <c r="AA10" s="1426">
        <f>+'Income Statement'!AA24</f>
        <v>6900</v>
      </c>
      <c r="AB10" s="1426">
        <f>+'Income Statement'!AB24</f>
        <v>6900</v>
      </c>
      <c r="AC10" s="1426">
        <f>+'Income Statement'!AC24</f>
        <v>6900</v>
      </c>
      <c r="AD10" s="1426">
        <f>+'Income Statement'!AD24</f>
        <v>6900</v>
      </c>
      <c r="AE10" s="1426">
        <f>+'Income Statement'!AE24</f>
        <v>6900</v>
      </c>
      <c r="AF10" s="1426">
        <f>+'Income Statement'!AF24</f>
        <v>6900</v>
      </c>
      <c r="AG10" s="1426">
        <f>+'Income Statement'!AG24</f>
        <v>6900</v>
      </c>
      <c r="AH10" s="1426">
        <f>+'Income Statement'!AH24</f>
        <v>6900</v>
      </c>
      <c r="AI10" s="1426">
        <f>+'Income Statement'!AI24</f>
        <v>6900</v>
      </c>
      <c r="AJ10" s="1426">
        <f>+'Income Statement'!AJ24</f>
        <v>6900</v>
      </c>
      <c r="AK10" s="1426">
        <f>+'Income Statement'!AK24</f>
        <v>6900</v>
      </c>
      <c r="AL10" s="1426">
        <f>+'Income Statement'!AL24</f>
        <v>6900</v>
      </c>
      <c r="AM10" s="1426">
        <f>+'Income Statement'!AM24</f>
        <v>6900</v>
      </c>
      <c r="AN10" s="1426">
        <f>+'Income Statement'!AN24</f>
        <v>6900</v>
      </c>
      <c r="AO10" s="1426">
        <f>+'Income Statement'!AO24</f>
        <v>6900</v>
      </c>
      <c r="AP10" s="1426">
        <f>+'Income Statement'!AP24</f>
        <v>6900</v>
      </c>
      <c r="AQ10" s="1426">
        <f>+'Income Statement'!AQ24</f>
        <v>6900</v>
      </c>
      <c r="AR10" s="1426">
        <f>+'Income Statement'!AR24</f>
        <v>6900</v>
      </c>
      <c r="AS10" s="1426">
        <f>+'Income Statement'!AS24</f>
        <v>6900</v>
      </c>
      <c r="AT10" s="1426">
        <f>+'Income Statement'!AT24</f>
        <v>6900</v>
      </c>
      <c r="AU10" s="1426">
        <f>+'Income Statement'!AU24</f>
        <v>6900</v>
      </c>
      <c r="AV10" s="1426">
        <f>+'Income Statement'!AV24</f>
        <v>6900</v>
      </c>
      <c r="AW10" s="1426">
        <f>+'Income Statement'!AW24</f>
        <v>6900</v>
      </c>
      <c r="AX10" s="1426">
        <f>+'Income Statement'!AX24</f>
        <v>6900</v>
      </c>
      <c r="AY10" s="1426">
        <f>+'Income Statement'!AY24</f>
        <v>6900</v>
      </c>
      <c r="AZ10" s="1426">
        <f>+'Income Statement'!AZ24</f>
        <v>6900</v>
      </c>
      <c r="BA10" s="1426">
        <f>+'Income Statement'!BA24</f>
        <v>6900</v>
      </c>
      <c r="BB10" s="1426">
        <f>+'Income Statement'!BB24</f>
        <v>6900</v>
      </c>
      <c r="BC10" s="1426">
        <f>+'Income Statement'!BC24</f>
        <v>6900</v>
      </c>
      <c r="BD10" s="1426">
        <f>+'Income Statement'!BD24</f>
        <v>6900</v>
      </c>
      <c r="BE10" s="1426">
        <f>+'Income Statement'!BE24</f>
        <v>6900</v>
      </c>
      <c r="BF10" s="1426">
        <f>+'Income Statement'!BF24</f>
        <v>6900</v>
      </c>
      <c r="BG10" s="1426">
        <f>+'Income Statement'!BG24</f>
        <v>6900</v>
      </c>
      <c r="BH10" s="1426">
        <f>+'Income Statement'!BH24</f>
        <v>6900</v>
      </c>
      <c r="BI10" s="1426">
        <f>+'Income Statement'!BI24</f>
        <v>6900</v>
      </c>
      <c r="BJ10" s="1426">
        <f>+'Income Statement'!BJ24</f>
        <v>6900</v>
      </c>
      <c r="BK10" s="1426">
        <f>+'Income Statement'!BK24</f>
        <v>6900</v>
      </c>
      <c r="BL10" s="1426">
        <f>+'Income Statement'!BL24</f>
        <v>6900</v>
      </c>
      <c r="BM10" s="1426">
        <f>+'Income Statement'!BM24</f>
        <v>0</v>
      </c>
      <c r="BN10" s="827"/>
      <c r="BO10" s="840"/>
      <c r="BP10" s="802"/>
      <c r="BQ10" s="829" t="str">
        <f>+C10</f>
        <v>Plus Depreciation</v>
      </c>
      <c r="BR10" s="820"/>
      <c r="BS10" s="1426">
        <f>SUM(E10:H10)</f>
        <v>19600</v>
      </c>
      <c r="BT10" s="1426">
        <f>SUM(I10:L10)</f>
        <v>27200</v>
      </c>
      <c r="BU10" s="1426">
        <f>SUM(M10:P10)</f>
        <v>27600</v>
      </c>
      <c r="BV10" s="1426">
        <f>SUM(Q10:T10)</f>
        <v>27600</v>
      </c>
      <c r="BW10" s="1426">
        <f>SUM(U10:X10)</f>
        <v>27600</v>
      </c>
      <c r="BX10" s="1426">
        <f>SUM(Y10:AB10)</f>
        <v>27600</v>
      </c>
      <c r="BY10" s="1426">
        <f>SUM(AC10:AF10)</f>
        <v>27600</v>
      </c>
      <c r="BZ10" s="1426">
        <f>+'Income Statement'!BX24</f>
        <v>27600</v>
      </c>
      <c r="CA10" s="1426">
        <f>+'Income Statement'!BY24</f>
        <v>27600</v>
      </c>
      <c r="CB10" s="1426">
        <f>+'Income Statement'!BZ24</f>
        <v>27600</v>
      </c>
      <c r="CC10" s="1426">
        <f>+'Income Statement'!CA24</f>
        <v>27600</v>
      </c>
      <c r="CD10" s="1426">
        <f>+'Income Statement'!CB24</f>
        <v>27600</v>
      </c>
      <c r="CE10" s="1426">
        <f>+'Income Statement'!CC24</f>
        <v>27600</v>
      </c>
      <c r="CF10" s="1426">
        <f>+'Income Statement'!CD24</f>
        <v>27600</v>
      </c>
      <c r="CG10" s="1426">
        <f>+'Income Statement'!CE24</f>
        <v>27600</v>
      </c>
    </row>
    <row r="11" spans="2:85" s="99" customFormat="1">
      <c r="B11" s="805"/>
      <c r="C11" s="805" t="s">
        <v>147</v>
      </c>
      <c r="D11" s="819"/>
      <c r="E11" s="1427">
        <f>+'Income Statement'!E25</f>
        <v>0</v>
      </c>
      <c r="F11" s="1427">
        <f>+'Income Statement'!F25</f>
        <v>0</v>
      </c>
      <c r="G11" s="1427">
        <f>+'Income Statement'!G25</f>
        <v>0</v>
      </c>
      <c r="H11" s="1427">
        <f>+'Income Statement'!H25</f>
        <v>0</v>
      </c>
      <c r="I11" s="1427">
        <f>+'Income Statement'!I25</f>
        <v>0</v>
      </c>
      <c r="J11" s="1427">
        <f>+'Income Statement'!J25</f>
        <v>0</v>
      </c>
      <c r="K11" s="1427">
        <f>+'Income Statement'!K25</f>
        <v>0</v>
      </c>
      <c r="L11" s="1427">
        <f>+'Income Statement'!L25</f>
        <v>0</v>
      </c>
      <c r="M11" s="1427">
        <f>+'Income Statement'!M25</f>
        <v>0</v>
      </c>
      <c r="N11" s="1427">
        <f>+'Income Statement'!N25</f>
        <v>0</v>
      </c>
      <c r="O11" s="1427">
        <f>+'Income Statement'!O25</f>
        <v>0</v>
      </c>
      <c r="P11" s="1427">
        <f>+'Income Statement'!P25</f>
        <v>0</v>
      </c>
      <c r="Q11" s="1427">
        <f>+'Income Statement'!Q25</f>
        <v>0</v>
      </c>
      <c r="R11" s="1427">
        <f>+'Income Statement'!BH25</f>
        <v>0</v>
      </c>
      <c r="S11" s="1427">
        <f>+'Income Statement'!BM25</f>
        <v>0</v>
      </c>
      <c r="T11" s="1427">
        <f>+'Income Statement'!BN25</f>
        <v>0</v>
      </c>
      <c r="U11" s="1427">
        <f>+'Income Statement'!U25</f>
        <v>0</v>
      </c>
      <c r="V11" s="1427">
        <f>+'Income Statement'!BP25</f>
        <v>0</v>
      </c>
      <c r="W11" s="1427">
        <f>+'Income Statement'!BQ25</f>
        <v>0</v>
      </c>
      <c r="X11" s="1427">
        <f>+'Income Statement'!BR25</f>
        <v>0</v>
      </c>
      <c r="Y11" s="1427">
        <f>+'Income Statement'!Y25</f>
        <v>0</v>
      </c>
      <c r="Z11" s="1427">
        <f>+'Income Statement'!BT25</f>
        <v>0</v>
      </c>
      <c r="AA11" s="1427">
        <f>+'Income Statement'!BU25</f>
        <v>0</v>
      </c>
      <c r="AB11" s="1427">
        <f>+'Income Statement'!BV25</f>
        <v>0</v>
      </c>
      <c r="AC11" s="1427">
        <f>+'Income Statement'!AC25</f>
        <v>0</v>
      </c>
      <c r="AD11" s="1427">
        <f>+'Income Statement'!BX25</f>
        <v>0</v>
      </c>
      <c r="AE11" s="1427">
        <f>+'Income Statement'!BY25</f>
        <v>0</v>
      </c>
      <c r="AF11" s="1427">
        <f>+'Income Statement'!BZ25</f>
        <v>0</v>
      </c>
      <c r="AG11" s="1427">
        <f>+'Income Statement'!AG25</f>
        <v>0</v>
      </c>
      <c r="AH11" s="1427">
        <f>+'Income Statement'!CB25</f>
        <v>0</v>
      </c>
      <c r="AI11" s="1427">
        <f>+'Income Statement'!CC25</f>
        <v>0</v>
      </c>
      <c r="AJ11" s="1427">
        <f>+'Income Statement'!CD25</f>
        <v>0</v>
      </c>
      <c r="AK11" s="1427">
        <f>+'Income Statement'!AK25</f>
        <v>0</v>
      </c>
      <c r="AL11" s="1427">
        <f>+'Income Statement'!CF25</f>
        <v>0</v>
      </c>
      <c r="AM11" s="1427">
        <f>+'Income Statement'!CG25</f>
        <v>0</v>
      </c>
      <c r="AN11" s="1427">
        <f>+'Income Statement'!CH25</f>
        <v>0</v>
      </c>
      <c r="AO11" s="1427">
        <f>+'Income Statement'!AO25</f>
        <v>0</v>
      </c>
      <c r="AP11" s="1427">
        <f>+'Income Statement'!CJ25</f>
        <v>0</v>
      </c>
      <c r="AQ11" s="1427">
        <f>+'Income Statement'!CK25</f>
        <v>0</v>
      </c>
      <c r="AR11" s="1427">
        <f>+'Income Statement'!CL25</f>
        <v>0</v>
      </c>
      <c r="AS11" s="1427">
        <f>+'Income Statement'!CM25</f>
        <v>0</v>
      </c>
      <c r="AT11" s="1427">
        <f>+'Income Statement'!CN25</f>
        <v>0</v>
      </c>
      <c r="AU11" s="1427">
        <f>+'Income Statement'!CO25</f>
        <v>0</v>
      </c>
      <c r="AV11" s="1427">
        <f>+'Income Statement'!CP25</f>
        <v>0</v>
      </c>
      <c r="AW11" s="1427">
        <f>+'Income Statement'!CQ25</f>
        <v>0</v>
      </c>
      <c r="AX11" s="1427">
        <f>+'Income Statement'!CR25</f>
        <v>0</v>
      </c>
      <c r="AY11" s="1427">
        <f>+'Income Statement'!CS25</f>
        <v>0</v>
      </c>
      <c r="AZ11" s="1427">
        <f>+'Income Statement'!CT25</f>
        <v>0</v>
      </c>
      <c r="BA11" s="1427">
        <f>+'Income Statement'!CU25</f>
        <v>0</v>
      </c>
      <c r="BB11" s="1427">
        <f>+'Income Statement'!CV25</f>
        <v>0</v>
      </c>
      <c r="BC11" s="1427">
        <f>+'Income Statement'!CW25</f>
        <v>0</v>
      </c>
      <c r="BD11" s="1427">
        <f>+'Income Statement'!CX25</f>
        <v>0</v>
      </c>
      <c r="BE11" s="1427">
        <f>+'Income Statement'!CY25</f>
        <v>0</v>
      </c>
      <c r="BF11" s="1427">
        <f>+'Income Statement'!CZ25</f>
        <v>0</v>
      </c>
      <c r="BG11" s="1427">
        <f>+'Income Statement'!DA25</f>
        <v>0</v>
      </c>
      <c r="BH11" s="1427">
        <f>+'Income Statement'!DB25</f>
        <v>0</v>
      </c>
      <c r="BI11" s="1427">
        <f>+'Income Statement'!DC25</f>
        <v>0</v>
      </c>
      <c r="BJ11" s="1427">
        <f>+'Income Statement'!DD25</f>
        <v>0</v>
      </c>
      <c r="BK11" s="1427">
        <f>+'Income Statement'!DE25</f>
        <v>0</v>
      </c>
      <c r="BL11" s="1427">
        <f>+'Income Statement'!DF25</f>
        <v>0</v>
      </c>
      <c r="BM11" s="1427">
        <f>+'Income Statement'!DG25</f>
        <v>0</v>
      </c>
      <c r="BN11" s="826"/>
      <c r="BO11" s="839"/>
      <c r="BP11" s="805"/>
      <c r="BQ11" s="828" t="str">
        <f>+C11</f>
        <v>Plus Amortization</v>
      </c>
      <c r="BR11" s="819"/>
      <c r="BS11" s="1427">
        <f>SUM(E11:H11)</f>
        <v>0</v>
      </c>
      <c r="BT11" s="1427">
        <f>SUM(I11:L11)</f>
        <v>0</v>
      </c>
      <c r="BU11" s="1427">
        <f>SUM(M11:P11)</f>
        <v>0</v>
      </c>
      <c r="BV11" s="1427">
        <f>+'Income Statement'!BT25</f>
        <v>0</v>
      </c>
      <c r="BW11" s="1427">
        <f>+'Income Statement'!BU25</f>
        <v>0</v>
      </c>
      <c r="BX11" s="1427">
        <f>+'Income Statement'!BV25</f>
        <v>0</v>
      </c>
      <c r="BY11" s="1427">
        <f>+'Income Statement'!BW25</f>
        <v>0</v>
      </c>
      <c r="BZ11" s="1427">
        <f>+'Income Statement'!BX25</f>
        <v>0</v>
      </c>
      <c r="CA11" s="1427">
        <f>+'Income Statement'!BY25</f>
        <v>0</v>
      </c>
      <c r="CB11" s="1427">
        <f>+'Income Statement'!BZ25</f>
        <v>0</v>
      </c>
      <c r="CC11" s="1427">
        <f>+'Income Statement'!CA25</f>
        <v>0</v>
      </c>
      <c r="CD11" s="1427">
        <f>+'Income Statement'!CB25</f>
        <v>0</v>
      </c>
      <c r="CE11" s="1427">
        <f>+'Income Statement'!CC25</f>
        <v>0</v>
      </c>
      <c r="CF11" s="1427">
        <f>+'Income Statement'!CD25</f>
        <v>0</v>
      </c>
      <c r="CG11" s="1427">
        <f>+'Income Statement'!CE25</f>
        <v>0</v>
      </c>
    </row>
    <row r="12" spans="2:85" ht="12" customHeight="1">
      <c r="B12" s="802"/>
      <c r="C12" s="802" t="s">
        <v>105</v>
      </c>
      <c r="D12" s="802"/>
      <c r="E12" s="1426">
        <f>+'Income Statement'!E26</f>
        <v>0</v>
      </c>
      <c r="F12" s="1426">
        <f>+'Income Statement'!F26</f>
        <v>0</v>
      </c>
      <c r="G12" s="1426">
        <f>+'Income Statement'!G26</f>
        <v>0</v>
      </c>
      <c r="H12" s="1426">
        <f>+'Income Statement'!H26</f>
        <v>0</v>
      </c>
      <c r="I12" s="1426">
        <f>+'Income Statement'!I26</f>
        <v>0</v>
      </c>
      <c r="J12" s="1426">
        <f>+'Income Statement'!J26</f>
        <v>0</v>
      </c>
      <c r="K12" s="1426">
        <f>+'Income Statement'!K26</f>
        <v>0</v>
      </c>
      <c r="L12" s="1426">
        <f>+'Income Statement'!L26</f>
        <v>0</v>
      </c>
      <c r="M12" s="1426">
        <f>+'Income Statement'!M26</f>
        <v>0</v>
      </c>
      <c r="N12" s="1426">
        <f>+'Income Statement'!N26</f>
        <v>0</v>
      </c>
      <c r="O12" s="1426">
        <f>+'Income Statement'!O26</f>
        <v>0</v>
      </c>
      <c r="P12" s="1426">
        <f>+'Income Statement'!P26</f>
        <v>0</v>
      </c>
      <c r="Q12" s="1426">
        <f>+'Income Statement'!Q26</f>
        <v>0</v>
      </c>
      <c r="R12" s="1426">
        <f>+'Income Statement'!BH26</f>
        <v>0</v>
      </c>
      <c r="S12" s="1426">
        <f>+'Income Statement'!BM26</f>
        <v>0</v>
      </c>
      <c r="T12" s="1426">
        <f>+'Income Statement'!BN26</f>
        <v>0</v>
      </c>
      <c r="U12" s="1426">
        <f>+'Income Statement'!U26</f>
        <v>0</v>
      </c>
      <c r="V12" s="1426">
        <f>+'Income Statement'!BP26</f>
        <v>0</v>
      </c>
      <c r="W12" s="1426">
        <f>+'Income Statement'!BQ26</f>
        <v>0</v>
      </c>
      <c r="X12" s="1426">
        <f>+'Income Statement'!BR26</f>
        <v>0</v>
      </c>
      <c r="Y12" s="1426">
        <f>+'Income Statement'!Y26</f>
        <v>0</v>
      </c>
      <c r="Z12" s="1426">
        <f>+'Income Statement'!BT26</f>
        <v>0</v>
      </c>
      <c r="AA12" s="1426">
        <f>+'Income Statement'!BU26</f>
        <v>0</v>
      </c>
      <c r="AB12" s="1426">
        <f>+'Income Statement'!BV26</f>
        <v>0</v>
      </c>
      <c r="AC12" s="1426">
        <f>+'Income Statement'!AC26</f>
        <v>0</v>
      </c>
      <c r="AD12" s="1426">
        <f>+'Income Statement'!BX26</f>
        <v>0</v>
      </c>
      <c r="AE12" s="1426">
        <f>+'Income Statement'!BY26</f>
        <v>0</v>
      </c>
      <c r="AF12" s="1426">
        <f>+'Income Statement'!BZ26</f>
        <v>0</v>
      </c>
      <c r="AG12" s="1426">
        <f>+'Income Statement'!AG26</f>
        <v>0</v>
      </c>
      <c r="AH12" s="1426">
        <f>+'Income Statement'!CB26</f>
        <v>0</v>
      </c>
      <c r="AI12" s="1426">
        <f>+'Income Statement'!CC26</f>
        <v>0</v>
      </c>
      <c r="AJ12" s="1426">
        <f>+'Income Statement'!CD26</f>
        <v>0</v>
      </c>
      <c r="AK12" s="1426">
        <f>+'Income Statement'!AK26</f>
        <v>0</v>
      </c>
      <c r="AL12" s="1426">
        <f>+'Income Statement'!CF26</f>
        <v>0</v>
      </c>
      <c r="AM12" s="1426">
        <f>+'Income Statement'!CG26</f>
        <v>0</v>
      </c>
      <c r="AN12" s="1426">
        <f>+'Income Statement'!CH26</f>
        <v>0</v>
      </c>
      <c r="AO12" s="1426">
        <f>+'Income Statement'!AO26</f>
        <v>0</v>
      </c>
      <c r="AP12" s="1426">
        <f>+'Income Statement'!CJ26</f>
        <v>0</v>
      </c>
      <c r="AQ12" s="1426">
        <f>+'Income Statement'!CK26</f>
        <v>0</v>
      </c>
      <c r="AR12" s="1426">
        <f>+'Income Statement'!CL26</f>
        <v>0</v>
      </c>
      <c r="AS12" s="1426">
        <f>+'Income Statement'!CM26</f>
        <v>0</v>
      </c>
      <c r="AT12" s="1426">
        <f>+'Income Statement'!CN26</f>
        <v>0</v>
      </c>
      <c r="AU12" s="1426">
        <f>+'Income Statement'!CO26</f>
        <v>0</v>
      </c>
      <c r="AV12" s="1426">
        <f>+'Income Statement'!CP26</f>
        <v>0</v>
      </c>
      <c r="AW12" s="1426">
        <f>+'Income Statement'!CQ26</f>
        <v>0</v>
      </c>
      <c r="AX12" s="1426">
        <f>+'Income Statement'!CR26</f>
        <v>0</v>
      </c>
      <c r="AY12" s="1426">
        <f>+'Income Statement'!CS26</f>
        <v>0</v>
      </c>
      <c r="AZ12" s="1426">
        <f>+'Income Statement'!CT26</f>
        <v>0</v>
      </c>
      <c r="BA12" s="1426">
        <f>+'Income Statement'!CU26</f>
        <v>0</v>
      </c>
      <c r="BB12" s="1426">
        <f>+'Income Statement'!CV26</f>
        <v>0</v>
      </c>
      <c r="BC12" s="1426">
        <f>+'Income Statement'!CW26</f>
        <v>0</v>
      </c>
      <c r="BD12" s="1426">
        <f>+'Income Statement'!CX26</f>
        <v>0</v>
      </c>
      <c r="BE12" s="1426">
        <f>+'Income Statement'!CY26</f>
        <v>0</v>
      </c>
      <c r="BF12" s="1426">
        <f>+'Income Statement'!CZ26</f>
        <v>0</v>
      </c>
      <c r="BG12" s="1426">
        <f>+'Income Statement'!DA26</f>
        <v>0</v>
      </c>
      <c r="BH12" s="1426">
        <f>+'Income Statement'!DB26</f>
        <v>0</v>
      </c>
      <c r="BI12" s="1426">
        <f>+'Income Statement'!DC26</f>
        <v>0</v>
      </c>
      <c r="BJ12" s="1426">
        <f>+'Income Statement'!DD26</f>
        <v>0</v>
      </c>
      <c r="BK12" s="1426">
        <f>+'Income Statement'!DE26</f>
        <v>0</v>
      </c>
      <c r="BL12" s="1426">
        <f>+'Income Statement'!DF26</f>
        <v>0</v>
      </c>
      <c r="BM12" s="1426">
        <f>+'Income Statement'!DG26</f>
        <v>0</v>
      </c>
      <c r="BN12" s="827"/>
      <c r="BO12" s="840"/>
      <c r="BP12" s="802"/>
      <c r="BQ12" s="827" t="str">
        <f>+C12</f>
        <v>Plus Preliminary exp written off</v>
      </c>
      <c r="BR12" s="802"/>
      <c r="BS12" s="1426">
        <f>SUM(E12:H12)</f>
        <v>0</v>
      </c>
      <c r="BT12" s="1426">
        <f>SUM(I12:L12)</f>
        <v>0</v>
      </c>
      <c r="BU12" s="1426">
        <f>SUM(M12:P12)</f>
        <v>0</v>
      </c>
      <c r="BV12" s="1426">
        <f>+'Income Statement'!BT26</f>
        <v>0</v>
      </c>
      <c r="BW12" s="1426">
        <f>+'Income Statement'!BU26</f>
        <v>0</v>
      </c>
      <c r="BX12" s="1426">
        <f>+'Income Statement'!BV26</f>
        <v>0</v>
      </c>
      <c r="BY12" s="1426">
        <f>+'Income Statement'!BW26</f>
        <v>0</v>
      </c>
      <c r="BZ12" s="1426">
        <f>+'Income Statement'!BX26</f>
        <v>0</v>
      </c>
      <c r="CA12" s="1426">
        <f>+'Income Statement'!BY26</f>
        <v>0</v>
      </c>
      <c r="CB12" s="1426">
        <f>+'Income Statement'!BZ26</f>
        <v>0</v>
      </c>
      <c r="CC12" s="1426">
        <f>+'Income Statement'!CA26</f>
        <v>0</v>
      </c>
      <c r="CD12" s="1426">
        <f>+'Income Statement'!CB26</f>
        <v>0</v>
      </c>
      <c r="CE12" s="1426">
        <f>+'Income Statement'!CC26</f>
        <v>0</v>
      </c>
      <c r="CF12" s="1426">
        <f>+'Income Statement'!CD26</f>
        <v>0</v>
      </c>
      <c r="CG12" s="1426">
        <f>+'Income Statement'!CE26</f>
        <v>0</v>
      </c>
    </row>
    <row r="13" spans="2:85" ht="12" customHeight="1">
      <c r="B13" s="805"/>
      <c r="C13" s="805" t="s">
        <v>5</v>
      </c>
      <c r="D13" s="819"/>
      <c r="E13" s="1427">
        <f>SUM(E8:E12)</f>
        <v>758752.29827164859</v>
      </c>
      <c r="F13" s="1427">
        <f t="shared" ref="F13:P13" si="1">SUM(F8:F12)</f>
        <v>-160777</v>
      </c>
      <c r="G13" s="1427">
        <f t="shared" si="1"/>
        <v>-160777</v>
      </c>
      <c r="H13" s="1427">
        <f t="shared" si="1"/>
        <v>-180347</v>
      </c>
      <c r="I13" s="1427">
        <f t="shared" si="1"/>
        <v>856602.33773277409</v>
      </c>
      <c r="J13" s="1427">
        <f t="shared" si="1"/>
        <v>-165084.70000000001</v>
      </c>
      <c r="K13" s="1427">
        <f t="shared" si="1"/>
        <v>-165084.70000000001</v>
      </c>
      <c r="L13" s="1427">
        <f t="shared" si="1"/>
        <v>-186211.7</v>
      </c>
      <c r="M13" s="1427">
        <f t="shared" si="1"/>
        <v>936123.70598312223</v>
      </c>
      <c r="N13" s="1427">
        <f t="shared" si="1"/>
        <v>-169823.16999999998</v>
      </c>
      <c r="O13" s="1427">
        <f t="shared" si="1"/>
        <v>-169823.16999999998</v>
      </c>
      <c r="P13" s="1427">
        <f t="shared" si="1"/>
        <v>-193062.87</v>
      </c>
      <c r="Q13" s="1427">
        <f t="shared" ref="Q13:BM13" si="2">SUM(Q8:Q12)</f>
        <v>952021.78239847731</v>
      </c>
      <c r="R13" s="1427">
        <f t="shared" si="2"/>
        <v>-175035.48699999999</v>
      </c>
      <c r="S13" s="1427">
        <f t="shared" si="2"/>
        <v>-175035.48699999999</v>
      </c>
      <c r="T13" s="1427">
        <f t="shared" si="2"/>
        <v>-200159.15700000001</v>
      </c>
      <c r="U13" s="1427">
        <f t="shared" si="2"/>
        <v>967443.76922213938</v>
      </c>
      <c r="V13" s="1427">
        <f t="shared" si="2"/>
        <v>-180769.03570000001</v>
      </c>
      <c r="W13" s="1427">
        <f t="shared" si="2"/>
        <v>-180769.03570000001</v>
      </c>
      <c r="X13" s="1427">
        <f t="shared" si="2"/>
        <v>-207965.07270000002</v>
      </c>
      <c r="Y13" s="1427">
        <f t="shared" si="2"/>
        <v>1107177.8595502749</v>
      </c>
      <c r="Z13" s="1427">
        <f t="shared" si="2"/>
        <v>-62175.939270000003</v>
      </c>
      <c r="AA13" s="1427">
        <f t="shared" si="2"/>
        <v>-62175.939270000003</v>
      </c>
      <c r="AB13" s="1427">
        <f t="shared" si="2"/>
        <v>-91651.579970000006</v>
      </c>
      <c r="AC13" s="1427">
        <f t="shared" si="2"/>
        <v>1121322.321829773</v>
      </c>
      <c r="AD13" s="1427">
        <f t="shared" si="2"/>
        <v>-69113.533196999997</v>
      </c>
      <c r="AE13" s="1427">
        <f t="shared" si="2"/>
        <v>-69113.533196999997</v>
      </c>
      <c r="AF13" s="1427">
        <f t="shared" si="2"/>
        <v>-101096.73796699999</v>
      </c>
      <c r="AG13" s="1427">
        <f t="shared" si="2"/>
        <v>1134684.4925141409</v>
      </c>
      <c r="AH13" s="1427">
        <f t="shared" si="2"/>
        <v>-76744.886516700004</v>
      </c>
      <c r="AI13" s="1427">
        <f t="shared" si="2"/>
        <v>-76744.886516700004</v>
      </c>
      <c r="AJ13" s="1427">
        <f t="shared" si="2"/>
        <v>-111486.4117637</v>
      </c>
      <c r="AK13" s="1427">
        <f t="shared" si="2"/>
        <v>1147119.6676874049</v>
      </c>
      <c r="AL13" s="1427">
        <f t="shared" si="2"/>
        <v>-85139.37516837001</v>
      </c>
      <c r="AM13" s="1427">
        <f t="shared" si="2"/>
        <v>-85139.37516837001</v>
      </c>
      <c r="AN13" s="1427">
        <f t="shared" si="2"/>
        <v>-122915.05294007002</v>
      </c>
      <c r="AO13" s="1427">
        <f t="shared" si="2"/>
        <v>1158509.8835468621</v>
      </c>
      <c r="AP13" s="1427">
        <f t="shared" si="2"/>
        <v>-94373.312685207013</v>
      </c>
      <c r="AQ13" s="1427">
        <f t="shared" si="2"/>
        <v>-94373.312685207013</v>
      </c>
      <c r="AR13" s="1427">
        <f t="shared" si="2"/>
        <v>-135486.55823407703</v>
      </c>
      <c r="AS13" s="1427">
        <f t="shared" si="2"/>
        <v>1168692.5746245105</v>
      </c>
      <c r="AT13" s="1427">
        <f t="shared" si="2"/>
        <v>-104530.6439537277</v>
      </c>
      <c r="AU13" s="1427">
        <f t="shared" si="2"/>
        <v>-104530.6439537277</v>
      </c>
      <c r="AV13" s="1427">
        <f t="shared" si="2"/>
        <v>-149315.2140574847</v>
      </c>
      <c r="AW13" s="1427">
        <f t="shared" si="2"/>
        <v>1177499.0975148135</v>
      </c>
      <c r="AX13" s="1427">
        <f t="shared" si="2"/>
        <v>-115703.70834910049</v>
      </c>
      <c r="AY13" s="1427">
        <f t="shared" si="2"/>
        <v>-115703.70834910049</v>
      </c>
      <c r="AZ13" s="1427">
        <f t="shared" si="2"/>
        <v>-164526.73546323317</v>
      </c>
      <c r="BA13" s="1427">
        <f t="shared" si="2"/>
        <v>1184753.1066531348</v>
      </c>
      <c r="BB13" s="1427">
        <f t="shared" si="2"/>
        <v>-127994.07918401054</v>
      </c>
      <c r="BC13" s="1427">
        <f t="shared" si="2"/>
        <v>-127994.07918401054</v>
      </c>
      <c r="BD13" s="1427">
        <f t="shared" si="2"/>
        <v>-181259.40900955652</v>
      </c>
      <c r="BE13" s="1427">
        <f t="shared" si="2"/>
        <v>1190238.7673434559</v>
      </c>
      <c r="BF13" s="1427">
        <f t="shared" si="2"/>
        <v>-141513.4871024116</v>
      </c>
      <c r="BG13" s="1427">
        <f t="shared" si="2"/>
        <v>-141513.4871024116</v>
      </c>
      <c r="BH13" s="1427">
        <f t="shared" si="2"/>
        <v>-199665.34991051216</v>
      </c>
      <c r="BI13" s="1427">
        <f t="shared" si="2"/>
        <v>1193748.78975374</v>
      </c>
      <c r="BJ13" s="1427">
        <f t="shared" si="2"/>
        <v>-156384.83581265275</v>
      </c>
      <c r="BK13" s="1427">
        <f t="shared" si="2"/>
        <v>-156384.83581265275</v>
      </c>
      <c r="BL13" s="1427">
        <f t="shared" si="2"/>
        <v>-219911.88490156335</v>
      </c>
      <c r="BM13" s="1427">
        <f t="shared" si="2"/>
        <v>0</v>
      </c>
      <c r="BN13" s="826"/>
      <c r="BO13" s="839"/>
      <c r="BP13" s="805"/>
      <c r="BQ13" s="828" t="s">
        <v>5</v>
      </c>
      <c r="BR13" s="819"/>
      <c r="BS13" s="1427">
        <f t="shared" ref="BS13:BY13" si="3">SUM(BS8:BS12)</f>
        <v>256851.29827164859</v>
      </c>
      <c r="BT13" s="1427">
        <f t="shared" si="3"/>
        <v>340221.237732774</v>
      </c>
      <c r="BU13" s="1427">
        <f t="shared" si="3"/>
        <v>403414.49598312227</v>
      </c>
      <c r="BV13" s="1427">
        <f t="shared" si="3"/>
        <v>401791.65139847738</v>
      </c>
      <c r="BW13" s="1427">
        <f t="shared" si="3"/>
        <v>397940.62512213935</v>
      </c>
      <c r="BX13" s="1427">
        <f t="shared" si="3"/>
        <v>891174.401040275</v>
      </c>
      <c r="BY13" s="1427">
        <f t="shared" si="3"/>
        <v>881998.51746877294</v>
      </c>
      <c r="BZ13" s="1427">
        <f t="shared" ref="BZ13:CG13" si="4">SUM(BZ8:BZ12)</f>
        <v>869708.30771704088</v>
      </c>
      <c r="CA13" s="1427">
        <f t="shared" si="4"/>
        <v>853925.86441059492</v>
      </c>
      <c r="CB13" s="1427">
        <f t="shared" si="4"/>
        <v>834276.69994237099</v>
      </c>
      <c r="CC13" s="1427">
        <f t="shared" si="4"/>
        <v>844459.39102001942</v>
      </c>
      <c r="CD13" s="1427">
        <f t="shared" si="4"/>
        <v>834302.05975149875</v>
      </c>
      <c r="CE13" s="1427">
        <f t="shared" si="4"/>
        <v>824144.72848297807</v>
      </c>
      <c r="CF13" s="1427">
        <f t="shared" si="4"/>
        <v>810316.07265957026</v>
      </c>
      <c r="CG13" s="1427">
        <f t="shared" si="4"/>
        <v>819122.59554987343</v>
      </c>
    </row>
    <row r="14" spans="2:85" ht="12" customHeight="1">
      <c r="B14" s="802"/>
      <c r="C14" s="802"/>
      <c r="D14" s="820"/>
      <c r="E14" s="1426"/>
      <c r="F14" s="1426"/>
      <c r="G14" s="1426"/>
      <c r="H14" s="1426"/>
      <c r="I14" s="1426"/>
      <c r="J14" s="1426"/>
      <c r="K14" s="1426"/>
      <c r="L14" s="1426"/>
      <c r="M14" s="1426"/>
      <c r="N14" s="1426"/>
      <c r="O14" s="1426"/>
      <c r="P14" s="1426"/>
      <c r="Q14" s="1426"/>
      <c r="R14" s="1426"/>
      <c r="S14" s="1426"/>
      <c r="T14" s="1426"/>
      <c r="U14" s="1426"/>
      <c r="V14" s="1426"/>
      <c r="W14" s="1426"/>
      <c r="X14" s="1426"/>
      <c r="Y14" s="1426"/>
      <c r="Z14" s="1426"/>
      <c r="AA14" s="1426"/>
      <c r="AB14" s="1426"/>
      <c r="AC14" s="1426"/>
      <c r="AD14" s="1426"/>
      <c r="AE14" s="1426"/>
      <c r="AF14" s="1426"/>
      <c r="AG14" s="1426"/>
      <c r="AH14" s="1426"/>
      <c r="AI14" s="1426"/>
      <c r="AJ14" s="1426"/>
      <c r="AK14" s="1426"/>
      <c r="AL14" s="1426"/>
      <c r="AM14" s="1426"/>
      <c r="AN14" s="1426"/>
      <c r="AO14" s="1426"/>
      <c r="AP14" s="1426"/>
      <c r="AQ14" s="1426"/>
      <c r="AR14" s="1426"/>
      <c r="AS14" s="1426"/>
      <c r="AT14" s="1426"/>
      <c r="AU14" s="1426"/>
      <c r="AV14" s="1426"/>
      <c r="AW14" s="1426"/>
      <c r="AX14" s="1426"/>
      <c r="AY14" s="1426"/>
      <c r="AZ14" s="1426"/>
      <c r="BA14" s="1426"/>
      <c r="BB14" s="1426"/>
      <c r="BC14" s="1426"/>
      <c r="BD14" s="1426"/>
      <c r="BE14" s="1426"/>
      <c r="BF14" s="1426"/>
      <c r="BG14" s="1426"/>
      <c r="BH14" s="1426"/>
      <c r="BI14" s="1426"/>
      <c r="BJ14" s="1426"/>
      <c r="BK14" s="1426"/>
      <c r="BL14" s="1426"/>
      <c r="BM14" s="1426"/>
      <c r="BN14" s="827"/>
      <c r="BO14" s="840"/>
      <c r="BP14" s="802"/>
      <c r="BQ14" s="829"/>
      <c r="BR14" s="820"/>
      <c r="BS14" s="1426"/>
      <c r="BT14" s="1426"/>
      <c r="BU14" s="1426"/>
      <c r="BV14" s="1426"/>
      <c r="BW14" s="1426"/>
      <c r="BX14" s="1426"/>
      <c r="BY14" s="1426"/>
      <c r="BZ14" s="1426"/>
      <c r="CA14" s="1426"/>
      <c r="CB14" s="1426"/>
      <c r="CC14" s="1426"/>
      <c r="CD14" s="1426"/>
      <c r="CE14" s="1426"/>
      <c r="CF14" s="1426"/>
      <c r="CG14" s="1426"/>
    </row>
    <row r="15" spans="2:85" s="99" customFormat="1" ht="12" customHeight="1">
      <c r="B15" s="805" t="s">
        <v>20</v>
      </c>
      <c r="C15" s="805"/>
      <c r="D15" s="819"/>
      <c r="E15" s="1427"/>
      <c r="F15" s="1427"/>
      <c r="G15" s="1427"/>
      <c r="H15" s="1427"/>
      <c r="I15" s="1427"/>
      <c r="J15" s="1427"/>
      <c r="K15" s="1427"/>
      <c r="L15" s="1427"/>
      <c r="M15" s="1427"/>
      <c r="N15" s="1427"/>
      <c r="O15" s="1427"/>
      <c r="P15" s="1427"/>
      <c r="Q15" s="1427"/>
      <c r="R15" s="1427"/>
      <c r="S15" s="1427"/>
      <c r="T15" s="1427"/>
      <c r="U15" s="1427"/>
      <c r="V15" s="1427"/>
      <c r="W15" s="1427"/>
      <c r="X15" s="1427"/>
      <c r="Y15" s="1427"/>
      <c r="Z15" s="1427"/>
      <c r="AA15" s="1427"/>
      <c r="AB15" s="1427"/>
      <c r="AC15" s="1427"/>
      <c r="AD15" s="1427"/>
      <c r="AE15" s="1427"/>
      <c r="AF15" s="1427"/>
      <c r="AG15" s="1427"/>
      <c r="AH15" s="1427"/>
      <c r="AI15" s="1427"/>
      <c r="AJ15" s="1427"/>
      <c r="AK15" s="1427"/>
      <c r="AL15" s="1427"/>
      <c r="AM15" s="1427"/>
      <c r="AN15" s="1427"/>
      <c r="AO15" s="1427"/>
      <c r="AP15" s="1427"/>
      <c r="AQ15" s="1427"/>
      <c r="AR15" s="1427"/>
      <c r="AS15" s="1427"/>
      <c r="AT15" s="1427"/>
      <c r="AU15" s="1427"/>
      <c r="AV15" s="1427"/>
      <c r="AW15" s="1427"/>
      <c r="AX15" s="1427"/>
      <c r="AY15" s="1427"/>
      <c r="AZ15" s="1427"/>
      <c r="BA15" s="1427"/>
      <c r="BB15" s="1427"/>
      <c r="BC15" s="1427"/>
      <c r="BD15" s="1427"/>
      <c r="BE15" s="1427"/>
      <c r="BF15" s="1427"/>
      <c r="BG15" s="1427"/>
      <c r="BH15" s="1427"/>
      <c r="BI15" s="1427"/>
      <c r="BJ15" s="1427"/>
      <c r="BK15" s="1427"/>
      <c r="BL15" s="1427"/>
      <c r="BM15" s="1427"/>
      <c r="BN15" s="826"/>
      <c r="BO15" s="839"/>
      <c r="BP15" s="805" t="s">
        <v>20</v>
      </c>
      <c r="BQ15" s="828"/>
      <c r="BR15" s="819"/>
      <c r="BS15" s="1427"/>
      <c r="BT15" s="1427"/>
      <c r="BU15" s="1427"/>
      <c r="BV15" s="1427"/>
      <c r="BW15" s="1427"/>
      <c r="BX15" s="1427"/>
      <c r="BY15" s="1427"/>
      <c r="BZ15" s="1427"/>
      <c r="CA15" s="1427"/>
      <c r="CB15" s="1427"/>
      <c r="CC15" s="1427"/>
      <c r="CD15" s="1427"/>
      <c r="CE15" s="1427"/>
      <c r="CF15" s="1427"/>
      <c r="CG15" s="1427"/>
    </row>
    <row r="16" spans="2:85" ht="12" customHeight="1">
      <c r="B16" s="802"/>
      <c r="C16" s="802" t="s">
        <v>52</v>
      </c>
      <c r="D16" s="802"/>
      <c r="E16" s="1426">
        <f>-'Base Capex Dep'!F33</f>
        <v>-269237.63883524493</v>
      </c>
      <c r="F16" s="1426">
        <f>-'Base Capex Dep'!G33</f>
        <v>-101613.8601470081</v>
      </c>
      <c r="G16" s="1426">
        <f>-'Base Capex Dep'!H33</f>
        <v>-56215.89500440548</v>
      </c>
      <c r="H16" s="1426">
        <f>-'Base Capex Dep'!I33</f>
        <v>-56215.89500440548</v>
      </c>
      <c r="I16" s="1426">
        <f>-'Base Capex Dep'!J33</f>
        <v>-28107.94750220274</v>
      </c>
      <c r="J16" s="1426">
        <f>-'Base Capex Dep'!K33</f>
        <v>-28107.94750220274</v>
      </c>
      <c r="K16" s="1426">
        <f>-'Base Capex Dep'!L33</f>
        <v>0</v>
      </c>
      <c r="L16" s="1426">
        <f>-'Base Capex Dep'!M33</f>
        <v>0</v>
      </c>
      <c r="M16" s="1426">
        <f>-'Base Capex Dep'!N33</f>
        <v>0</v>
      </c>
      <c r="N16" s="1426">
        <f>-'Base Capex Dep'!O33</f>
        <v>0</v>
      </c>
      <c r="O16" s="1426">
        <f>-'Base Capex Dep'!P33</f>
        <v>0</v>
      </c>
      <c r="P16" s="1426">
        <f>-'Base Capex Dep'!Q33</f>
        <v>0</v>
      </c>
      <c r="Q16" s="1426">
        <f>-'Base Capex Dep'!R33</f>
        <v>0</v>
      </c>
      <c r="R16" s="1426">
        <f>-'Base Capex Dep'!S33</f>
        <v>0</v>
      </c>
      <c r="S16" s="1426">
        <f>-'Base Capex Dep'!T33</f>
        <v>0</v>
      </c>
      <c r="T16" s="1426">
        <f>-'Base Capex Dep'!U33</f>
        <v>0</v>
      </c>
      <c r="U16" s="1426">
        <f>-'Base Capex Dep'!V33</f>
        <v>0</v>
      </c>
      <c r="V16" s="1426">
        <f>-'Base Capex Dep'!W33</f>
        <v>0</v>
      </c>
      <c r="W16" s="1426">
        <f>-'Base Capex Dep'!X33</f>
        <v>0</v>
      </c>
      <c r="X16" s="1426">
        <f>-'Base Capex Dep'!Y33</f>
        <v>0</v>
      </c>
      <c r="Y16" s="1426">
        <f>-'Base Capex Dep'!Z33</f>
        <v>0</v>
      </c>
      <c r="Z16" s="1426">
        <f>-'Base Capex Dep'!AA33</f>
        <v>0</v>
      </c>
      <c r="AA16" s="1426">
        <f>-'Base Capex Dep'!AB33</f>
        <v>0</v>
      </c>
      <c r="AB16" s="1426">
        <f>-'Base Capex Dep'!AC33</f>
        <v>0</v>
      </c>
      <c r="AC16" s="1426">
        <f>-'Base Capex Dep'!AD33</f>
        <v>0</v>
      </c>
      <c r="AD16" s="1426">
        <f>-'Base Capex Dep'!AE33</f>
        <v>0</v>
      </c>
      <c r="AE16" s="1426">
        <f>-'Base Capex Dep'!AF33</f>
        <v>0</v>
      </c>
      <c r="AF16" s="1426">
        <f>-'Base Capex Dep'!AG33</f>
        <v>0</v>
      </c>
      <c r="AG16" s="1426">
        <f>-'Base Capex Dep'!AH33</f>
        <v>0</v>
      </c>
      <c r="AH16" s="1426">
        <f>-'Base Capex Dep'!AI33</f>
        <v>0</v>
      </c>
      <c r="AI16" s="1426">
        <f>-'Base Capex Dep'!AJ33</f>
        <v>0</v>
      </c>
      <c r="AJ16" s="1426">
        <f>-'Base Capex Dep'!AK33</f>
        <v>0</v>
      </c>
      <c r="AK16" s="1426">
        <f>-'Base Capex Dep'!AL33</f>
        <v>0</v>
      </c>
      <c r="AL16" s="1426">
        <f>-'Base Capex Dep'!AM33</f>
        <v>0</v>
      </c>
      <c r="AM16" s="1426">
        <f>-'Base Capex Dep'!AN33</f>
        <v>0</v>
      </c>
      <c r="AN16" s="1426">
        <f>-'Base Capex Dep'!AO33</f>
        <v>0</v>
      </c>
      <c r="AO16" s="1426">
        <f>-'Base Capex Dep'!AP33</f>
        <v>0</v>
      </c>
      <c r="AP16" s="1426">
        <f>-'Base Capex Dep'!AQ33</f>
        <v>0</v>
      </c>
      <c r="AQ16" s="1426">
        <f>-'Base Capex Dep'!AR33</f>
        <v>0</v>
      </c>
      <c r="AR16" s="1426">
        <f>-'Base Capex Dep'!AS33</f>
        <v>0</v>
      </c>
      <c r="AS16" s="1426">
        <f>-'Base Capex Dep'!AT33</f>
        <v>0</v>
      </c>
      <c r="AT16" s="1426">
        <f>-'Base Capex Dep'!AU33</f>
        <v>0</v>
      </c>
      <c r="AU16" s="1426">
        <f>-'Base Capex Dep'!AV33</f>
        <v>0</v>
      </c>
      <c r="AV16" s="1426">
        <f>-'Base Capex Dep'!AW33</f>
        <v>0</v>
      </c>
      <c r="AW16" s="1426">
        <f>-'Base Capex Dep'!AX33</f>
        <v>0</v>
      </c>
      <c r="AX16" s="1426">
        <f>-'Base Capex Dep'!AY33</f>
        <v>0</v>
      </c>
      <c r="AY16" s="1426">
        <f>-'Base Capex Dep'!AZ33</f>
        <v>0</v>
      </c>
      <c r="AZ16" s="1426">
        <f>-'Base Capex Dep'!BA33</f>
        <v>0</v>
      </c>
      <c r="BA16" s="1426">
        <f>-'Base Capex Dep'!BB33</f>
        <v>0</v>
      </c>
      <c r="BB16" s="1426">
        <f>-'Base Capex Dep'!BC33</f>
        <v>0</v>
      </c>
      <c r="BC16" s="1426">
        <f>-'Base Capex Dep'!BD33</f>
        <v>0</v>
      </c>
      <c r="BD16" s="1426">
        <f>-'Base Capex Dep'!BE33</f>
        <v>0</v>
      </c>
      <c r="BE16" s="1426">
        <f>-'Base Capex Dep'!BF33</f>
        <v>0</v>
      </c>
      <c r="BF16" s="1426">
        <f>-'Base Capex Dep'!BG33</f>
        <v>0</v>
      </c>
      <c r="BG16" s="1426">
        <f>-'Base Capex Dep'!BH33</f>
        <v>0</v>
      </c>
      <c r="BH16" s="1426">
        <f>-'Base Capex Dep'!BI33</f>
        <v>0</v>
      </c>
      <c r="BI16" s="1426">
        <f>-'Base Capex Dep'!BJ33</f>
        <v>0</v>
      </c>
      <c r="BJ16" s="1426">
        <f>-'Base Capex Dep'!BK33</f>
        <v>0</v>
      </c>
      <c r="BK16" s="1426">
        <f>-'Base Capex Dep'!BL33</f>
        <v>0</v>
      </c>
      <c r="BL16" s="1426">
        <f>-'Base Capex Dep'!BM33</f>
        <v>0</v>
      </c>
      <c r="BM16" s="1426">
        <f>-'Base Capex Dep'!BN33</f>
        <v>0</v>
      </c>
      <c r="BN16" s="827"/>
      <c r="BO16" s="840"/>
      <c r="BP16" s="802"/>
      <c r="BQ16" s="827" t="str">
        <f>+C16</f>
        <v>Fixed Assets</v>
      </c>
      <c r="BR16" s="802"/>
      <c r="BS16" s="1426">
        <f>SUM(E16:H16)</f>
        <v>-483283.28899106395</v>
      </c>
      <c r="BT16" s="1426">
        <f>SUM(I16:L16)</f>
        <v>-56215.89500440548</v>
      </c>
      <c r="BU16" s="1426">
        <f>SUM(M16:P16)</f>
        <v>0</v>
      </c>
      <c r="BV16" s="1426">
        <f>-'Base Capex Dep'!G9</f>
        <v>0</v>
      </c>
      <c r="BW16" s="1426">
        <f>-'Base Capex Dep'!H9</f>
        <v>0</v>
      </c>
      <c r="BX16" s="1426">
        <f>-'Base Capex Dep'!I9</f>
        <v>0</v>
      </c>
      <c r="BY16" s="1426">
        <f>-'Base Capex Dep'!J9</f>
        <v>0</v>
      </c>
      <c r="BZ16" s="1426">
        <f>-'Base Capex Dep'!K9</f>
        <v>0</v>
      </c>
      <c r="CA16" s="1426">
        <f>-'Base Capex Dep'!L9</f>
        <v>0</v>
      </c>
      <c r="CB16" s="1426">
        <f>-'Base Capex Dep'!M8</f>
        <v>0</v>
      </c>
      <c r="CC16" s="1426">
        <f>-'Base Capex Dep'!N8</f>
        <v>0</v>
      </c>
      <c r="CD16" s="1426">
        <f>-'Base Capex Dep'!O8</f>
        <v>0</v>
      </c>
      <c r="CE16" s="1426">
        <f>-'Base Capex Dep'!P8</f>
        <v>0</v>
      </c>
      <c r="CF16" s="1426">
        <f>-'Base Capex Dep'!Q8</f>
        <v>0</v>
      </c>
      <c r="CG16" s="1426">
        <f>-'Base Capex Dep'!R8</f>
        <v>0</v>
      </c>
    </row>
    <row r="17" spans="2:85" ht="10.199999999999999">
      <c r="B17" s="805"/>
      <c r="C17" s="805" t="s">
        <v>117</v>
      </c>
      <c r="D17" s="819"/>
      <c r="E17" s="1427">
        <f>-'Base Capex Dep'!F34</f>
        <v>0</v>
      </c>
      <c r="F17" s="1427">
        <f>-'Base Capex Dep'!G34</f>
        <v>0</v>
      </c>
      <c r="G17" s="1427">
        <f>-'Base Capex Dep'!H34</f>
        <v>0</v>
      </c>
      <c r="H17" s="1427">
        <f>-'Base Capex Dep'!I34</f>
        <v>0</v>
      </c>
      <c r="I17" s="1427">
        <f>-'Base Capex Dep'!J34</f>
        <v>0</v>
      </c>
      <c r="J17" s="1427">
        <f>-'Base Capex Dep'!K34</f>
        <v>0</v>
      </c>
      <c r="K17" s="1427">
        <f>-'Base Capex Dep'!L34</f>
        <v>0</v>
      </c>
      <c r="L17" s="1427">
        <f>-'Base Capex Dep'!M34</f>
        <v>0</v>
      </c>
      <c r="M17" s="1427">
        <f>-'Base Capex Dep'!N34</f>
        <v>0</v>
      </c>
      <c r="N17" s="1427">
        <f>-'Base Capex Dep'!O34</f>
        <v>0</v>
      </c>
      <c r="O17" s="1427">
        <f>-'Base Capex Dep'!P34</f>
        <v>0</v>
      </c>
      <c r="P17" s="1427">
        <f>-'Base Capex Dep'!Q34</f>
        <v>0</v>
      </c>
      <c r="Q17" s="1427">
        <f>-'Base Capex Dep'!R34</f>
        <v>0</v>
      </c>
      <c r="R17" s="1427">
        <f>-'Base Capex Dep'!S34</f>
        <v>0</v>
      </c>
      <c r="S17" s="1427">
        <f>-'Base Capex Dep'!T34</f>
        <v>0</v>
      </c>
      <c r="T17" s="1427">
        <f>-'Base Capex Dep'!U34</f>
        <v>0</v>
      </c>
      <c r="U17" s="1427">
        <f>-'Base Capex Dep'!V34</f>
        <v>0</v>
      </c>
      <c r="V17" s="1427">
        <f>-'Base Capex Dep'!W34</f>
        <v>0</v>
      </c>
      <c r="W17" s="1427">
        <f>-'Base Capex Dep'!X34</f>
        <v>0</v>
      </c>
      <c r="X17" s="1427">
        <f>-'Base Capex Dep'!Y34</f>
        <v>0</v>
      </c>
      <c r="Y17" s="1427">
        <f>-'Base Capex Dep'!Z34</f>
        <v>0</v>
      </c>
      <c r="Z17" s="1427">
        <f>-'Base Capex Dep'!AA34</f>
        <v>0</v>
      </c>
      <c r="AA17" s="1427">
        <f>-'Base Capex Dep'!AB34</f>
        <v>0</v>
      </c>
      <c r="AB17" s="1427">
        <f>-'Base Capex Dep'!AC34</f>
        <v>0</v>
      </c>
      <c r="AC17" s="1427">
        <f>-'Base Capex Dep'!AD34</f>
        <v>0</v>
      </c>
      <c r="AD17" s="1427">
        <f>-'Base Capex Dep'!AE34</f>
        <v>0</v>
      </c>
      <c r="AE17" s="1427">
        <f>-'Base Capex Dep'!AF34</f>
        <v>0</v>
      </c>
      <c r="AF17" s="1427">
        <f>-'Base Capex Dep'!AG34</f>
        <v>0</v>
      </c>
      <c r="AG17" s="1427">
        <f>-'Base Capex Dep'!AH34</f>
        <v>0</v>
      </c>
      <c r="AH17" s="1427">
        <f>-'Base Capex Dep'!AI34</f>
        <v>0</v>
      </c>
      <c r="AI17" s="1427">
        <f>-'Base Capex Dep'!AJ34</f>
        <v>0</v>
      </c>
      <c r="AJ17" s="1427">
        <f>-'Base Capex Dep'!AK34</f>
        <v>0</v>
      </c>
      <c r="AK17" s="1427">
        <f>-'Base Capex Dep'!AL34</f>
        <v>0</v>
      </c>
      <c r="AL17" s="1427">
        <f>-'Base Capex Dep'!AM34</f>
        <v>0</v>
      </c>
      <c r="AM17" s="1427">
        <f>-'Base Capex Dep'!AN34</f>
        <v>0</v>
      </c>
      <c r="AN17" s="1427">
        <f>-'Base Capex Dep'!AO34</f>
        <v>0</v>
      </c>
      <c r="AO17" s="1427">
        <f>-'Base Capex Dep'!AP34</f>
        <v>0</v>
      </c>
      <c r="AP17" s="1427">
        <f>-'Base Capex Dep'!AQ34</f>
        <v>0</v>
      </c>
      <c r="AQ17" s="1427">
        <f>-'Base Capex Dep'!AR34</f>
        <v>0</v>
      </c>
      <c r="AR17" s="1427">
        <f>-'Base Capex Dep'!AS34</f>
        <v>0</v>
      </c>
      <c r="AS17" s="1427">
        <f>-'Base Capex Dep'!AT34</f>
        <v>0</v>
      </c>
      <c r="AT17" s="1427">
        <f>-'Base Capex Dep'!AU34</f>
        <v>0</v>
      </c>
      <c r="AU17" s="1427">
        <f>-'Base Capex Dep'!AV34</f>
        <v>0</v>
      </c>
      <c r="AV17" s="1427">
        <f>-'Base Capex Dep'!AW34</f>
        <v>0</v>
      </c>
      <c r="AW17" s="1427">
        <f>-'Base Capex Dep'!AX34</f>
        <v>0</v>
      </c>
      <c r="AX17" s="1427">
        <f>-'Base Capex Dep'!AY34</f>
        <v>0</v>
      </c>
      <c r="AY17" s="1427">
        <f>-'Base Capex Dep'!AZ34</f>
        <v>0</v>
      </c>
      <c r="AZ17" s="1427">
        <f>-'Base Capex Dep'!BA34</f>
        <v>0</v>
      </c>
      <c r="BA17" s="1427">
        <f>-'Base Capex Dep'!BB34</f>
        <v>0</v>
      </c>
      <c r="BB17" s="1427">
        <f>-'Base Capex Dep'!BC34</f>
        <v>0</v>
      </c>
      <c r="BC17" s="1427">
        <f>-'Base Capex Dep'!BD34</f>
        <v>0</v>
      </c>
      <c r="BD17" s="1427">
        <f>-'Base Capex Dep'!BE34</f>
        <v>0</v>
      </c>
      <c r="BE17" s="1427">
        <f>-'Base Capex Dep'!BF34</f>
        <v>0</v>
      </c>
      <c r="BF17" s="1427">
        <f>-'Base Capex Dep'!BG34</f>
        <v>0</v>
      </c>
      <c r="BG17" s="1427">
        <f>-'Base Capex Dep'!BH34</f>
        <v>0</v>
      </c>
      <c r="BH17" s="1427">
        <f>-'Base Capex Dep'!BI34</f>
        <v>0</v>
      </c>
      <c r="BI17" s="1427">
        <f>-'Base Capex Dep'!BJ34</f>
        <v>0</v>
      </c>
      <c r="BJ17" s="1427">
        <f>-'Base Capex Dep'!BK34</f>
        <v>0</v>
      </c>
      <c r="BK17" s="1427">
        <f>-'Base Capex Dep'!BL34</f>
        <v>0</v>
      </c>
      <c r="BL17" s="1427">
        <f>-'Base Capex Dep'!BM34</f>
        <v>0</v>
      </c>
      <c r="BM17" s="1427">
        <f>-'Base Capex Dep'!BN34</f>
        <v>0</v>
      </c>
      <c r="BN17" s="826"/>
      <c r="BO17" s="839"/>
      <c r="BP17" s="805"/>
      <c r="BQ17" s="828" t="str">
        <f>+C17</f>
        <v xml:space="preserve">Intangible Assets </v>
      </c>
      <c r="BR17" s="819"/>
      <c r="BS17" s="1427">
        <f>SUM(E17:H17)</f>
        <v>0</v>
      </c>
      <c r="BT17" s="1427">
        <f>SUM(I17:L17)</f>
        <v>0</v>
      </c>
      <c r="BU17" s="1427">
        <f>SUM(M17:P17)</f>
        <v>0</v>
      </c>
      <c r="BV17" s="1427">
        <f>-'Base Capex Dep'!G10</f>
        <v>0</v>
      </c>
      <c r="BW17" s="1427">
        <f>-'Base Capex Dep'!H10</f>
        <v>0</v>
      </c>
      <c r="BX17" s="1427">
        <f>-'Base Capex Dep'!I10</f>
        <v>0</v>
      </c>
      <c r="BY17" s="1427">
        <f>-'Base Capex Dep'!BF34</f>
        <v>0</v>
      </c>
      <c r="BZ17" s="1427">
        <f>-'Base Capex Dep'!BG34</f>
        <v>0</v>
      </c>
      <c r="CA17" s="1427">
        <f>-'Base Capex Dep'!BH34</f>
        <v>0</v>
      </c>
      <c r="CB17" s="1427">
        <f>-'Base Capex Dep'!BI34</f>
        <v>0</v>
      </c>
      <c r="CC17" s="1427">
        <f>-'Base Capex Dep'!BJ34</f>
        <v>0</v>
      </c>
      <c r="CD17" s="1427">
        <f>-'Base Capex Dep'!BK34</f>
        <v>0</v>
      </c>
      <c r="CE17" s="1427">
        <f>-'Base Capex Dep'!BL34</f>
        <v>0</v>
      </c>
      <c r="CF17" s="1427">
        <f>-'Base Capex Dep'!BM34</f>
        <v>0</v>
      </c>
      <c r="CG17" s="1427">
        <f>-'Base Capex Dep'!BN34</f>
        <v>0</v>
      </c>
    </row>
    <row r="18" spans="2:85" ht="10.199999999999999">
      <c r="B18" s="802"/>
      <c r="C18" s="802" t="s">
        <v>6</v>
      </c>
      <c r="D18" s="820"/>
      <c r="E18" s="1426">
        <f>SUM(E16:E17)</f>
        <v>-269237.63883524493</v>
      </c>
      <c r="F18" s="1426">
        <f t="shared" ref="F18:P18" si="5">SUM(F16:F17)</f>
        <v>-101613.8601470081</v>
      </c>
      <c r="G18" s="1426">
        <f t="shared" si="5"/>
        <v>-56215.89500440548</v>
      </c>
      <c r="H18" s="1426">
        <f t="shared" si="5"/>
        <v>-56215.89500440548</v>
      </c>
      <c r="I18" s="1426">
        <f t="shared" si="5"/>
        <v>-28107.94750220274</v>
      </c>
      <c r="J18" s="1426">
        <f t="shared" si="5"/>
        <v>-28107.94750220274</v>
      </c>
      <c r="K18" s="1426">
        <f t="shared" si="5"/>
        <v>0</v>
      </c>
      <c r="L18" s="1426">
        <f t="shared" si="5"/>
        <v>0</v>
      </c>
      <c r="M18" s="1426">
        <f t="shared" si="5"/>
        <v>0</v>
      </c>
      <c r="N18" s="1426">
        <f t="shared" si="5"/>
        <v>0</v>
      </c>
      <c r="O18" s="1426">
        <f t="shared" si="5"/>
        <v>0</v>
      </c>
      <c r="P18" s="1426">
        <f t="shared" si="5"/>
        <v>0</v>
      </c>
      <c r="Q18" s="1426">
        <f t="shared" ref="Q18:AR18" si="6">SUM(Q16:Q17)</f>
        <v>0</v>
      </c>
      <c r="R18" s="1426">
        <f t="shared" si="6"/>
        <v>0</v>
      </c>
      <c r="S18" s="1426">
        <f t="shared" si="6"/>
        <v>0</v>
      </c>
      <c r="T18" s="1426">
        <f t="shared" si="6"/>
        <v>0</v>
      </c>
      <c r="U18" s="1426">
        <f t="shared" si="6"/>
        <v>0</v>
      </c>
      <c r="V18" s="1426">
        <f t="shared" si="6"/>
        <v>0</v>
      </c>
      <c r="W18" s="1426">
        <f t="shared" si="6"/>
        <v>0</v>
      </c>
      <c r="X18" s="1426">
        <f t="shared" si="6"/>
        <v>0</v>
      </c>
      <c r="Y18" s="1426">
        <f t="shared" si="6"/>
        <v>0</v>
      </c>
      <c r="Z18" s="1426">
        <f t="shared" si="6"/>
        <v>0</v>
      </c>
      <c r="AA18" s="1426">
        <f t="shared" si="6"/>
        <v>0</v>
      </c>
      <c r="AB18" s="1426">
        <f t="shared" si="6"/>
        <v>0</v>
      </c>
      <c r="AC18" s="1426">
        <f t="shared" si="6"/>
        <v>0</v>
      </c>
      <c r="AD18" s="1426">
        <f t="shared" si="6"/>
        <v>0</v>
      </c>
      <c r="AE18" s="1426">
        <f t="shared" si="6"/>
        <v>0</v>
      </c>
      <c r="AF18" s="1426">
        <f t="shared" si="6"/>
        <v>0</v>
      </c>
      <c r="AG18" s="1426">
        <f t="shared" si="6"/>
        <v>0</v>
      </c>
      <c r="AH18" s="1426">
        <f t="shared" si="6"/>
        <v>0</v>
      </c>
      <c r="AI18" s="1426">
        <f t="shared" si="6"/>
        <v>0</v>
      </c>
      <c r="AJ18" s="1426">
        <f t="shared" si="6"/>
        <v>0</v>
      </c>
      <c r="AK18" s="1426">
        <f t="shared" si="6"/>
        <v>0</v>
      </c>
      <c r="AL18" s="1426">
        <f t="shared" si="6"/>
        <v>0</v>
      </c>
      <c r="AM18" s="1426">
        <f t="shared" si="6"/>
        <v>0</v>
      </c>
      <c r="AN18" s="1426">
        <f t="shared" si="6"/>
        <v>0</v>
      </c>
      <c r="AO18" s="1426">
        <f t="shared" si="6"/>
        <v>0</v>
      </c>
      <c r="AP18" s="1426">
        <f t="shared" si="6"/>
        <v>0</v>
      </c>
      <c r="AQ18" s="1426">
        <f t="shared" si="6"/>
        <v>0</v>
      </c>
      <c r="AR18" s="1426">
        <f t="shared" si="6"/>
        <v>0</v>
      </c>
      <c r="AS18" s="1426">
        <f t="shared" ref="AS18:BM18" si="7">SUM(AS16:AS17)</f>
        <v>0</v>
      </c>
      <c r="AT18" s="1426">
        <f t="shared" si="7"/>
        <v>0</v>
      </c>
      <c r="AU18" s="1426">
        <f t="shared" si="7"/>
        <v>0</v>
      </c>
      <c r="AV18" s="1426">
        <f t="shared" si="7"/>
        <v>0</v>
      </c>
      <c r="AW18" s="1426">
        <f t="shared" si="7"/>
        <v>0</v>
      </c>
      <c r="AX18" s="1426">
        <f t="shared" si="7"/>
        <v>0</v>
      </c>
      <c r="AY18" s="1426">
        <f t="shared" si="7"/>
        <v>0</v>
      </c>
      <c r="AZ18" s="1426">
        <f t="shared" si="7"/>
        <v>0</v>
      </c>
      <c r="BA18" s="1426">
        <f t="shared" si="7"/>
        <v>0</v>
      </c>
      <c r="BB18" s="1426">
        <f t="shared" si="7"/>
        <v>0</v>
      </c>
      <c r="BC18" s="1426">
        <f t="shared" si="7"/>
        <v>0</v>
      </c>
      <c r="BD18" s="1426">
        <f t="shared" si="7"/>
        <v>0</v>
      </c>
      <c r="BE18" s="1426">
        <f t="shared" si="7"/>
        <v>0</v>
      </c>
      <c r="BF18" s="1426">
        <f t="shared" si="7"/>
        <v>0</v>
      </c>
      <c r="BG18" s="1426">
        <f t="shared" si="7"/>
        <v>0</v>
      </c>
      <c r="BH18" s="1426">
        <f t="shared" si="7"/>
        <v>0</v>
      </c>
      <c r="BI18" s="1426">
        <f t="shared" si="7"/>
        <v>0</v>
      </c>
      <c r="BJ18" s="1426">
        <f t="shared" si="7"/>
        <v>0</v>
      </c>
      <c r="BK18" s="1426">
        <f t="shared" si="7"/>
        <v>0</v>
      </c>
      <c r="BL18" s="1426">
        <f t="shared" si="7"/>
        <v>0</v>
      </c>
      <c r="BM18" s="1426">
        <f t="shared" si="7"/>
        <v>0</v>
      </c>
      <c r="BN18" s="827"/>
      <c r="BO18" s="840"/>
      <c r="BP18" s="802"/>
      <c r="BQ18" s="829" t="s">
        <v>6</v>
      </c>
      <c r="BR18" s="820"/>
      <c r="BS18" s="1426">
        <f t="shared" ref="BS18:BY18" si="8">SUM(BS16:BS17)</f>
        <v>-483283.28899106395</v>
      </c>
      <c r="BT18" s="1426">
        <f t="shared" si="8"/>
        <v>-56215.89500440548</v>
      </c>
      <c r="BU18" s="1426">
        <f t="shared" si="8"/>
        <v>0</v>
      </c>
      <c r="BV18" s="1426">
        <f t="shared" si="8"/>
        <v>0</v>
      </c>
      <c r="BW18" s="1426">
        <f t="shared" si="8"/>
        <v>0</v>
      </c>
      <c r="BX18" s="1426">
        <f t="shared" si="8"/>
        <v>0</v>
      </c>
      <c r="BY18" s="1426">
        <f t="shared" si="8"/>
        <v>0</v>
      </c>
      <c r="BZ18" s="1426">
        <f t="shared" ref="BZ18:CG18" si="9">SUM(BZ16:BZ17)</f>
        <v>0</v>
      </c>
      <c r="CA18" s="1426">
        <f t="shared" si="9"/>
        <v>0</v>
      </c>
      <c r="CB18" s="1426">
        <f t="shared" si="9"/>
        <v>0</v>
      </c>
      <c r="CC18" s="1426">
        <f t="shared" si="9"/>
        <v>0</v>
      </c>
      <c r="CD18" s="1426">
        <f t="shared" si="9"/>
        <v>0</v>
      </c>
      <c r="CE18" s="1426">
        <f t="shared" si="9"/>
        <v>0</v>
      </c>
      <c r="CF18" s="1426">
        <f t="shared" si="9"/>
        <v>0</v>
      </c>
      <c r="CG18" s="1426">
        <f t="shared" si="9"/>
        <v>0</v>
      </c>
    </row>
    <row r="19" spans="2:85" s="99" customFormat="1">
      <c r="B19" s="805"/>
      <c r="C19" s="805"/>
      <c r="D19" s="819"/>
      <c r="E19" s="1427"/>
      <c r="F19" s="1427"/>
      <c r="G19" s="1427"/>
      <c r="H19" s="1427"/>
      <c r="I19" s="1427"/>
      <c r="J19" s="1427"/>
      <c r="K19" s="1427"/>
      <c r="L19" s="1427"/>
      <c r="M19" s="1427"/>
      <c r="N19" s="1427"/>
      <c r="O19" s="1427"/>
      <c r="P19" s="1427"/>
      <c r="Q19" s="1427"/>
      <c r="R19" s="1427"/>
      <c r="S19" s="1427"/>
      <c r="T19" s="1427"/>
      <c r="U19" s="1427"/>
      <c r="V19" s="1427"/>
      <c r="W19" s="1427"/>
      <c r="X19" s="1427"/>
      <c r="Y19" s="1427"/>
      <c r="Z19" s="1427"/>
      <c r="AA19" s="1427"/>
      <c r="AB19" s="1427"/>
      <c r="AC19" s="1427"/>
      <c r="AD19" s="1427"/>
      <c r="AE19" s="1427"/>
      <c r="AF19" s="1427"/>
      <c r="AG19" s="1427"/>
      <c r="AH19" s="1427"/>
      <c r="AI19" s="1427"/>
      <c r="AJ19" s="1427"/>
      <c r="AK19" s="1427"/>
      <c r="AL19" s="1427"/>
      <c r="AM19" s="1427"/>
      <c r="AN19" s="1427"/>
      <c r="AO19" s="1427"/>
      <c r="AP19" s="1427"/>
      <c r="AQ19" s="1427"/>
      <c r="AR19" s="1427"/>
      <c r="AS19" s="1427"/>
      <c r="AT19" s="1427"/>
      <c r="AU19" s="1427"/>
      <c r="AV19" s="1427"/>
      <c r="AW19" s="1427"/>
      <c r="AX19" s="1427"/>
      <c r="AY19" s="1427"/>
      <c r="AZ19" s="1427"/>
      <c r="BA19" s="1427"/>
      <c r="BB19" s="1427"/>
      <c r="BC19" s="1427"/>
      <c r="BD19" s="1427"/>
      <c r="BE19" s="1427"/>
      <c r="BF19" s="1427"/>
      <c r="BG19" s="1427"/>
      <c r="BH19" s="1427"/>
      <c r="BI19" s="1427"/>
      <c r="BJ19" s="1427"/>
      <c r="BK19" s="1427"/>
      <c r="BL19" s="1427"/>
      <c r="BM19" s="1427"/>
      <c r="BN19" s="826"/>
      <c r="BO19" s="839"/>
      <c r="BP19" s="805"/>
      <c r="BQ19" s="828"/>
      <c r="BR19" s="819"/>
      <c r="BS19" s="1427"/>
      <c r="BT19" s="1427"/>
      <c r="BU19" s="1427"/>
      <c r="BV19" s="1427"/>
      <c r="BW19" s="1427"/>
      <c r="BX19" s="1427"/>
      <c r="BY19" s="1427"/>
      <c r="BZ19" s="1427"/>
      <c r="CA19" s="1427"/>
      <c r="CB19" s="1427"/>
      <c r="CC19" s="1427"/>
      <c r="CD19" s="1427"/>
      <c r="CE19" s="1427"/>
      <c r="CF19" s="1427"/>
      <c r="CG19" s="1427"/>
    </row>
    <row r="20" spans="2:85" s="99" customFormat="1">
      <c r="B20" s="802" t="s">
        <v>21</v>
      </c>
      <c r="C20" s="802"/>
      <c r="D20" s="802"/>
      <c r="E20" s="1424"/>
      <c r="F20" s="1424"/>
      <c r="G20" s="1424"/>
      <c r="H20" s="1424"/>
      <c r="I20" s="1424"/>
      <c r="J20" s="1424"/>
      <c r="K20" s="1424"/>
      <c r="L20" s="1424"/>
      <c r="M20" s="1424"/>
      <c r="N20" s="1424"/>
      <c r="O20" s="1424"/>
      <c r="P20" s="1424"/>
      <c r="Q20" s="1424"/>
      <c r="R20" s="1424"/>
      <c r="S20" s="1424"/>
      <c r="T20" s="1424"/>
      <c r="U20" s="1424"/>
      <c r="V20" s="1424"/>
      <c r="W20" s="1424"/>
      <c r="X20" s="1424"/>
      <c r="Y20" s="1424"/>
      <c r="Z20" s="1424"/>
      <c r="AA20" s="1424"/>
      <c r="AB20" s="1424"/>
      <c r="AC20" s="1424"/>
      <c r="AD20" s="1424"/>
      <c r="AE20" s="1424"/>
      <c r="AF20" s="1424"/>
      <c r="AG20" s="1424"/>
      <c r="AH20" s="1424"/>
      <c r="AI20" s="1424"/>
      <c r="AJ20" s="1424"/>
      <c r="AK20" s="1424"/>
      <c r="AL20" s="1424"/>
      <c r="AM20" s="1424"/>
      <c r="AN20" s="1424"/>
      <c r="AO20" s="1424"/>
      <c r="AP20" s="1424"/>
      <c r="AQ20" s="1424"/>
      <c r="AR20" s="1424"/>
      <c r="AS20" s="1424"/>
      <c r="AT20" s="1424"/>
      <c r="AU20" s="1424"/>
      <c r="AV20" s="1424"/>
      <c r="AW20" s="1424"/>
      <c r="AX20" s="1424"/>
      <c r="AY20" s="1424"/>
      <c r="AZ20" s="1424"/>
      <c r="BA20" s="1424"/>
      <c r="BB20" s="1424"/>
      <c r="BC20" s="1424"/>
      <c r="BD20" s="1424"/>
      <c r="BE20" s="1424"/>
      <c r="BF20" s="1424"/>
      <c r="BG20" s="1424"/>
      <c r="BH20" s="1424"/>
      <c r="BI20" s="1424"/>
      <c r="BJ20" s="1424"/>
      <c r="BK20" s="1424"/>
      <c r="BL20" s="1424"/>
      <c r="BM20" s="1424"/>
      <c r="BN20" s="827"/>
      <c r="BO20" s="840"/>
      <c r="BP20" s="802" t="s">
        <v>21</v>
      </c>
      <c r="BQ20" s="827"/>
      <c r="BR20" s="802"/>
      <c r="BS20" s="1424"/>
      <c r="BT20" s="1424"/>
      <c r="BU20" s="1424"/>
      <c r="BV20" s="1424"/>
      <c r="BW20" s="1424"/>
      <c r="BX20" s="1424"/>
      <c r="BY20" s="1424"/>
      <c r="BZ20" s="1424"/>
      <c r="CA20" s="1424"/>
      <c r="CB20" s="1424"/>
      <c r="CC20" s="1424"/>
      <c r="CD20" s="1424"/>
      <c r="CE20" s="1424"/>
      <c r="CF20" s="1424"/>
      <c r="CG20" s="1424"/>
    </row>
    <row r="21" spans="2:85" ht="10.199999999999999">
      <c r="B21" s="805"/>
      <c r="C21" s="805" t="s">
        <v>7</v>
      </c>
      <c r="D21" s="819"/>
      <c r="E21" s="1427">
        <f>'Full Assumptions '!C510</f>
        <v>1262958.4136337566</v>
      </c>
      <c r="F21" s="1427">
        <f>'Full Assumptions '!D510</f>
        <v>0</v>
      </c>
      <c r="G21" s="1427">
        <v>0</v>
      </c>
      <c r="H21" s="1427">
        <v>0</v>
      </c>
      <c r="I21" s="1427">
        <f>+'Full Assumptions '!C511</f>
        <v>0</v>
      </c>
      <c r="J21" s="1427">
        <v>0</v>
      </c>
      <c r="K21" s="1427">
        <v>0</v>
      </c>
      <c r="L21" s="1427">
        <v>0</v>
      </c>
      <c r="M21" s="1427">
        <f>+'Full Assumptions '!C512</f>
        <v>0</v>
      </c>
      <c r="N21" s="1427">
        <v>0</v>
      </c>
      <c r="O21" s="1427">
        <v>0</v>
      </c>
      <c r="P21" s="1427">
        <v>0</v>
      </c>
      <c r="Q21" s="1427">
        <f>+'Full Assumptions '!C513</f>
        <v>0</v>
      </c>
      <c r="R21" s="1427">
        <v>0</v>
      </c>
      <c r="S21" s="1427">
        <v>0</v>
      </c>
      <c r="T21" s="1427">
        <v>0</v>
      </c>
      <c r="U21" s="1427">
        <f>+'Full Assumptions '!H513</f>
        <v>0</v>
      </c>
      <c r="V21" s="1427">
        <v>0</v>
      </c>
      <c r="W21" s="1427">
        <v>0</v>
      </c>
      <c r="X21" s="1427">
        <v>0</v>
      </c>
      <c r="Y21" s="1427">
        <f>+'Full Assumptions '!L513</f>
        <v>0</v>
      </c>
      <c r="Z21" s="1427">
        <v>0</v>
      </c>
      <c r="AA21" s="1427">
        <v>0</v>
      </c>
      <c r="AB21" s="1427">
        <v>0</v>
      </c>
      <c r="AC21" s="1427">
        <f>+'Full Assumptions '!P513</f>
        <v>0</v>
      </c>
      <c r="AD21" s="1427">
        <v>0</v>
      </c>
      <c r="AE21" s="1427">
        <v>0</v>
      </c>
      <c r="AF21" s="1427">
        <v>0</v>
      </c>
      <c r="AG21" s="1427">
        <f>+'Full Assumptions '!T513</f>
        <v>0</v>
      </c>
      <c r="AH21" s="1427">
        <v>0</v>
      </c>
      <c r="AI21" s="1427">
        <v>0</v>
      </c>
      <c r="AJ21" s="1427">
        <v>0</v>
      </c>
      <c r="AK21" s="1427">
        <f>+'Full Assumptions '!X513</f>
        <v>0</v>
      </c>
      <c r="AL21" s="1427">
        <v>0</v>
      </c>
      <c r="AM21" s="1427">
        <v>0</v>
      </c>
      <c r="AN21" s="1427">
        <v>0</v>
      </c>
      <c r="AO21" s="1427">
        <f>+'Full Assumptions '!AB513</f>
        <v>0</v>
      </c>
      <c r="AP21" s="1427">
        <v>0</v>
      </c>
      <c r="AQ21" s="1427">
        <v>0</v>
      </c>
      <c r="AR21" s="1427">
        <v>0</v>
      </c>
      <c r="AS21" s="1427">
        <v>0</v>
      </c>
      <c r="AT21" s="1427">
        <v>0</v>
      </c>
      <c r="AU21" s="1427">
        <v>0</v>
      </c>
      <c r="AV21" s="1427">
        <v>0</v>
      </c>
      <c r="AW21" s="1427">
        <v>0</v>
      </c>
      <c r="AX21" s="1427">
        <v>0</v>
      </c>
      <c r="AY21" s="1427">
        <v>0</v>
      </c>
      <c r="AZ21" s="1427">
        <v>0</v>
      </c>
      <c r="BA21" s="1427">
        <v>0</v>
      </c>
      <c r="BB21" s="1427">
        <v>0</v>
      </c>
      <c r="BC21" s="1427">
        <v>0</v>
      </c>
      <c r="BD21" s="1427">
        <v>0</v>
      </c>
      <c r="BE21" s="1427">
        <v>0</v>
      </c>
      <c r="BF21" s="1427">
        <v>0</v>
      </c>
      <c r="BG21" s="1427">
        <v>0</v>
      </c>
      <c r="BH21" s="1427">
        <v>0</v>
      </c>
      <c r="BI21" s="1427">
        <v>0</v>
      </c>
      <c r="BJ21" s="1427">
        <v>0</v>
      </c>
      <c r="BK21" s="1427">
        <v>0</v>
      </c>
      <c r="BL21" s="1427">
        <v>0</v>
      </c>
      <c r="BM21" s="1427">
        <v>0</v>
      </c>
      <c r="BN21" s="826"/>
      <c r="BO21" s="839"/>
      <c r="BP21" s="805"/>
      <c r="BQ21" s="828" t="s">
        <v>7</v>
      </c>
      <c r="BR21" s="819"/>
      <c r="BS21" s="1427">
        <f>SUM(E21:H21)</f>
        <v>1262958.4136337566</v>
      </c>
      <c r="BT21" s="1427">
        <f>SUM(I21:L21)</f>
        <v>0</v>
      </c>
      <c r="BU21" s="1427">
        <f>SUM(M21:P21)</f>
        <v>0</v>
      </c>
      <c r="BV21" s="1427">
        <f>SUM(Q21:T21)</f>
        <v>0</v>
      </c>
      <c r="BW21" s="1427">
        <f>SUM(U21:X21)</f>
        <v>0</v>
      </c>
      <c r="BX21" s="1427">
        <f>SUM(Y21:AB21)</f>
        <v>0</v>
      </c>
      <c r="BY21" s="1427">
        <f>SUM(AC21:AF21)</f>
        <v>0</v>
      </c>
      <c r="BZ21" s="1427">
        <f>SUM(AG21:AJ21)</f>
        <v>0</v>
      </c>
      <c r="CA21" s="1427">
        <f>SUM(AK21:AN21)</f>
        <v>0</v>
      </c>
      <c r="CB21" s="1427">
        <f t="shared" ref="CB21:CG22" si="10">SUM(AO21:AR21)</f>
        <v>0</v>
      </c>
      <c r="CC21" s="1427">
        <f t="shared" si="10"/>
        <v>0</v>
      </c>
      <c r="CD21" s="1427">
        <f t="shared" si="10"/>
        <v>0</v>
      </c>
      <c r="CE21" s="1427">
        <f t="shared" si="10"/>
        <v>0</v>
      </c>
      <c r="CF21" s="1427">
        <f t="shared" si="10"/>
        <v>0</v>
      </c>
      <c r="CG21" s="1427">
        <f t="shared" si="10"/>
        <v>0</v>
      </c>
    </row>
    <row r="22" spans="2:85" s="99" customFormat="1">
      <c r="B22" s="802"/>
      <c r="C22" s="802" t="s">
        <v>57</v>
      </c>
      <c r="D22" s="802"/>
      <c r="E22" s="1426">
        <f>ROUND('Full Assumptions '!C501-'Full Assumptions '!C540,-2)</f>
        <v>0</v>
      </c>
      <c r="F22" s="1426">
        <f>-'Debt Repayment Schedule'!C8</f>
        <v>0</v>
      </c>
      <c r="G22" s="1426">
        <f>-'Debt Repayment Schedule'!D8</f>
        <v>0</v>
      </c>
      <c r="H22" s="1426">
        <f>-'Debt Repayment Schedule'!E8</f>
        <v>0</v>
      </c>
      <c r="I22" s="1426">
        <f>-'Debt Repayment Schedule'!F8</f>
        <v>0</v>
      </c>
      <c r="J22" s="1426">
        <f>-'Debt Repayment Schedule'!G8</f>
        <v>0</v>
      </c>
      <c r="K22" s="1426">
        <f>-'Debt Repayment Schedule'!H8</f>
        <v>0</v>
      </c>
      <c r="L22" s="1426">
        <f>-'Debt Repayment Schedule'!I8</f>
        <v>0</v>
      </c>
      <c r="M22" s="1426">
        <f>-'Debt Repayment Schedule'!J8</f>
        <v>0</v>
      </c>
      <c r="N22" s="1426">
        <f>-'Debt Repayment Schedule'!K8</f>
        <v>0</v>
      </c>
      <c r="O22" s="1426">
        <f>-'Debt Repayment Schedule'!L8</f>
        <v>0</v>
      </c>
      <c r="P22" s="1426">
        <f>-'Debt Repayment Schedule'!M8</f>
        <v>0</v>
      </c>
      <c r="Q22" s="1426">
        <f>-'Debt Repayment Schedule'!N8</f>
        <v>0</v>
      </c>
      <c r="R22" s="1426">
        <f>-'Debt Repayment Schedule'!O8</f>
        <v>0</v>
      </c>
      <c r="S22" s="1426">
        <f>-'Debt Repayment Schedule'!P8</f>
        <v>0</v>
      </c>
      <c r="T22" s="1426">
        <f>-'Debt Repayment Schedule'!Q8</f>
        <v>0</v>
      </c>
      <c r="U22" s="1426">
        <f>-'Debt Repayment Schedule'!R8</f>
        <v>0</v>
      </c>
      <c r="V22" s="1426">
        <f>-'Debt Repayment Schedule'!S8</f>
        <v>0</v>
      </c>
      <c r="W22" s="1426">
        <f>-'Debt Repayment Schedule'!T8</f>
        <v>0</v>
      </c>
      <c r="X22" s="1426">
        <f>-'Debt Repayment Schedule'!U8</f>
        <v>0</v>
      </c>
      <c r="Y22" s="1426">
        <f>-'Debt Repayment Schedule'!V8</f>
        <v>0</v>
      </c>
      <c r="Z22" s="1426">
        <f>-'Debt Repayment Schedule'!W8</f>
        <v>0</v>
      </c>
      <c r="AA22" s="1426">
        <f>-'Debt Repayment Schedule'!X8</f>
        <v>0</v>
      </c>
      <c r="AB22" s="1426">
        <f>-'Debt Repayment Schedule'!Y8</f>
        <v>0</v>
      </c>
      <c r="AC22" s="1426">
        <f>-'Debt Repayment Schedule'!Z8</f>
        <v>0</v>
      </c>
      <c r="AD22" s="1426">
        <f>-'Debt Repayment Schedule'!AA8</f>
        <v>0</v>
      </c>
      <c r="AE22" s="1426">
        <f>-'Debt Repayment Schedule'!AB8</f>
        <v>0</v>
      </c>
      <c r="AF22" s="1426">
        <f>-'Debt Repayment Schedule'!AC8</f>
        <v>0</v>
      </c>
      <c r="AG22" s="1426">
        <f>-'Debt Repayment Schedule'!AD8</f>
        <v>0</v>
      </c>
      <c r="AH22" s="1426">
        <f>-'Debt Repayment Schedule'!AE8</f>
        <v>0</v>
      </c>
      <c r="AI22" s="1426">
        <f>-'Debt Repayment Schedule'!AF8</f>
        <v>0</v>
      </c>
      <c r="AJ22" s="1426">
        <f>-'Debt Repayment Schedule'!AG8</f>
        <v>0</v>
      </c>
      <c r="AK22" s="1426">
        <f>-'Debt Repayment Schedule'!AH8</f>
        <v>0</v>
      </c>
      <c r="AL22" s="1426">
        <f>-'Debt Repayment Schedule'!AI8</f>
        <v>0</v>
      </c>
      <c r="AM22" s="1426">
        <f>-'Debt Repayment Schedule'!AJ8</f>
        <v>0</v>
      </c>
      <c r="AN22" s="1426">
        <f>-'Debt Repayment Schedule'!AK8</f>
        <v>0</v>
      </c>
      <c r="AO22" s="1426">
        <f>-'Debt Repayment Schedule'!AL8</f>
        <v>0</v>
      </c>
      <c r="AP22" s="1426">
        <f>-'Debt Repayment Schedule'!AM8</f>
        <v>0</v>
      </c>
      <c r="AQ22" s="1426">
        <f>-'Debt Repayment Schedule'!AN8</f>
        <v>0</v>
      </c>
      <c r="AR22" s="1426">
        <f>-'Debt Repayment Schedule'!AO8</f>
        <v>0</v>
      </c>
      <c r="AS22" s="1426">
        <f>-'Debt Repayment Schedule'!AP8</f>
        <v>0</v>
      </c>
      <c r="AT22" s="1426">
        <f>-'Debt Repayment Schedule'!AQ8</f>
        <v>0</v>
      </c>
      <c r="AU22" s="1426">
        <f>-'Debt Repayment Schedule'!AR8</f>
        <v>0</v>
      </c>
      <c r="AV22" s="1426">
        <f>-'Debt Repayment Schedule'!AS8</f>
        <v>0</v>
      </c>
      <c r="AW22" s="1426">
        <f>-'Debt Repayment Schedule'!AT8</f>
        <v>0</v>
      </c>
      <c r="AX22" s="1426">
        <f>-'Debt Repayment Schedule'!AU8</f>
        <v>0</v>
      </c>
      <c r="AY22" s="1426">
        <f>-'Debt Repayment Schedule'!AV8</f>
        <v>0</v>
      </c>
      <c r="AZ22" s="1426">
        <f>-'Debt Repayment Schedule'!AW8</f>
        <v>0</v>
      </c>
      <c r="BA22" s="1426">
        <f>-'Debt Repayment Schedule'!AX8</f>
        <v>0</v>
      </c>
      <c r="BB22" s="1426">
        <f>-'Debt Repayment Schedule'!AY8</f>
        <v>0</v>
      </c>
      <c r="BC22" s="1426">
        <f>-'Debt Repayment Schedule'!AZ8</f>
        <v>0</v>
      </c>
      <c r="BD22" s="1426">
        <f>-'Debt Repayment Schedule'!BA8</f>
        <v>0</v>
      </c>
      <c r="BE22" s="1426">
        <f>-'Debt Repayment Schedule'!BB8</f>
        <v>0</v>
      </c>
      <c r="BF22" s="1426">
        <f>-'Debt Repayment Schedule'!BC8</f>
        <v>0</v>
      </c>
      <c r="BG22" s="1426">
        <f>-'Debt Repayment Schedule'!BD8</f>
        <v>0</v>
      </c>
      <c r="BH22" s="1426">
        <f>-'Debt Repayment Schedule'!BE8</f>
        <v>0</v>
      </c>
      <c r="BI22" s="1426">
        <f>-'Debt Repayment Schedule'!BF8</f>
        <v>0</v>
      </c>
      <c r="BJ22" s="1426">
        <f>-'Debt Repayment Schedule'!BG8</f>
        <v>0</v>
      </c>
      <c r="BK22" s="1426">
        <f>-'Debt Repayment Schedule'!BH8</f>
        <v>0</v>
      </c>
      <c r="BL22" s="1426">
        <f>-'Debt Repayment Schedule'!BI8</f>
        <v>0</v>
      </c>
      <c r="BM22" s="1426">
        <f>-'Debt Repayment Schedule'!BJ8</f>
        <v>0</v>
      </c>
      <c r="BN22" s="827"/>
      <c r="BO22" s="840"/>
      <c r="BP22" s="802"/>
      <c r="BQ22" s="827" t="str">
        <f>C22</f>
        <v>Cash from Debt financing</v>
      </c>
      <c r="BR22" s="802"/>
      <c r="BS22" s="1426">
        <f>SUM(E22:H22)</f>
        <v>0</v>
      </c>
      <c r="BT22" s="1426">
        <f>SUM(I22:L22)</f>
        <v>0</v>
      </c>
      <c r="BU22" s="1426">
        <f>SUM(M22:P22)</f>
        <v>0</v>
      </c>
      <c r="BV22" s="1426">
        <f>SUM(Q22:T22)</f>
        <v>0</v>
      </c>
      <c r="BW22" s="1426">
        <f>SUM(U22:X22)</f>
        <v>0</v>
      </c>
      <c r="BX22" s="1426">
        <f>SUM(Y22:AB22)</f>
        <v>0</v>
      </c>
      <c r="BY22" s="1426">
        <f>SUM(AC22:AF22)</f>
        <v>0</v>
      </c>
      <c r="BZ22" s="1426">
        <f>SUM(AG22:AJ22)</f>
        <v>0</v>
      </c>
      <c r="CA22" s="1426">
        <f>SUM(AK22:AN22)</f>
        <v>0</v>
      </c>
      <c r="CB22" s="1426">
        <f t="shared" si="10"/>
        <v>0</v>
      </c>
      <c r="CC22" s="1426">
        <f t="shared" si="10"/>
        <v>0</v>
      </c>
      <c r="CD22" s="1426">
        <f t="shared" si="10"/>
        <v>0</v>
      </c>
      <c r="CE22" s="1426">
        <f t="shared" si="10"/>
        <v>0</v>
      </c>
      <c r="CF22" s="1426">
        <f t="shared" si="10"/>
        <v>0</v>
      </c>
      <c r="CG22" s="1426">
        <f t="shared" si="10"/>
        <v>0</v>
      </c>
    </row>
    <row r="23" spans="2:85" s="99" customFormat="1">
      <c r="B23" s="805"/>
      <c r="C23" s="805" t="s">
        <v>8</v>
      </c>
      <c r="D23" s="819"/>
      <c r="E23" s="1427">
        <f t="shared" ref="E23:P23" si="11">SUM(E21:E22)</f>
        <v>1262958.4136337566</v>
      </c>
      <c r="F23" s="1427">
        <f t="shared" si="11"/>
        <v>0</v>
      </c>
      <c r="G23" s="1427">
        <f t="shared" si="11"/>
        <v>0</v>
      </c>
      <c r="H23" s="1427">
        <f t="shared" si="11"/>
        <v>0</v>
      </c>
      <c r="I23" s="1427">
        <f t="shared" si="11"/>
        <v>0</v>
      </c>
      <c r="J23" s="1427">
        <f t="shared" si="11"/>
        <v>0</v>
      </c>
      <c r="K23" s="1427">
        <f t="shared" si="11"/>
        <v>0</v>
      </c>
      <c r="L23" s="1427">
        <f t="shared" si="11"/>
        <v>0</v>
      </c>
      <c r="M23" s="1427">
        <f t="shared" si="11"/>
        <v>0</v>
      </c>
      <c r="N23" s="1427">
        <f t="shared" si="11"/>
        <v>0</v>
      </c>
      <c r="O23" s="1427">
        <f t="shared" si="11"/>
        <v>0</v>
      </c>
      <c r="P23" s="1427">
        <f t="shared" si="11"/>
        <v>0</v>
      </c>
      <c r="Q23" s="1427">
        <f t="shared" ref="Q23:AR23" si="12">SUM(Q21:Q22)</f>
        <v>0</v>
      </c>
      <c r="R23" s="1427">
        <f t="shared" si="12"/>
        <v>0</v>
      </c>
      <c r="S23" s="1427">
        <f t="shared" si="12"/>
        <v>0</v>
      </c>
      <c r="T23" s="1427">
        <f t="shared" si="12"/>
        <v>0</v>
      </c>
      <c r="U23" s="1427">
        <f t="shared" si="12"/>
        <v>0</v>
      </c>
      <c r="V23" s="1427">
        <f t="shared" si="12"/>
        <v>0</v>
      </c>
      <c r="W23" s="1427">
        <f t="shared" si="12"/>
        <v>0</v>
      </c>
      <c r="X23" s="1427">
        <f t="shared" si="12"/>
        <v>0</v>
      </c>
      <c r="Y23" s="1427">
        <f t="shared" si="12"/>
        <v>0</v>
      </c>
      <c r="Z23" s="1427">
        <f t="shared" si="12"/>
        <v>0</v>
      </c>
      <c r="AA23" s="1427">
        <f t="shared" si="12"/>
        <v>0</v>
      </c>
      <c r="AB23" s="1427">
        <f t="shared" si="12"/>
        <v>0</v>
      </c>
      <c r="AC23" s="1427">
        <f t="shared" si="12"/>
        <v>0</v>
      </c>
      <c r="AD23" s="1427">
        <f t="shared" si="12"/>
        <v>0</v>
      </c>
      <c r="AE23" s="1427">
        <f t="shared" si="12"/>
        <v>0</v>
      </c>
      <c r="AF23" s="1427">
        <f t="shared" si="12"/>
        <v>0</v>
      </c>
      <c r="AG23" s="1427">
        <f t="shared" si="12"/>
        <v>0</v>
      </c>
      <c r="AH23" s="1427">
        <f t="shared" si="12"/>
        <v>0</v>
      </c>
      <c r="AI23" s="1427">
        <f t="shared" si="12"/>
        <v>0</v>
      </c>
      <c r="AJ23" s="1427">
        <f t="shared" si="12"/>
        <v>0</v>
      </c>
      <c r="AK23" s="1427">
        <f t="shared" si="12"/>
        <v>0</v>
      </c>
      <c r="AL23" s="1427">
        <f t="shared" si="12"/>
        <v>0</v>
      </c>
      <c r="AM23" s="1427">
        <f t="shared" si="12"/>
        <v>0</v>
      </c>
      <c r="AN23" s="1427">
        <f t="shared" si="12"/>
        <v>0</v>
      </c>
      <c r="AO23" s="1427">
        <f t="shared" si="12"/>
        <v>0</v>
      </c>
      <c r="AP23" s="1427">
        <f t="shared" si="12"/>
        <v>0</v>
      </c>
      <c r="AQ23" s="1427">
        <f t="shared" si="12"/>
        <v>0</v>
      </c>
      <c r="AR23" s="1427">
        <f t="shared" si="12"/>
        <v>0</v>
      </c>
      <c r="AS23" s="1427">
        <f t="shared" ref="AS23:BM23" si="13">SUM(AS21:AS22)</f>
        <v>0</v>
      </c>
      <c r="AT23" s="1427">
        <f t="shared" si="13"/>
        <v>0</v>
      </c>
      <c r="AU23" s="1427">
        <f t="shared" si="13"/>
        <v>0</v>
      </c>
      <c r="AV23" s="1427">
        <f t="shared" si="13"/>
        <v>0</v>
      </c>
      <c r="AW23" s="1427">
        <f t="shared" si="13"/>
        <v>0</v>
      </c>
      <c r="AX23" s="1427">
        <f t="shared" si="13"/>
        <v>0</v>
      </c>
      <c r="AY23" s="1427">
        <f t="shared" si="13"/>
        <v>0</v>
      </c>
      <c r="AZ23" s="1427">
        <f t="shared" si="13"/>
        <v>0</v>
      </c>
      <c r="BA23" s="1427">
        <f t="shared" si="13"/>
        <v>0</v>
      </c>
      <c r="BB23" s="1427">
        <f t="shared" si="13"/>
        <v>0</v>
      </c>
      <c r="BC23" s="1427">
        <f t="shared" si="13"/>
        <v>0</v>
      </c>
      <c r="BD23" s="1427">
        <f t="shared" si="13"/>
        <v>0</v>
      </c>
      <c r="BE23" s="1427">
        <f t="shared" si="13"/>
        <v>0</v>
      </c>
      <c r="BF23" s="1427">
        <f t="shared" si="13"/>
        <v>0</v>
      </c>
      <c r="BG23" s="1427">
        <f t="shared" si="13"/>
        <v>0</v>
      </c>
      <c r="BH23" s="1427">
        <f t="shared" si="13"/>
        <v>0</v>
      </c>
      <c r="BI23" s="1427">
        <f t="shared" si="13"/>
        <v>0</v>
      </c>
      <c r="BJ23" s="1427">
        <f t="shared" si="13"/>
        <v>0</v>
      </c>
      <c r="BK23" s="1427">
        <f t="shared" si="13"/>
        <v>0</v>
      </c>
      <c r="BL23" s="1427">
        <f t="shared" si="13"/>
        <v>0</v>
      </c>
      <c r="BM23" s="1427">
        <f t="shared" si="13"/>
        <v>0</v>
      </c>
      <c r="BN23" s="826"/>
      <c r="BO23" s="839"/>
      <c r="BP23" s="805"/>
      <c r="BQ23" s="828" t="s">
        <v>8</v>
      </c>
      <c r="BR23" s="819"/>
      <c r="BS23" s="1427">
        <f t="shared" ref="BS23:BY23" si="14">SUM(BS21:BS22)</f>
        <v>1262958.4136337566</v>
      </c>
      <c r="BT23" s="1427">
        <f t="shared" si="14"/>
        <v>0</v>
      </c>
      <c r="BU23" s="1427">
        <f t="shared" si="14"/>
        <v>0</v>
      </c>
      <c r="BV23" s="1427">
        <f t="shared" si="14"/>
        <v>0</v>
      </c>
      <c r="BW23" s="1427">
        <f t="shared" si="14"/>
        <v>0</v>
      </c>
      <c r="BX23" s="1427">
        <f t="shared" si="14"/>
        <v>0</v>
      </c>
      <c r="BY23" s="1427">
        <f t="shared" si="14"/>
        <v>0</v>
      </c>
      <c r="BZ23" s="1427">
        <f t="shared" ref="BZ23:CG23" si="15">SUM(BZ21:BZ22)</f>
        <v>0</v>
      </c>
      <c r="CA23" s="1427">
        <f t="shared" si="15"/>
        <v>0</v>
      </c>
      <c r="CB23" s="1427">
        <f t="shared" si="15"/>
        <v>0</v>
      </c>
      <c r="CC23" s="1427">
        <f t="shared" si="15"/>
        <v>0</v>
      </c>
      <c r="CD23" s="1427">
        <f t="shared" si="15"/>
        <v>0</v>
      </c>
      <c r="CE23" s="1427">
        <f t="shared" si="15"/>
        <v>0</v>
      </c>
      <c r="CF23" s="1427">
        <f t="shared" si="15"/>
        <v>0</v>
      </c>
      <c r="CG23" s="1427">
        <f t="shared" si="15"/>
        <v>0</v>
      </c>
    </row>
    <row r="24" spans="2:85" s="99" customFormat="1">
      <c r="B24" s="802"/>
      <c r="C24" s="802"/>
      <c r="D24" s="802"/>
      <c r="E24" s="1424"/>
      <c r="F24" s="1424"/>
      <c r="G24" s="1424"/>
      <c r="H24" s="1424"/>
      <c r="I24" s="1424"/>
      <c r="J24" s="1424"/>
      <c r="K24" s="1424"/>
      <c r="L24" s="1424"/>
      <c r="M24" s="1424"/>
      <c r="N24" s="1424"/>
      <c r="O24" s="1424"/>
      <c r="P24" s="1424"/>
      <c r="Q24" s="1424"/>
      <c r="R24" s="1424"/>
      <c r="S24" s="1424"/>
      <c r="T24" s="1424"/>
      <c r="U24" s="1424"/>
      <c r="V24" s="1424"/>
      <c r="W24" s="1424"/>
      <c r="X24" s="1424"/>
      <c r="Y24" s="1424"/>
      <c r="Z24" s="1424"/>
      <c r="AA24" s="1424"/>
      <c r="AB24" s="1424"/>
      <c r="AC24" s="1424"/>
      <c r="AD24" s="1424"/>
      <c r="AE24" s="1424"/>
      <c r="AF24" s="1424"/>
      <c r="AG24" s="1424"/>
      <c r="AH24" s="1424"/>
      <c r="AI24" s="1424"/>
      <c r="AJ24" s="1424"/>
      <c r="AK24" s="1424"/>
      <c r="AL24" s="1424"/>
      <c r="AM24" s="1424"/>
      <c r="AN24" s="1424"/>
      <c r="AO24" s="1424"/>
      <c r="AP24" s="1424"/>
      <c r="AQ24" s="1424"/>
      <c r="AR24" s="1424"/>
      <c r="AS24" s="1424"/>
      <c r="AT24" s="1424"/>
      <c r="AU24" s="1424"/>
      <c r="AV24" s="1424"/>
      <c r="AW24" s="1424"/>
      <c r="AX24" s="1424"/>
      <c r="AY24" s="1424"/>
      <c r="AZ24" s="1424"/>
      <c r="BA24" s="1424"/>
      <c r="BB24" s="1424"/>
      <c r="BC24" s="1424"/>
      <c r="BD24" s="1424"/>
      <c r="BE24" s="1424"/>
      <c r="BF24" s="1424"/>
      <c r="BG24" s="1424"/>
      <c r="BH24" s="1424"/>
      <c r="BI24" s="1424"/>
      <c r="BJ24" s="1424"/>
      <c r="BK24" s="1424"/>
      <c r="BL24" s="1424"/>
      <c r="BM24" s="1424"/>
      <c r="BN24" s="827"/>
      <c r="BO24" s="840"/>
      <c r="BP24" s="802"/>
      <c r="BQ24" s="827"/>
      <c r="BR24" s="802"/>
      <c r="BS24" s="1424"/>
      <c r="BT24" s="1424"/>
      <c r="BU24" s="1424"/>
      <c r="BV24" s="1424"/>
      <c r="BW24" s="1424"/>
      <c r="BX24" s="1424"/>
      <c r="BY24" s="1424"/>
      <c r="BZ24" s="1424"/>
      <c r="CA24" s="1424"/>
      <c r="CB24" s="1424"/>
      <c r="CC24" s="1424"/>
      <c r="CD24" s="1424"/>
      <c r="CE24" s="1424"/>
      <c r="CF24" s="1424"/>
      <c r="CG24" s="1424"/>
    </row>
    <row r="25" spans="2:85" ht="10.199999999999999">
      <c r="B25" s="805"/>
      <c r="C25" s="805" t="s">
        <v>93</v>
      </c>
      <c r="D25" s="805"/>
      <c r="E25" s="1427">
        <f>E13+E18+E23</f>
        <v>1752473.0730701601</v>
      </c>
      <c r="F25" s="1427">
        <f>F13+F18+F23</f>
        <v>-262390.86014700809</v>
      </c>
      <c r="G25" s="1427">
        <f t="shared" ref="G25:P25" si="16">G13+G18+G23</f>
        <v>-216992.89500440547</v>
      </c>
      <c r="H25" s="1427">
        <f t="shared" si="16"/>
        <v>-236562.89500440547</v>
      </c>
      <c r="I25" s="1427">
        <f t="shared" si="16"/>
        <v>828494.39023057139</v>
      </c>
      <c r="J25" s="1427">
        <f t="shared" si="16"/>
        <v>-193192.64750220274</v>
      </c>
      <c r="K25" s="1427">
        <f t="shared" si="16"/>
        <v>-165084.70000000001</v>
      </c>
      <c r="L25" s="1427">
        <f t="shared" si="16"/>
        <v>-186211.7</v>
      </c>
      <c r="M25" s="1427">
        <f t="shared" si="16"/>
        <v>936123.70598312223</v>
      </c>
      <c r="N25" s="1427">
        <f t="shared" si="16"/>
        <v>-169823.16999999998</v>
      </c>
      <c r="O25" s="1427">
        <f t="shared" si="16"/>
        <v>-169823.16999999998</v>
      </c>
      <c r="P25" s="1427">
        <f t="shared" si="16"/>
        <v>-193062.87</v>
      </c>
      <c r="Q25" s="1427">
        <f t="shared" ref="Q25:BM25" si="17">Q13+Q18+Q23</f>
        <v>952021.78239847731</v>
      </c>
      <c r="R25" s="1427">
        <f t="shared" si="17"/>
        <v>-175035.48699999999</v>
      </c>
      <c r="S25" s="1427">
        <f t="shared" si="17"/>
        <v>-175035.48699999999</v>
      </c>
      <c r="T25" s="1427">
        <f t="shared" si="17"/>
        <v>-200159.15700000001</v>
      </c>
      <c r="U25" s="1427">
        <f t="shared" si="17"/>
        <v>967443.76922213938</v>
      </c>
      <c r="V25" s="1427">
        <f t="shared" si="17"/>
        <v>-180769.03570000001</v>
      </c>
      <c r="W25" s="1427">
        <f t="shared" si="17"/>
        <v>-180769.03570000001</v>
      </c>
      <c r="X25" s="1427">
        <f t="shared" si="17"/>
        <v>-207965.07270000002</v>
      </c>
      <c r="Y25" s="1427">
        <f t="shared" si="17"/>
        <v>1107177.8595502749</v>
      </c>
      <c r="Z25" s="1427">
        <f t="shared" si="17"/>
        <v>-62175.939270000003</v>
      </c>
      <c r="AA25" s="1427">
        <f t="shared" si="17"/>
        <v>-62175.939270000003</v>
      </c>
      <c r="AB25" s="1427">
        <f t="shared" si="17"/>
        <v>-91651.579970000006</v>
      </c>
      <c r="AC25" s="1427">
        <f t="shared" si="17"/>
        <v>1121322.321829773</v>
      </c>
      <c r="AD25" s="1427">
        <f t="shared" si="17"/>
        <v>-69113.533196999997</v>
      </c>
      <c r="AE25" s="1427">
        <f t="shared" si="17"/>
        <v>-69113.533196999997</v>
      </c>
      <c r="AF25" s="1427">
        <f t="shared" si="17"/>
        <v>-101096.73796699999</v>
      </c>
      <c r="AG25" s="1427">
        <f t="shared" si="17"/>
        <v>1134684.4925141409</v>
      </c>
      <c r="AH25" s="1427">
        <f t="shared" si="17"/>
        <v>-76744.886516700004</v>
      </c>
      <c r="AI25" s="1427">
        <f t="shared" si="17"/>
        <v>-76744.886516700004</v>
      </c>
      <c r="AJ25" s="1427">
        <f t="shared" si="17"/>
        <v>-111486.4117637</v>
      </c>
      <c r="AK25" s="1427">
        <f t="shared" si="17"/>
        <v>1147119.6676874049</v>
      </c>
      <c r="AL25" s="1427">
        <f t="shared" si="17"/>
        <v>-85139.37516837001</v>
      </c>
      <c r="AM25" s="1427">
        <f t="shared" si="17"/>
        <v>-85139.37516837001</v>
      </c>
      <c r="AN25" s="1427">
        <f t="shared" si="17"/>
        <v>-122915.05294007002</v>
      </c>
      <c r="AO25" s="1427">
        <f t="shared" si="17"/>
        <v>1158509.8835468621</v>
      </c>
      <c r="AP25" s="1427">
        <f t="shared" si="17"/>
        <v>-94373.312685207013</v>
      </c>
      <c r="AQ25" s="1427">
        <f t="shared" si="17"/>
        <v>-94373.312685207013</v>
      </c>
      <c r="AR25" s="1427">
        <f t="shared" si="17"/>
        <v>-135486.55823407703</v>
      </c>
      <c r="AS25" s="1427">
        <f t="shared" si="17"/>
        <v>1168692.5746245105</v>
      </c>
      <c r="AT25" s="1427">
        <f t="shared" si="17"/>
        <v>-104530.6439537277</v>
      </c>
      <c r="AU25" s="1427">
        <f t="shared" si="17"/>
        <v>-104530.6439537277</v>
      </c>
      <c r="AV25" s="1427">
        <f t="shared" si="17"/>
        <v>-149315.2140574847</v>
      </c>
      <c r="AW25" s="1427">
        <f t="shared" si="17"/>
        <v>1177499.0975148135</v>
      </c>
      <c r="AX25" s="1427">
        <f t="shared" si="17"/>
        <v>-115703.70834910049</v>
      </c>
      <c r="AY25" s="1427">
        <f t="shared" si="17"/>
        <v>-115703.70834910049</v>
      </c>
      <c r="AZ25" s="1427">
        <f t="shared" si="17"/>
        <v>-164526.73546323317</v>
      </c>
      <c r="BA25" s="1427">
        <f t="shared" si="17"/>
        <v>1184753.1066531348</v>
      </c>
      <c r="BB25" s="1427">
        <f t="shared" si="17"/>
        <v>-127994.07918401054</v>
      </c>
      <c r="BC25" s="1427">
        <f t="shared" si="17"/>
        <v>-127994.07918401054</v>
      </c>
      <c r="BD25" s="1427">
        <f t="shared" si="17"/>
        <v>-181259.40900955652</v>
      </c>
      <c r="BE25" s="1427">
        <f t="shared" si="17"/>
        <v>1190238.7673434559</v>
      </c>
      <c r="BF25" s="1427">
        <f t="shared" si="17"/>
        <v>-141513.4871024116</v>
      </c>
      <c r="BG25" s="1427">
        <f t="shared" si="17"/>
        <v>-141513.4871024116</v>
      </c>
      <c r="BH25" s="1427">
        <f t="shared" si="17"/>
        <v>-199665.34991051216</v>
      </c>
      <c r="BI25" s="1427">
        <f t="shared" si="17"/>
        <v>1193748.78975374</v>
      </c>
      <c r="BJ25" s="1427">
        <f t="shared" si="17"/>
        <v>-156384.83581265275</v>
      </c>
      <c r="BK25" s="1427">
        <f t="shared" si="17"/>
        <v>-156384.83581265275</v>
      </c>
      <c r="BL25" s="1427">
        <f t="shared" si="17"/>
        <v>-219911.88490156335</v>
      </c>
      <c r="BM25" s="1427">
        <f t="shared" si="17"/>
        <v>0</v>
      </c>
      <c r="BN25" s="826"/>
      <c r="BO25" s="839"/>
      <c r="BP25" s="805"/>
      <c r="BQ25" s="826" t="s">
        <v>93</v>
      </c>
      <c r="BR25" s="805"/>
      <c r="BS25" s="1427">
        <f t="shared" ref="BS25:BY25" si="18">BS13+BS18+BS23</f>
        <v>1036526.4229143412</v>
      </c>
      <c r="BT25" s="1427">
        <f t="shared" si="18"/>
        <v>284005.34272836853</v>
      </c>
      <c r="BU25" s="1427">
        <f t="shared" si="18"/>
        <v>403414.49598312227</v>
      </c>
      <c r="BV25" s="1427">
        <f t="shared" si="18"/>
        <v>401791.65139847738</v>
      </c>
      <c r="BW25" s="1427">
        <f t="shared" si="18"/>
        <v>397940.62512213935</v>
      </c>
      <c r="BX25" s="1427">
        <f t="shared" si="18"/>
        <v>891174.401040275</v>
      </c>
      <c r="BY25" s="1427">
        <f t="shared" si="18"/>
        <v>881998.51746877294</v>
      </c>
      <c r="BZ25" s="1427">
        <f t="shared" ref="BZ25:CG25" si="19">BZ13+BZ18+BZ23</f>
        <v>869708.30771704088</v>
      </c>
      <c r="CA25" s="1427">
        <f t="shared" si="19"/>
        <v>853925.86441059492</v>
      </c>
      <c r="CB25" s="1427">
        <f t="shared" si="19"/>
        <v>834276.69994237099</v>
      </c>
      <c r="CC25" s="1427">
        <f t="shared" si="19"/>
        <v>844459.39102001942</v>
      </c>
      <c r="CD25" s="1427">
        <f t="shared" si="19"/>
        <v>834302.05975149875</v>
      </c>
      <c r="CE25" s="1427">
        <f t="shared" si="19"/>
        <v>824144.72848297807</v>
      </c>
      <c r="CF25" s="1427">
        <f t="shared" si="19"/>
        <v>810316.07265957026</v>
      </c>
      <c r="CG25" s="1427">
        <f t="shared" si="19"/>
        <v>819122.59554987343</v>
      </c>
    </row>
    <row r="26" spans="2:85" ht="10.199999999999999">
      <c r="B26" s="802"/>
      <c r="C26" s="802" t="s">
        <v>9</v>
      </c>
      <c r="D26" s="820"/>
      <c r="E26" s="1426">
        <v>0</v>
      </c>
      <c r="F26" s="1426">
        <f>E27</f>
        <v>1752473.0730701601</v>
      </c>
      <c r="G26" s="1426">
        <f>F27</f>
        <v>1490082.2129231519</v>
      </c>
      <c r="H26" s="1426">
        <f>G27</f>
        <v>1273089.3179187465</v>
      </c>
      <c r="I26" s="1426">
        <f t="shared" ref="I26:P26" si="20">H27</f>
        <v>1036526.4229143411</v>
      </c>
      <c r="J26" s="1426">
        <f t="shared" si="20"/>
        <v>1865020.8131449125</v>
      </c>
      <c r="K26" s="1426">
        <f t="shared" si="20"/>
        <v>1671828.1656427097</v>
      </c>
      <c r="L26" s="1426">
        <f t="shared" si="20"/>
        <v>1506743.4656427098</v>
      </c>
      <c r="M26" s="1426">
        <f t="shared" si="20"/>
        <v>1320531.7656427098</v>
      </c>
      <c r="N26" s="1426">
        <f t="shared" si="20"/>
        <v>2256655.4716258319</v>
      </c>
      <c r="O26" s="1426">
        <f t="shared" si="20"/>
        <v>2086832.301625832</v>
      </c>
      <c r="P26" s="1426">
        <f t="shared" si="20"/>
        <v>1917009.1316258321</v>
      </c>
      <c r="Q26" s="1426">
        <f t="shared" ref="Q26:AR26" si="21">P27</f>
        <v>1723946.2616258319</v>
      </c>
      <c r="R26" s="1426">
        <f t="shared" si="21"/>
        <v>2675968.0440243091</v>
      </c>
      <c r="S26" s="1426">
        <f t="shared" si="21"/>
        <v>2500932.5570243089</v>
      </c>
      <c r="T26" s="1426">
        <f t="shared" si="21"/>
        <v>2325897.0700243087</v>
      </c>
      <c r="U26" s="1426">
        <f t="shared" si="21"/>
        <v>2125737.9130243086</v>
      </c>
      <c r="V26" s="1426">
        <f t="shared" si="21"/>
        <v>3093181.682246448</v>
      </c>
      <c r="W26" s="1426">
        <f t="shared" si="21"/>
        <v>2912412.6465464481</v>
      </c>
      <c r="X26" s="1426">
        <f t="shared" si="21"/>
        <v>2731643.6108464482</v>
      </c>
      <c r="Y26" s="1426">
        <f t="shared" si="21"/>
        <v>2523678.5381464483</v>
      </c>
      <c r="Z26" s="1426">
        <f t="shared" si="21"/>
        <v>3630856.3976967232</v>
      </c>
      <c r="AA26" s="1426">
        <f t="shared" si="21"/>
        <v>3568680.4584267233</v>
      </c>
      <c r="AB26" s="1426">
        <f t="shared" si="21"/>
        <v>3506504.5191567233</v>
      </c>
      <c r="AC26" s="1426">
        <f t="shared" si="21"/>
        <v>3414852.9391867234</v>
      </c>
      <c r="AD26" s="1426">
        <f t="shared" si="21"/>
        <v>4536175.2610164965</v>
      </c>
      <c r="AE26" s="1426">
        <f t="shared" si="21"/>
        <v>4467061.7278194968</v>
      </c>
      <c r="AF26" s="1426">
        <f t="shared" si="21"/>
        <v>4397948.1946224971</v>
      </c>
      <c r="AG26" s="1426">
        <f t="shared" si="21"/>
        <v>4296851.4566554967</v>
      </c>
      <c r="AH26" s="1426">
        <f t="shared" si="21"/>
        <v>5431535.9491696376</v>
      </c>
      <c r="AI26" s="1426">
        <f t="shared" si="21"/>
        <v>5354791.0626529381</v>
      </c>
      <c r="AJ26" s="1426">
        <f t="shared" si="21"/>
        <v>5278046.1761362385</v>
      </c>
      <c r="AK26" s="1426">
        <f t="shared" si="21"/>
        <v>5166559.7643725388</v>
      </c>
      <c r="AL26" s="1426">
        <f t="shared" si="21"/>
        <v>6313679.4320599437</v>
      </c>
      <c r="AM26" s="1426">
        <f t="shared" si="21"/>
        <v>6228540.0568915736</v>
      </c>
      <c r="AN26" s="1426">
        <f t="shared" si="21"/>
        <v>6143400.6817232035</v>
      </c>
      <c r="AO26" s="1426">
        <f t="shared" si="21"/>
        <v>6020485.6287831338</v>
      </c>
      <c r="AP26" s="1426">
        <f t="shared" si="21"/>
        <v>7178995.5123299956</v>
      </c>
      <c r="AQ26" s="1426">
        <f t="shared" si="21"/>
        <v>7084622.1996447882</v>
      </c>
      <c r="AR26" s="1426">
        <f t="shared" si="21"/>
        <v>6990248.8869595807</v>
      </c>
      <c r="AS26" s="1426">
        <f t="shared" ref="AS26:BM26" si="22">AR27</f>
        <v>6854762.3287255038</v>
      </c>
      <c r="AT26" s="1426">
        <f t="shared" si="22"/>
        <v>8023454.9033500142</v>
      </c>
      <c r="AU26" s="1426">
        <f t="shared" si="22"/>
        <v>7918924.2593962867</v>
      </c>
      <c r="AV26" s="1426">
        <f t="shared" si="22"/>
        <v>7814393.6154425591</v>
      </c>
      <c r="AW26" s="1426">
        <f t="shared" si="22"/>
        <v>7665078.4013850745</v>
      </c>
      <c r="AX26" s="1426">
        <f t="shared" si="22"/>
        <v>8842577.4988998882</v>
      </c>
      <c r="AY26" s="1426">
        <f t="shared" si="22"/>
        <v>8726873.790550787</v>
      </c>
      <c r="AZ26" s="1426">
        <f t="shared" si="22"/>
        <v>8611170.0822016858</v>
      </c>
      <c r="BA26" s="1426">
        <f t="shared" si="22"/>
        <v>8446643.3467384521</v>
      </c>
      <c r="BB26" s="1426">
        <f t="shared" si="22"/>
        <v>9631396.4533915874</v>
      </c>
      <c r="BC26" s="1426">
        <f t="shared" si="22"/>
        <v>9503402.3742075767</v>
      </c>
      <c r="BD26" s="1426">
        <f t="shared" si="22"/>
        <v>9375408.2950235661</v>
      </c>
      <c r="BE26" s="1426">
        <f t="shared" si="22"/>
        <v>9194148.8860140089</v>
      </c>
      <c r="BF26" s="1426">
        <f t="shared" si="22"/>
        <v>10384387.653357465</v>
      </c>
      <c r="BG26" s="1426">
        <f t="shared" si="22"/>
        <v>10242874.166255053</v>
      </c>
      <c r="BH26" s="1426">
        <f t="shared" si="22"/>
        <v>10101360.679152641</v>
      </c>
      <c r="BI26" s="1426">
        <f t="shared" si="22"/>
        <v>9901695.3292421289</v>
      </c>
      <c r="BJ26" s="1426">
        <f t="shared" si="22"/>
        <v>11095444.11899587</v>
      </c>
      <c r="BK26" s="1426">
        <f t="shared" si="22"/>
        <v>10939059.283183217</v>
      </c>
      <c r="BL26" s="1426">
        <f t="shared" si="22"/>
        <v>10782674.447370565</v>
      </c>
      <c r="BM26" s="1426">
        <f t="shared" si="22"/>
        <v>10562762.562469002</v>
      </c>
      <c r="BN26" s="827"/>
      <c r="BO26" s="840"/>
      <c r="BP26" s="802"/>
      <c r="BQ26" s="829" t="s">
        <v>9</v>
      </c>
      <c r="BR26" s="820"/>
      <c r="BS26" s="1426">
        <f t="shared" ref="BS26:CC26" si="23">BR27</f>
        <v>0</v>
      </c>
      <c r="BT26" s="1426">
        <f t="shared" si="23"/>
        <v>1036526.4229143412</v>
      </c>
      <c r="BU26" s="1426">
        <f t="shared" si="23"/>
        <v>1320531.7656427098</v>
      </c>
      <c r="BV26" s="1426">
        <f t="shared" si="23"/>
        <v>1723946.2616258319</v>
      </c>
      <c r="BW26" s="1426">
        <f t="shared" si="23"/>
        <v>2125737.9130243091</v>
      </c>
      <c r="BX26" s="1426">
        <f t="shared" si="23"/>
        <v>2523678.5381464483</v>
      </c>
      <c r="BY26" s="1426">
        <f t="shared" si="23"/>
        <v>3414852.9391867234</v>
      </c>
      <c r="BZ26" s="1426">
        <f t="shared" si="23"/>
        <v>4296851.4566554967</v>
      </c>
      <c r="CA26" s="1426">
        <f t="shared" si="23"/>
        <v>5166559.7643725378</v>
      </c>
      <c r="CB26" s="1426">
        <f t="shared" si="23"/>
        <v>6020485.6287831329</v>
      </c>
      <c r="CC26" s="1426">
        <f t="shared" si="23"/>
        <v>6854762.3287255038</v>
      </c>
      <c r="CD26" s="1426">
        <f>CC27</f>
        <v>7699221.7197455233</v>
      </c>
      <c r="CE26" s="1426">
        <f>CD27</f>
        <v>8533523.7794970218</v>
      </c>
      <c r="CF26" s="1426">
        <f>CE27</f>
        <v>9357668.5079800002</v>
      </c>
      <c r="CG26" s="1426">
        <f>CF27</f>
        <v>10167984.580639571</v>
      </c>
    </row>
    <row r="27" spans="2:85" ht="10.199999999999999">
      <c r="B27" s="805"/>
      <c r="C27" s="805" t="s">
        <v>10</v>
      </c>
      <c r="D27" s="819"/>
      <c r="E27" s="1427">
        <f>SUM(E25:E26)</f>
        <v>1752473.0730701601</v>
      </c>
      <c r="F27" s="1427">
        <f>SUM(F25:F26)</f>
        <v>1490082.2129231519</v>
      </c>
      <c r="G27" s="1427">
        <f t="shared" ref="G27:P27" si="24">SUM(G25:G26)</f>
        <v>1273089.3179187465</v>
      </c>
      <c r="H27" s="1427">
        <f t="shared" si="24"/>
        <v>1036526.4229143411</v>
      </c>
      <c r="I27" s="1427">
        <f t="shared" si="24"/>
        <v>1865020.8131449125</v>
      </c>
      <c r="J27" s="1427">
        <f t="shared" si="24"/>
        <v>1671828.1656427097</v>
      </c>
      <c r="K27" s="1427">
        <f t="shared" si="24"/>
        <v>1506743.4656427098</v>
      </c>
      <c r="L27" s="1427">
        <f t="shared" si="24"/>
        <v>1320531.7656427098</v>
      </c>
      <c r="M27" s="1427">
        <f t="shared" si="24"/>
        <v>2256655.4716258319</v>
      </c>
      <c r="N27" s="1427">
        <f t="shared" si="24"/>
        <v>2086832.301625832</v>
      </c>
      <c r="O27" s="1427">
        <f t="shared" si="24"/>
        <v>1917009.1316258321</v>
      </c>
      <c r="P27" s="1427">
        <f t="shared" si="24"/>
        <v>1723946.2616258319</v>
      </c>
      <c r="Q27" s="1427">
        <f t="shared" ref="Q27:BM27" si="25">SUM(Q25:Q26)</f>
        <v>2675968.0440243091</v>
      </c>
      <c r="R27" s="1427">
        <f t="shared" si="25"/>
        <v>2500932.5570243089</v>
      </c>
      <c r="S27" s="1427">
        <f t="shared" si="25"/>
        <v>2325897.0700243087</v>
      </c>
      <c r="T27" s="1427">
        <f t="shared" si="25"/>
        <v>2125737.9130243086</v>
      </c>
      <c r="U27" s="1427">
        <f t="shared" si="25"/>
        <v>3093181.682246448</v>
      </c>
      <c r="V27" s="1427">
        <f t="shared" si="25"/>
        <v>2912412.6465464481</v>
      </c>
      <c r="W27" s="1427">
        <f t="shared" si="25"/>
        <v>2731643.6108464482</v>
      </c>
      <c r="X27" s="1427">
        <f t="shared" si="25"/>
        <v>2523678.5381464483</v>
      </c>
      <c r="Y27" s="1427">
        <f t="shared" si="25"/>
        <v>3630856.3976967232</v>
      </c>
      <c r="Z27" s="1427">
        <f t="shared" si="25"/>
        <v>3568680.4584267233</v>
      </c>
      <c r="AA27" s="1427">
        <f t="shared" si="25"/>
        <v>3506504.5191567233</v>
      </c>
      <c r="AB27" s="1427">
        <f t="shared" si="25"/>
        <v>3414852.9391867234</v>
      </c>
      <c r="AC27" s="1427">
        <f t="shared" si="25"/>
        <v>4536175.2610164965</v>
      </c>
      <c r="AD27" s="1427">
        <f t="shared" si="25"/>
        <v>4467061.7278194968</v>
      </c>
      <c r="AE27" s="1427">
        <f t="shared" si="25"/>
        <v>4397948.1946224971</v>
      </c>
      <c r="AF27" s="1427">
        <f t="shared" si="25"/>
        <v>4296851.4566554967</v>
      </c>
      <c r="AG27" s="1427">
        <f t="shared" si="25"/>
        <v>5431535.9491696376</v>
      </c>
      <c r="AH27" s="1427">
        <f t="shared" si="25"/>
        <v>5354791.0626529381</v>
      </c>
      <c r="AI27" s="1427">
        <f t="shared" si="25"/>
        <v>5278046.1761362385</v>
      </c>
      <c r="AJ27" s="1427">
        <f t="shared" si="25"/>
        <v>5166559.7643725388</v>
      </c>
      <c r="AK27" s="1427">
        <f t="shared" si="25"/>
        <v>6313679.4320599437</v>
      </c>
      <c r="AL27" s="1427">
        <f t="shared" si="25"/>
        <v>6228540.0568915736</v>
      </c>
      <c r="AM27" s="1427">
        <f t="shared" si="25"/>
        <v>6143400.6817232035</v>
      </c>
      <c r="AN27" s="1427">
        <f t="shared" si="25"/>
        <v>6020485.6287831338</v>
      </c>
      <c r="AO27" s="1427">
        <f t="shared" si="25"/>
        <v>7178995.5123299956</v>
      </c>
      <c r="AP27" s="1427">
        <f t="shared" si="25"/>
        <v>7084622.1996447882</v>
      </c>
      <c r="AQ27" s="1427">
        <f t="shared" si="25"/>
        <v>6990248.8869595807</v>
      </c>
      <c r="AR27" s="1427">
        <f t="shared" si="25"/>
        <v>6854762.3287255038</v>
      </c>
      <c r="AS27" s="1427">
        <f t="shared" si="25"/>
        <v>8023454.9033500142</v>
      </c>
      <c r="AT27" s="1427">
        <f t="shared" si="25"/>
        <v>7918924.2593962867</v>
      </c>
      <c r="AU27" s="1427">
        <f t="shared" si="25"/>
        <v>7814393.6154425591</v>
      </c>
      <c r="AV27" s="1427">
        <f t="shared" si="25"/>
        <v>7665078.4013850745</v>
      </c>
      <c r="AW27" s="1427">
        <f t="shared" si="25"/>
        <v>8842577.4988998882</v>
      </c>
      <c r="AX27" s="1427">
        <f t="shared" si="25"/>
        <v>8726873.790550787</v>
      </c>
      <c r="AY27" s="1427">
        <f t="shared" si="25"/>
        <v>8611170.0822016858</v>
      </c>
      <c r="AZ27" s="1427">
        <f t="shared" si="25"/>
        <v>8446643.3467384521</v>
      </c>
      <c r="BA27" s="1427">
        <f t="shared" si="25"/>
        <v>9631396.4533915874</v>
      </c>
      <c r="BB27" s="1427">
        <f t="shared" si="25"/>
        <v>9503402.3742075767</v>
      </c>
      <c r="BC27" s="1427">
        <f t="shared" si="25"/>
        <v>9375408.2950235661</v>
      </c>
      <c r="BD27" s="1427">
        <f t="shared" si="25"/>
        <v>9194148.8860140089</v>
      </c>
      <c r="BE27" s="1427">
        <f t="shared" si="25"/>
        <v>10384387.653357465</v>
      </c>
      <c r="BF27" s="1427">
        <f t="shared" si="25"/>
        <v>10242874.166255053</v>
      </c>
      <c r="BG27" s="1427">
        <f t="shared" si="25"/>
        <v>10101360.679152641</v>
      </c>
      <c r="BH27" s="1427">
        <f t="shared" si="25"/>
        <v>9901695.3292421289</v>
      </c>
      <c r="BI27" s="1427">
        <f t="shared" si="25"/>
        <v>11095444.11899587</v>
      </c>
      <c r="BJ27" s="1427">
        <f t="shared" si="25"/>
        <v>10939059.283183217</v>
      </c>
      <c r="BK27" s="1427">
        <f t="shared" si="25"/>
        <v>10782674.447370565</v>
      </c>
      <c r="BL27" s="1427">
        <f t="shared" si="25"/>
        <v>10562762.562469002</v>
      </c>
      <c r="BM27" s="1427">
        <f t="shared" si="25"/>
        <v>10562762.562469002</v>
      </c>
      <c r="BN27" s="826"/>
      <c r="BO27" s="839"/>
      <c r="BP27" s="805"/>
      <c r="BQ27" s="828" t="s">
        <v>10</v>
      </c>
      <c r="BR27" s="819"/>
      <c r="BS27" s="1427">
        <f t="shared" ref="BS27:BY27" si="26">SUM(BS25:BS26)</f>
        <v>1036526.4229143412</v>
      </c>
      <c r="BT27" s="1427">
        <f t="shared" si="26"/>
        <v>1320531.7656427098</v>
      </c>
      <c r="BU27" s="1427">
        <f t="shared" si="26"/>
        <v>1723946.2616258319</v>
      </c>
      <c r="BV27" s="1427">
        <f t="shared" si="26"/>
        <v>2125737.9130243091</v>
      </c>
      <c r="BW27" s="1427">
        <f t="shared" si="26"/>
        <v>2523678.5381464483</v>
      </c>
      <c r="BX27" s="1427">
        <f t="shared" si="26"/>
        <v>3414852.9391867234</v>
      </c>
      <c r="BY27" s="1427">
        <f t="shared" si="26"/>
        <v>4296851.4566554967</v>
      </c>
      <c r="BZ27" s="1427">
        <f t="shared" ref="BZ27:CG27" si="27">SUM(BZ25:BZ26)</f>
        <v>5166559.7643725378</v>
      </c>
      <c r="CA27" s="1427">
        <f t="shared" si="27"/>
        <v>6020485.6287831329</v>
      </c>
      <c r="CB27" s="1427">
        <f t="shared" si="27"/>
        <v>6854762.3287255038</v>
      </c>
      <c r="CC27" s="1427">
        <f t="shared" si="27"/>
        <v>7699221.7197455233</v>
      </c>
      <c r="CD27" s="1427">
        <f t="shared" si="27"/>
        <v>8533523.7794970218</v>
      </c>
      <c r="CE27" s="1427">
        <f t="shared" si="27"/>
        <v>9357668.5079800002</v>
      </c>
      <c r="CF27" s="1427">
        <f t="shared" si="27"/>
        <v>10167984.580639571</v>
      </c>
      <c r="CG27" s="1427">
        <f t="shared" si="27"/>
        <v>10987107.176189445</v>
      </c>
    </row>
    <row r="28" spans="2:85" s="99" customFormat="1">
      <c r="B28" s="88"/>
      <c r="C28" s="88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88"/>
      <c r="AT28" s="88"/>
      <c r="AU28" s="88"/>
      <c r="AV28" s="88"/>
      <c r="AW28" s="88"/>
      <c r="AX28" s="88"/>
      <c r="AY28" s="88"/>
      <c r="AZ28" s="88"/>
      <c r="BA28" s="88"/>
      <c r="BB28" s="88"/>
      <c r="BC28" s="88"/>
      <c r="BD28" s="88"/>
      <c r="BE28" s="88"/>
      <c r="BF28" s="88"/>
      <c r="BG28" s="88"/>
      <c r="BH28" s="88"/>
      <c r="BI28" s="88"/>
      <c r="BJ28" s="88"/>
      <c r="BK28" s="88"/>
      <c r="BL28" s="88"/>
      <c r="BM28" s="88"/>
      <c r="BN28" s="832"/>
      <c r="BO28" s="838"/>
      <c r="BP28" s="88"/>
      <c r="BQ28" s="136"/>
      <c r="BR28" s="23"/>
      <c r="BS28" s="23"/>
      <c r="BT28" s="23"/>
      <c r="BU28" s="23"/>
      <c r="BV28" s="23"/>
      <c r="BW28" s="23"/>
      <c r="BX28" s="23"/>
      <c r="BY28" s="23"/>
      <c r="BZ28" s="23"/>
    </row>
    <row r="29" spans="2:85" s="99" customFormat="1">
      <c r="B29" s="830"/>
      <c r="C29" s="830"/>
      <c r="D29" s="830"/>
      <c r="E29" s="830"/>
      <c r="F29" s="830"/>
      <c r="G29" s="830"/>
      <c r="H29" s="830"/>
      <c r="I29" s="830"/>
      <c r="J29" s="830"/>
      <c r="K29" s="830"/>
      <c r="L29" s="830"/>
      <c r="M29" s="830"/>
      <c r="N29" s="830"/>
      <c r="O29" s="830"/>
      <c r="P29" s="830"/>
      <c r="Q29" s="830"/>
      <c r="R29" s="830"/>
      <c r="S29" s="830"/>
      <c r="T29" s="830"/>
      <c r="U29" s="830"/>
      <c r="V29" s="830"/>
      <c r="W29" s="830"/>
      <c r="X29" s="830"/>
      <c r="Y29" s="830"/>
      <c r="Z29" s="830"/>
      <c r="AA29" s="830"/>
      <c r="AB29" s="830"/>
      <c r="AC29" s="830"/>
      <c r="AD29" s="830"/>
      <c r="AE29" s="830"/>
      <c r="AF29" s="830"/>
      <c r="AG29" s="830"/>
      <c r="AH29" s="830"/>
      <c r="AI29" s="830"/>
      <c r="AJ29" s="830"/>
      <c r="AK29" s="830"/>
      <c r="AL29" s="830"/>
      <c r="AM29" s="830"/>
      <c r="AN29" s="830"/>
      <c r="AO29" s="830"/>
      <c r="AP29" s="830"/>
      <c r="AQ29" s="830"/>
      <c r="AR29" s="830"/>
      <c r="AS29" s="830"/>
      <c r="AT29" s="830"/>
      <c r="AU29" s="830"/>
      <c r="AV29" s="830"/>
      <c r="AW29" s="830"/>
      <c r="AX29" s="830"/>
      <c r="AY29" s="830"/>
      <c r="AZ29" s="830"/>
      <c r="BA29" s="830"/>
      <c r="BB29" s="830"/>
      <c r="BC29" s="830"/>
      <c r="BD29" s="830"/>
      <c r="BE29" s="830"/>
      <c r="BF29" s="830"/>
      <c r="BG29" s="830"/>
      <c r="BH29" s="830"/>
      <c r="BI29" s="830"/>
      <c r="BJ29" s="830"/>
      <c r="BK29" s="830"/>
      <c r="BL29" s="830"/>
      <c r="BM29" s="830"/>
      <c r="BN29" s="835"/>
      <c r="BO29" s="841"/>
      <c r="BP29" s="830"/>
      <c r="BQ29" s="835"/>
      <c r="BR29" s="830"/>
      <c r="BS29" s="830"/>
      <c r="BT29" s="830"/>
      <c r="BU29" s="830"/>
      <c r="BV29" s="830"/>
      <c r="BW29" s="830"/>
      <c r="BX29" s="830"/>
      <c r="BY29" s="830"/>
      <c r="BZ29" s="830"/>
    </row>
    <row r="30" spans="2:85" ht="10.199999999999999">
      <c r="B30" s="8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88"/>
      <c r="AT30" s="88"/>
      <c r="AU30" s="88"/>
      <c r="AV30" s="88"/>
      <c r="AW30" s="88"/>
      <c r="AX30" s="88"/>
      <c r="AY30" s="88"/>
      <c r="AZ30" s="88"/>
      <c r="BA30" s="88"/>
      <c r="BB30" s="88"/>
      <c r="BC30" s="88"/>
      <c r="BD30" s="88"/>
      <c r="BE30" s="88"/>
      <c r="BF30" s="88"/>
      <c r="BG30" s="88"/>
      <c r="BH30" s="88"/>
      <c r="BI30" s="88"/>
      <c r="BJ30" s="88"/>
      <c r="BK30" s="88"/>
      <c r="BL30" s="88"/>
      <c r="BM30" s="88"/>
      <c r="BQ30" s="136"/>
      <c r="BR30" s="23"/>
      <c r="BS30" s="23"/>
      <c r="BT30" s="23"/>
      <c r="BU30" s="23"/>
      <c r="BV30" s="23"/>
      <c r="BW30" s="23"/>
      <c r="BX30" s="23"/>
      <c r="BY30" s="23"/>
      <c r="BZ30" s="23"/>
    </row>
    <row r="31" spans="2:85" ht="10.199999999999999">
      <c r="B31" s="830"/>
      <c r="C31" s="830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830"/>
      <c r="AT31" s="830"/>
      <c r="AU31" s="830"/>
      <c r="AV31" s="830"/>
      <c r="AW31" s="830"/>
      <c r="AX31" s="830"/>
      <c r="AY31" s="830"/>
      <c r="AZ31" s="830"/>
      <c r="BA31" s="830"/>
      <c r="BB31" s="830"/>
      <c r="BC31" s="830"/>
      <c r="BD31" s="830"/>
      <c r="BE31" s="830"/>
      <c r="BF31" s="830"/>
      <c r="BG31" s="830"/>
      <c r="BH31" s="830"/>
      <c r="BI31" s="830"/>
      <c r="BJ31" s="830"/>
      <c r="BK31" s="830"/>
      <c r="BL31" s="830"/>
      <c r="BM31" s="830"/>
      <c r="BN31" s="835"/>
      <c r="BO31" s="841"/>
      <c r="BP31" s="830"/>
      <c r="BQ31" s="136"/>
      <c r="BR31" s="23"/>
      <c r="BS31" s="23"/>
      <c r="BT31" s="23"/>
      <c r="BU31" s="23"/>
      <c r="BV31" s="23"/>
      <c r="BW31" s="23"/>
      <c r="BX31" s="23"/>
      <c r="BY31" s="23"/>
      <c r="BZ31" s="23"/>
    </row>
    <row r="32" spans="2:85" s="99" customFormat="1">
      <c r="B32" s="88"/>
      <c r="C32" s="88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88"/>
      <c r="AT32" s="88"/>
      <c r="AU32" s="88"/>
      <c r="AV32" s="88"/>
      <c r="AW32" s="88"/>
      <c r="AX32" s="88"/>
      <c r="AY32" s="88"/>
      <c r="AZ32" s="88"/>
      <c r="BA32" s="88"/>
      <c r="BB32" s="88"/>
      <c r="BC32" s="88"/>
      <c r="BD32" s="88"/>
      <c r="BE32" s="88"/>
      <c r="BF32" s="88"/>
      <c r="BG32" s="88"/>
      <c r="BH32" s="88"/>
      <c r="BI32" s="88"/>
      <c r="BJ32" s="88"/>
      <c r="BK32" s="88"/>
      <c r="BL32" s="88"/>
      <c r="BM32" s="88"/>
      <c r="BN32" s="832"/>
      <c r="BO32" s="838"/>
      <c r="BP32" s="88"/>
      <c r="BQ32" s="136"/>
      <c r="BR32" s="23"/>
      <c r="BS32" s="23"/>
      <c r="BT32" s="23"/>
      <c r="BU32" s="23"/>
      <c r="BV32" s="23"/>
      <c r="BW32" s="23"/>
      <c r="BX32" s="23"/>
      <c r="BY32" s="23"/>
      <c r="BZ32" s="23"/>
    </row>
    <row r="33" spans="2:78" s="99" customFormat="1">
      <c r="B33" s="830"/>
      <c r="C33" s="830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830"/>
      <c r="AT33" s="830"/>
      <c r="AU33" s="830"/>
      <c r="AV33" s="830"/>
      <c r="AW33" s="830"/>
      <c r="AX33" s="830"/>
      <c r="AY33" s="830"/>
      <c r="AZ33" s="830"/>
      <c r="BA33" s="830"/>
      <c r="BB33" s="830"/>
      <c r="BC33" s="830"/>
      <c r="BD33" s="830"/>
      <c r="BE33" s="830"/>
      <c r="BF33" s="830"/>
      <c r="BG33" s="830"/>
      <c r="BH33" s="830"/>
      <c r="BI33" s="830"/>
      <c r="BJ33" s="830"/>
      <c r="BK33" s="830"/>
      <c r="BL33" s="830"/>
      <c r="BM33" s="830"/>
      <c r="BN33" s="835"/>
      <c r="BO33" s="841"/>
      <c r="BP33" s="830"/>
      <c r="BQ33" s="136"/>
      <c r="BR33" s="23"/>
      <c r="BS33" s="23"/>
      <c r="BT33" s="23"/>
      <c r="BU33" s="23"/>
      <c r="BV33" s="23"/>
      <c r="BW33" s="23"/>
      <c r="BX33" s="23"/>
      <c r="BY33" s="23"/>
      <c r="BZ33" s="23"/>
    </row>
    <row r="34" spans="2:78" ht="10.199999999999999" outlineLevel="1">
      <c r="B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  <c r="AP34" s="88"/>
      <c r="AQ34" s="88"/>
      <c r="AR34" s="88"/>
      <c r="AS34" s="88"/>
      <c r="AT34" s="88"/>
      <c r="AU34" s="88"/>
      <c r="AV34" s="88"/>
      <c r="AW34" s="88"/>
      <c r="AX34" s="88"/>
      <c r="AY34" s="88"/>
      <c r="AZ34" s="88"/>
      <c r="BA34" s="88"/>
      <c r="BB34" s="88"/>
      <c r="BC34" s="88"/>
      <c r="BD34" s="88"/>
      <c r="BE34" s="88"/>
      <c r="BF34" s="88"/>
      <c r="BG34" s="88"/>
      <c r="BH34" s="88"/>
      <c r="BI34" s="88"/>
      <c r="BJ34" s="88"/>
      <c r="BK34" s="88"/>
      <c r="BL34" s="88"/>
      <c r="BM34" s="88"/>
      <c r="BQ34" s="832"/>
      <c r="BR34" s="88"/>
      <c r="BS34" s="88"/>
      <c r="BT34" s="88"/>
      <c r="BU34" s="88"/>
    </row>
    <row r="35" spans="2:78" outlineLevel="1"/>
    <row r="36" spans="2:78">
      <c r="B36" s="111"/>
    </row>
    <row r="38" spans="2:78">
      <c r="J38" s="115"/>
    </row>
    <row r="40" spans="2:78">
      <c r="J40" s="114"/>
    </row>
    <row r="41" spans="2:78">
      <c r="J41" s="109"/>
    </row>
    <row r="42" spans="2:78">
      <c r="J42" s="109"/>
    </row>
    <row r="43" spans="2:78">
      <c r="J43" s="109"/>
    </row>
    <row r="44" spans="2:78">
      <c r="J44" s="109"/>
    </row>
    <row r="45" spans="2:78">
      <c r="J45" s="109"/>
    </row>
    <row r="46" spans="2:78">
      <c r="J46" s="109"/>
    </row>
    <row r="47" spans="2:78">
      <c r="J47" s="109"/>
    </row>
    <row r="48" spans="2:78">
      <c r="J48" s="109"/>
    </row>
    <row r="49" spans="5:73" s="116" customFormat="1" ht="10.199999999999999">
      <c r="E49" s="117"/>
      <c r="F49" s="117"/>
      <c r="G49" s="117"/>
      <c r="H49" s="117"/>
      <c r="I49" s="117"/>
      <c r="J49" s="118"/>
      <c r="K49" s="117"/>
      <c r="L49" s="117"/>
      <c r="M49" s="117"/>
      <c r="N49" s="117"/>
      <c r="O49" s="117"/>
      <c r="P49" s="117"/>
      <c r="Q49" s="117"/>
      <c r="R49" s="117"/>
      <c r="S49" s="117"/>
      <c r="T49" s="117"/>
      <c r="U49" s="117"/>
      <c r="V49" s="117"/>
      <c r="W49" s="117"/>
      <c r="X49" s="117"/>
      <c r="Y49" s="117"/>
      <c r="Z49" s="117"/>
      <c r="AA49" s="117"/>
      <c r="AB49" s="117"/>
      <c r="AC49" s="117"/>
      <c r="AD49" s="117"/>
      <c r="AE49" s="117"/>
      <c r="AF49" s="117"/>
      <c r="AG49" s="117"/>
      <c r="AH49" s="117"/>
      <c r="AI49" s="117"/>
      <c r="AJ49" s="117"/>
      <c r="AK49" s="117"/>
      <c r="AL49" s="117"/>
      <c r="AM49" s="117"/>
      <c r="AN49" s="117"/>
      <c r="AO49" s="117"/>
      <c r="AP49" s="117"/>
      <c r="AQ49" s="117"/>
      <c r="AR49" s="117"/>
      <c r="AS49" s="117"/>
      <c r="AT49" s="117"/>
      <c r="AU49" s="117"/>
      <c r="AV49" s="117"/>
      <c r="AW49" s="117"/>
      <c r="AX49" s="117"/>
      <c r="AY49" s="117"/>
      <c r="AZ49" s="117"/>
      <c r="BA49" s="117"/>
      <c r="BB49" s="117"/>
      <c r="BC49" s="117"/>
      <c r="BD49" s="117"/>
      <c r="BE49" s="117"/>
      <c r="BF49" s="117"/>
      <c r="BG49" s="117"/>
      <c r="BH49" s="117"/>
      <c r="BI49" s="117"/>
      <c r="BJ49" s="117"/>
      <c r="BK49" s="117"/>
      <c r="BL49" s="117"/>
      <c r="BM49" s="117"/>
      <c r="BN49" s="836"/>
      <c r="BO49" s="842"/>
      <c r="BQ49" s="849"/>
      <c r="BR49" s="117"/>
      <c r="BS49" s="117"/>
      <c r="BT49" s="117"/>
      <c r="BU49" s="117"/>
    </row>
    <row r="50" spans="5:73">
      <c r="J50" s="109"/>
    </row>
    <row r="51" spans="5:73">
      <c r="J51" s="109"/>
    </row>
    <row r="52" spans="5:73">
      <c r="J52" s="109"/>
    </row>
    <row r="53" spans="5:73">
      <c r="J53" s="109"/>
    </row>
    <row r="54" spans="5:73">
      <c r="J54" s="109"/>
    </row>
    <row r="55" spans="5:73">
      <c r="J55" s="109"/>
    </row>
    <row r="56" spans="5:73">
      <c r="J56" s="109"/>
    </row>
    <row r="57" spans="5:73">
      <c r="J57" s="109"/>
    </row>
    <row r="58" spans="5:73">
      <c r="J58" s="109"/>
    </row>
    <row r="59" spans="5:73">
      <c r="J59" s="109"/>
    </row>
    <row r="60" spans="5:73">
      <c r="J60" s="109"/>
    </row>
    <row r="61" spans="5:73">
      <c r="J61" s="109"/>
    </row>
    <row r="62" spans="5:73">
      <c r="J62" s="109"/>
    </row>
    <row r="63" spans="5:73">
      <c r="J63" s="119"/>
    </row>
    <row r="64" spans="5:73" outlineLevel="1"/>
    <row r="65" outlineLevel="1"/>
  </sheetData>
  <mergeCells count="1">
    <mergeCell ref="B3:C3"/>
  </mergeCells>
  <phoneticPr fontId="2" type="noConversion"/>
  <printOptions horizontalCentered="1"/>
  <pageMargins left="0.25" right="0.25" top="0.5" bottom="0.5" header="0" footer="0"/>
  <pageSetup scale="50" pageOrder="overThenDown" orientation="landscape" r:id="rId1"/>
  <headerFooter alignWithMargins="0"/>
  <colBreaks count="1" manualBreakCount="1">
    <brk id="66" max="24" man="1"/>
  </colBreaks>
  <ignoredErrors>
    <ignoredError sqref="CC21:CG21" formulaRange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3">
    <tabColor rgb="FF002060"/>
  </sheetPr>
  <dimension ref="A2:AA73"/>
  <sheetViews>
    <sheetView topLeftCell="C26" zoomScaleNormal="100" workbookViewId="0">
      <selection activeCell="Q31" sqref="Q31"/>
    </sheetView>
  </sheetViews>
  <sheetFormatPr defaultColWidth="9.21875" defaultRowHeight="12.3"/>
  <cols>
    <col min="1" max="1" width="7.21875" style="147" customWidth="1"/>
    <col min="2" max="2" width="20" style="147" customWidth="1"/>
    <col min="3" max="3" width="19.6640625" style="147" customWidth="1"/>
    <col min="4" max="4" width="13.77734375" style="147" customWidth="1"/>
    <col min="5" max="5" width="12.44140625" style="147" customWidth="1"/>
    <col min="6" max="6" width="11.6640625" style="147" customWidth="1"/>
    <col min="7" max="7" width="12" style="147" customWidth="1"/>
    <col min="8" max="8" width="12.6640625" style="147" customWidth="1"/>
    <col min="9" max="9" width="12.44140625" style="147" customWidth="1"/>
    <col min="10" max="10" width="14.6640625" style="147" customWidth="1"/>
    <col min="11" max="12" width="12" style="147" customWidth="1"/>
    <col min="13" max="13" width="11.21875" style="147" bestFit="1" customWidth="1"/>
    <col min="14" max="14" width="11.77734375" style="147" customWidth="1"/>
    <col min="15" max="15" width="10.88671875" style="147" customWidth="1"/>
    <col min="16" max="16" width="12.5546875" style="147" customWidth="1"/>
    <col min="17" max="17" width="15.21875" style="147" customWidth="1"/>
    <col min="18" max="18" width="10.5546875" style="147" customWidth="1"/>
    <col min="19" max="19" width="11.88671875" style="147" customWidth="1"/>
    <col min="20" max="20" width="10.44140625" style="147" customWidth="1"/>
    <col min="21" max="16384" width="9.21875" style="147"/>
  </cols>
  <sheetData>
    <row r="2" spans="1:19" ht="15">
      <c r="B2" s="612" t="s">
        <v>765</v>
      </c>
      <c r="C2" s="607"/>
      <c r="D2" s="607"/>
      <c r="E2" s="608"/>
      <c r="F2" s="609"/>
      <c r="G2" s="609"/>
      <c r="H2" s="609"/>
      <c r="I2" s="609"/>
      <c r="J2" s="609"/>
      <c r="K2" s="609"/>
      <c r="L2" s="609"/>
      <c r="M2" s="609"/>
      <c r="N2" s="609"/>
      <c r="O2" s="609"/>
      <c r="P2" s="609"/>
      <c r="Q2" s="609"/>
      <c r="R2" s="609"/>
      <c r="S2" s="609"/>
    </row>
    <row r="3" spans="1:19">
      <c r="B3" s="610" t="s">
        <v>767</v>
      </c>
      <c r="C3" s="611"/>
      <c r="D3" s="611"/>
      <c r="E3" s="608"/>
      <c r="F3" s="609"/>
      <c r="G3" s="609"/>
      <c r="H3" s="609"/>
      <c r="I3" s="609"/>
      <c r="J3" s="609"/>
      <c r="K3" s="609"/>
      <c r="L3" s="609"/>
      <c r="M3" s="609"/>
      <c r="N3" s="609"/>
      <c r="O3" s="609"/>
      <c r="P3" s="609"/>
      <c r="Q3" s="609"/>
      <c r="R3" s="609"/>
      <c r="S3" s="609"/>
    </row>
    <row r="4" spans="1:19" ht="12.6" thickBot="1"/>
    <row r="5" spans="1:19">
      <c r="B5" s="613" t="s">
        <v>367</v>
      </c>
      <c r="C5" s="623">
        <f>'Water Volume'!D5</f>
        <v>300000</v>
      </c>
      <c r="D5" s="624" t="s">
        <v>514</v>
      </c>
      <c r="G5" s="937" t="s">
        <v>600</v>
      </c>
      <c r="H5" s="938"/>
      <c r="I5" s="939"/>
      <c r="J5" s="943" t="s">
        <v>603</v>
      </c>
    </row>
    <row r="6" spans="1:19" ht="13.2" thickBot="1">
      <c r="B6" s="614" t="s">
        <v>368</v>
      </c>
      <c r="C6" s="625">
        <f>'Water Volume'!D11</f>
        <v>28</v>
      </c>
      <c r="D6" s="626" t="s">
        <v>328</v>
      </c>
      <c r="G6" s="940" t="s">
        <v>601</v>
      </c>
      <c r="H6" s="941"/>
      <c r="I6" s="942"/>
      <c r="J6" s="944" t="s">
        <v>602</v>
      </c>
    </row>
    <row r="7" spans="1:19" ht="12.6" thickBot="1">
      <c r="B7" s="150"/>
      <c r="C7" s="149"/>
      <c r="D7" s="149"/>
    </row>
    <row r="8" spans="1:19" ht="31.5">
      <c r="B8" s="615" t="s">
        <v>753</v>
      </c>
      <c r="C8" s="615" t="s">
        <v>359</v>
      </c>
      <c r="D8" s="615" t="s">
        <v>254</v>
      </c>
      <c r="E8" s="615" t="s">
        <v>360</v>
      </c>
      <c r="F8" s="615" t="s">
        <v>361</v>
      </c>
      <c r="G8" s="616" t="s">
        <v>329</v>
      </c>
      <c r="H8" s="616" t="s">
        <v>330</v>
      </c>
      <c r="I8" s="615" t="s">
        <v>322</v>
      </c>
      <c r="J8" s="615" t="s">
        <v>362</v>
      </c>
      <c r="K8" s="615" t="s">
        <v>363</v>
      </c>
      <c r="L8" s="616" t="s">
        <v>331</v>
      </c>
      <c r="M8" s="615" t="s">
        <v>332</v>
      </c>
      <c r="N8" s="615" t="s">
        <v>364</v>
      </c>
      <c r="O8" s="615" t="s">
        <v>333</v>
      </c>
      <c r="P8" s="615" t="s">
        <v>365</v>
      </c>
      <c r="Q8" s="615" t="s">
        <v>334</v>
      </c>
      <c r="R8" s="615" t="s">
        <v>335</v>
      </c>
      <c r="S8" s="615" t="s">
        <v>366</v>
      </c>
    </row>
    <row r="9" spans="1:19" ht="12.6" thickBot="1">
      <c r="B9" s="209"/>
      <c r="C9" s="921"/>
      <c r="D9" s="921"/>
      <c r="E9" s="922"/>
      <c r="F9" s="923">
        <v>0.1</v>
      </c>
      <c r="G9" s="924"/>
      <c r="H9" s="924"/>
      <c r="I9" s="925">
        <f>C5</f>
        <v>300000</v>
      </c>
      <c r="J9" s="926">
        <v>0</v>
      </c>
      <c r="K9" s="924"/>
      <c r="L9" s="924"/>
      <c r="M9" s="927" t="s">
        <v>336</v>
      </c>
      <c r="N9" s="927" t="s">
        <v>337</v>
      </c>
      <c r="O9" s="927"/>
      <c r="P9" s="928">
        <v>50000</v>
      </c>
      <c r="Q9" s="929"/>
      <c r="R9" s="929"/>
      <c r="S9" s="930"/>
    </row>
    <row r="10" spans="1:19" ht="12.6" thickBot="1">
      <c r="B10" s="919"/>
      <c r="C10" s="931">
        <v>7</v>
      </c>
      <c r="D10" s="1052">
        <f>J10/C5</f>
        <v>9.7E-5</v>
      </c>
      <c r="E10" s="933">
        <v>0.1</v>
      </c>
      <c r="F10" s="1533">
        <v>0.14000000000000001</v>
      </c>
      <c r="G10" s="933">
        <f t="shared" ref="G10" si="0">100-H10</f>
        <v>97</v>
      </c>
      <c r="H10" s="933">
        <v>3</v>
      </c>
      <c r="I10" s="932">
        <f>(I9/100)*(100-H10)</f>
        <v>291000</v>
      </c>
      <c r="J10" s="933">
        <f>I10*F9/1000</f>
        <v>29.1</v>
      </c>
      <c r="K10" s="933">
        <f>J10-J9</f>
        <v>29.1</v>
      </c>
      <c r="L10" s="933">
        <v>0.8</v>
      </c>
      <c r="M10" s="933">
        <v>7.69</v>
      </c>
      <c r="N10" s="933">
        <f t="shared" ref="N10:N16" si="1">(J10/100)*M10*C10</f>
        <v>15.664530000000003</v>
      </c>
      <c r="O10" s="933">
        <f>N10</f>
        <v>15.664530000000003</v>
      </c>
      <c r="P10" s="935">
        <v>100000</v>
      </c>
      <c r="Q10" s="934" t="s">
        <v>338</v>
      </c>
      <c r="R10" s="934" t="s">
        <v>339</v>
      </c>
      <c r="S10" s="1058">
        <f>N10*'Price Food Type'!I6</f>
        <v>37.124936100000006</v>
      </c>
    </row>
    <row r="11" spans="1:19" ht="12.6" thickBot="1">
      <c r="B11" s="920"/>
      <c r="C11" s="936">
        <v>4</v>
      </c>
      <c r="D11" s="946">
        <f>J11/C6</f>
        <v>1.4259000000000002</v>
      </c>
      <c r="E11" s="916">
        <f>F10</f>
        <v>0.14000000000000001</v>
      </c>
      <c r="F11" s="1534">
        <v>0.21</v>
      </c>
      <c r="G11" s="916">
        <f>G10-H11</f>
        <v>95</v>
      </c>
      <c r="H11" s="916">
        <v>2</v>
      </c>
      <c r="I11" s="918">
        <f>(I10/100)*(100-H11)</f>
        <v>285180</v>
      </c>
      <c r="J11" s="916">
        <f>I11*F10/1000</f>
        <v>39.925200000000004</v>
      </c>
      <c r="K11" s="916">
        <f>J11-J10</f>
        <v>10.825200000000002</v>
      </c>
      <c r="L11" s="916">
        <v>0.8</v>
      </c>
      <c r="M11" s="916">
        <v>7.66</v>
      </c>
      <c r="N11" s="916">
        <f t="shared" si="1"/>
        <v>12.233081280000002</v>
      </c>
      <c r="O11" s="916">
        <f>SUM(N10:N11)</f>
        <v>27.897611280000007</v>
      </c>
      <c r="P11" s="935">
        <v>100000</v>
      </c>
      <c r="Q11" s="917" t="s">
        <v>338</v>
      </c>
      <c r="R11" s="917" t="s">
        <v>340</v>
      </c>
      <c r="S11" s="1059">
        <f>N11*'Price Food Type'!I7</f>
        <v>28.992402633600005</v>
      </c>
    </row>
    <row r="12" spans="1:19" ht="12.6" thickBot="1">
      <c r="B12" s="920"/>
      <c r="C12" s="936">
        <v>5</v>
      </c>
      <c r="D12" s="946">
        <f>J12/C6</f>
        <v>2.0960730000000001</v>
      </c>
      <c r="E12" s="916">
        <f t="shared" ref="E12:E16" si="2">F11</f>
        <v>0.21</v>
      </c>
      <c r="F12" s="1534">
        <v>0.35</v>
      </c>
      <c r="G12" s="916">
        <f>G11-H12</f>
        <v>93</v>
      </c>
      <c r="H12" s="916">
        <v>2</v>
      </c>
      <c r="I12" s="918">
        <f t="shared" ref="I12:I16" si="3">(I11/100)*(100-H12)</f>
        <v>279476.40000000002</v>
      </c>
      <c r="J12" s="916">
        <f t="shared" ref="J12:J15" si="4">I12*F11/1000</f>
        <v>58.690044</v>
      </c>
      <c r="K12" s="916">
        <f>J12-J11</f>
        <v>18.764843999999997</v>
      </c>
      <c r="L12" s="916">
        <v>0.8</v>
      </c>
      <c r="M12" s="916">
        <v>7.37</v>
      </c>
      <c r="N12" s="916">
        <f t="shared" si="1"/>
        <v>21.627281214</v>
      </c>
      <c r="O12" s="916">
        <f>SUM(N10:N12)</f>
        <v>49.524892494000007</v>
      </c>
      <c r="P12" s="935">
        <v>100000</v>
      </c>
      <c r="Q12" s="917" t="s">
        <v>338</v>
      </c>
      <c r="R12" s="917" t="s">
        <v>341</v>
      </c>
      <c r="S12" s="1059">
        <f>N12*'Price Food Type'!I8</f>
        <v>51.256656477180002</v>
      </c>
    </row>
    <row r="13" spans="1:19" ht="12.6" thickBot="1">
      <c r="B13" s="920" t="s">
        <v>754</v>
      </c>
      <c r="C13" s="936">
        <v>23</v>
      </c>
      <c r="D13" s="946">
        <f>J13/C6</f>
        <v>3.4340662649999998</v>
      </c>
      <c r="E13" s="916">
        <f t="shared" si="2"/>
        <v>0.35</v>
      </c>
      <c r="F13" s="1534">
        <v>3.5</v>
      </c>
      <c r="G13" s="916">
        <f t="shared" ref="G13:G16" si="5">G12-H13</f>
        <v>91.3</v>
      </c>
      <c r="H13" s="916">
        <v>1.7</v>
      </c>
      <c r="I13" s="918">
        <f t="shared" si="3"/>
        <v>274725.30119999999</v>
      </c>
      <c r="J13" s="916">
        <f t="shared" si="4"/>
        <v>96.153855419999999</v>
      </c>
      <c r="K13" s="916">
        <f>J13-J12</f>
        <v>37.463811419999999</v>
      </c>
      <c r="L13" s="916">
        <v>0.8</v>
      </c>
      <c r="M13" s="916">
        <v>5.19</v>
      </c>
      <c r="N13" s="916">
        <f t="shared" si="1"/>
        <v>114.77885721485401</v>
      </c>
      <c r="O13" s="916">
        <f>SUM(N10:N13)</f>
        <v>164.30374970885401</v>
      </c>
      <c r="P13" s="935">
        <v>100000</v>
      </c>
      <c r="Q13" s="917" t="s">
        <v>338</v>
      </c>
      <c r="R13" s="917" t="s">
        <v>342</v>
      </c>
      <c r="S13" s="1059">
        <f>N13*'Price Food Type'!G9</f>
        <v>1120.2417933339125</v>
      </c>
    </row>
    <row r="14" spans="1:19" ht="12.6" thickBot="1">
      <c r="B14" s="920"/>
      <c r="C14" s="936">
        <v>7</v>
      </c>
      <c r="D14" s="946">
        <f>J14/C6</f>
        <v>33.825552710250001</v>
      </c>
      <c r="E14" s="916">
        <f t="shared" si="2"/>
        <v>3.5</v>
      </c>
      <c r="F14" s="1534">
        <v>7</v>
      </c>
      <c r="G14" s="916">
        <f t="shared" si="5"/>
        <v>89.8</v>
      </c>
      <c r="H14" s="916">
        <v>1.5</v>
      </c>
      <c r="I14" s="918">
        <f t="shared" si="3"/>
        <v>270604.42168199999</v>
      </c>
      <c r="J14" s="916">
        <f t="shared" si="4"/>
        <v>947.115475887</v>
      </c>
      <c r="K14" s="916">
        <f>J14-J13</f>
        <v>850.96162046699999</v>
      </c>
      <c r="L14" s="916">
        <v>0.8</v>
      </c>
      <c r="M14" s="916">
        <v>6.74</v>
      </c>
      <c r="N14" s="916">
        <f t="shared" si="1"/>
        <v>446.84908152348663</v>
      </c>
      <c r="O14" s="916">
        <f>SUM(N10:N14)</f>
        <v>611.15283123234065</v>
      </c>
      <c r="P14" s="935">
        <v>100000</v>
      </c>
      <c r="Q14" s="917" t="s">
        <v>338</v>
      </c>
      <c r="R14" s="917" t="s">
        <v>343</v>
      </c>
      <c r="S14" s="1059">
        <f>N14*'Price Food Type'!I10</f>
        <v>1059.0323232106634</v>
      </c>
    </row>
    <row r="15" spans="1:19" ht="12.6" thickBot="1">
      <c r="B15" s="920"/>
      <c r="C15" s="936">
        <v>24</v>
      </c>
      <c r="D15" s="946">
        <f>J15/C6</f>
        <v>66.974594366294994</v>
      </c>
      <c r="E15" s="916">
        <f t="shared" si="2"/>
        <v>7</v>
      </c>
      <c r="F15" s="1534">
        <v>18</v>
      </c>
      <c r="G15" s="916">
        <f t="shared" si="5"/>
        <v>88.8</v>
      </c>
      <c r="H15" s="916">
        <v>1</v>
      </c>
      <c r="I15" s="918">
        <f t="shared" si="3"/>
        <v>267898.37746517995</v>
      </c>
      <c r="J15" s="916">
        <f t="shared" si="4"/>
        <v>1875.2886422562597</v>
      </c>
      <c r="K15" s="916">
        <f t="shared" ref="K15:K16" si="6">J15-J14</f>
        <v>928.17316636925966</v>
      </c>
      <c r="L15" s="916">
        <v>0.9</v>
      </c>
      <c r="M15" s="916">
        <v>4.5</v>
      </c>
      <c r="N15" s="916">
        <f t="shared" si="1"/>
        <v>2025.3117336367604</v>
      </c>
      <c r="O15" s="916">
        <f>SUM(N10:N15)</f>
        <v>2636.4645648691012</v>
      </c>
      <c r="P15" s="935">
        <v>100000</v>
      </c>
      <c r="Q15" s="917" t="s">
        <v>344</v>
      </c>
      <c r="R15" s="917" t="s">
        <v>345</v>
      </c>
      <c r="S15" s="1059">
        <f>N15*'Price Food Type'!I22</f>
        <v>4374.6733446554026</v>
      </c>
    </row>
    <row r="16" spans="1:19" ht="12.6" thickBot="1">
      <c r="A16" s="1544"/>
      <c r="B16" s="945"/>
      <c r="C16" s="1053">
        <v>18</v>
      </c>
      <c r="D16" s="1054">
        <f>J16/C6</f>
        <v>171.01484281473668</v>
      </c>
      <c r="E16" s="1055">
        <f t="shared" si="2"/>
        <v>18</v>
      </c>
      <c r="F16" s="1535">
        <v>35</v>
      </c>
      <c r="G16" s="916">
        <f t="shared" si="5"/>
        <v>88.1</v>
      </c>
      <c r="H16" s="1055">
        <v>0.7</v>
      </c>
      <c r="I16" s="1057">
        <f t="shared" si="3"/>
        <v>266023.08882292372</v>
      </c>
      <c r="J16" s="1055">
        <f>I16*F15/1000</f>
        <v>4788.4155988126267</v>
      </c>
      <c r="K16" s="1055">
        <f t="shared" si="6"/>
        <v>2913.1269565563671</v>
      </c>
      <c r="L16" s="1055">
        <v>1</v>
      </c>
      <c r="M16" s="1055">
        <v>3</v>
      </c>
      <c r="N16" s="1055">
        <f t="shared" si="1"/>
        <v>2585.744423358818</v>
      </c>
      <c r="O16" s="1055">
        <f>SUM(N10:N16)</f>
        <v>5222.2089882279197</v>
      </c>
      <c r="P16" s="935">
        <v>100000</v>
      </c>
      <c r="Q16" s="1056" t="s">
        <v>346</v>
      </c>
      <c r="R16" s="1056" t="s">
        <v>347</v>
      </c>
      <c r="S16" s="1060">
        <f>N16*'Price Food Type'!I24</f>
        <v>3775.1868581038743</v>
      </c>
    </row>
    <row r="17" spans="1:27" s="211" customFormat="1">
      <c r="A17" s="1544"/>
      <c r="B17" s="1542"/>
      <c r="C17" s="1551"/>
      <c r="D17" s="1552"/>
      <c r="E17" s="1540"/>
      <c r="F17" s="1553"/>
      <c r="G17" s="1540"/>
      <c r="H17" s="1542"/>
      <c r="I17" s="1551"/>
      <c r="J17" s="1540"/>
      <c r="K17" s="1540"/>
      <c r="L17" s="1540"/>
      <c r="M17" s="1540"/>
      <c r="N17" s="1540"/>
      <c r="O17" s="1540"/>
      <c r="P17" s="1541"/>
      <c r="Q17" s="1542"/>
      <c r="R17" s="1542"/>
      <c r="S17" s="1543"/>
      <c r="T17" s="1543"/>
      <c r="U17" s="1544"/>
      <c r="V17" s="1544"/>
      <c r="W17" s="1544"/>
      <c r="X17" s="1544"/>
      <c r="Y17" s="1544"/>
      <c r="Z17" s="1544"/>
      <c r="AA17" s="1544"/>
    </row>
    <row r="18" spans="1:27" s="211" customFormat="1" ht="12.6" thickBot="1">
      <c r="A18" s="1544"/>
      <c r="B18" s="997" t="s">
        <v>717</v>
      </c>
      <c r="C18" s="1554"/>
      <c r="D18" s="1554"/>
      <c r="E18" s="1554"/>
      <c r="F18" s="1554"/>
      <c r="G18" s="1554"/>
      <c r="H18" s="1554"/>
      <c r="I18" s="1554"/>
      <c r="J18" s="1554"/>
      <c r="K18" s="1554"/>
      <c r="L18" s="1554"/>
      <c r="M18" s="1554"/>
      <c r="N18" s="1554"/>
      <c r="O18" s="1540"/>
      <c r="P18" s="1541"/>
      <c r="Q18" s="1542"/>
      <c r="R18" s="1542"/>
      <c r="S18" s="1543"/>
      <c r="T18" s="1543"/>
      <c r="U18" s="1544"/>
      <c r="V18" s="1544"/>
      <c r="W18" s="1544"/>
      <c r="X18" s="1544"/>
      <c r="Y18" s="1544"/>
      <c r="Z18" s="1544"/>
      <c r="AA18" s="1544"/>
    </row>
    <row r="19" spans="1:27" s="211" customFormat="1" ht="12.6" thickBot="1">
      <c r="A19" s="1544"/>
      <c r="B19" s="1492" t="s">
        <v>718</v>
      </c>
      <c r="C19" s="1166">
        <v>1E-4</v>
      </c>
      <c r="D19" s="1178" t="s">
        <v>755</v>
      </c>
      <c r="E19" s="1169">
        <v>0</v>
      </c>
      <c r="F19" s="1170">
        <f>E19+10</f>
        <v>10</v>
      </c>
      <c r="G19" s="1170">
        <f>F19+10</f>
        <v>20</v>
      </c>
      <c r="H19" s="1170">
        <f>G19+10</f>
        <v>30</v>
      </c>
      <c r="I19" s="1169">
        <f>H19+10</f>
        <v>40</v>
      </c>
      <c r="J19" s="1175">
        <f>I19+10</f>
        <v>50</v>
      </c>
      <c r="K19" s="1175">
        <f t="shared" ref="K19:N19" si="7">J19+10</f>
        <v>60</v>
      </c>
      <c r="L19" s="1175">
        <f t="shared" si="7"/>
        <v>70</v>
      </c>
      <c r="M19" s="1175">
        <f t="shared" si="7"/>
        <v>80</v>
      </c>
      <c r="N19" s="1175">
        <f t="shared" si="7"/>
        <v>90</v>
      </c>
      <c r="O19" s="1540"/>
      <c r="P19" s="1541"/>
      <c r="Q19" s="1542"/>
      <c r="R19" s="1542"/>
      <c r="S19" s="1543"/>
      <c r="T19" s="1543"/>
      <c r="U19" s="1544"/>
      <c r="V19" s="1544"/>
      <c r="W19" s="1544"/>
      <c r="X19" s="1544"/>
      <c r="Y19" s="1544"/>
      <c r="Z19" s="1544"/>
      <c r="AA19" s="1544"/>
    </row>
    <row r="20" spans="1:27" s="211" customFormat="1" ht="12.6" thickBot="1">
      <c r="A20" s="1544"/>
      <c r="B20" s="1167" t="s">
        <v>719</v>
      </c>
      <c r="C20" s="1168">
        <v>140</v>
      </c>
      <c r="D20" s="1179" t="s">
        <v>722</v>
      </c>
      <c r="E20" s="1173">
        <f>C20*(1-EXP(-C19*E19))</f>
        <v>0</v>
      </c>
      <c r="F20" s="1171">
        <f>C20*(1-EXP(-C19*F19))*10</f>
        <v>1.3993002332749693</v>
      </c>
      <c r="G20" s="1173">
        <f>C20*(1-EXP(-C19*G19))*10</f>
        <v>2.7972018657336895</v>
      </c>
      <c r="H20" s="1171">
        <f>C20*(1-EXP(-C19*H19))*10</f>
        <v>4.1937062952777993</v>
      </c>
      <c r="I20" s="1173">
        <f>C20*(1-EXP(-C19*I19))*10</f>
        <v>5.5888149184119218</v>
      </c>
      <c r="J20" s="1176">
        <f>C20*(1-EXP(-C19*J19))*10</f>
        <v>6.9825291302447523</v>
      </c>
      <c r="K20" s="1176">
        <f>C20*(1-EXP(-C19*K19))*10</f>
        <v>8.3748503244906125</v>
      </c>
      <c r="L20" s="1176">
        <f>C20*(1-EXP(-C19*L19))*10</f>
        <v>9.7657798934708495</v>
      </c>
      <c r="M20" s="1176">
        <f>C20*(1-EXP(-C19*M19))*10</f>
        <v>11.155319228115079</v>
      </c>
      <c r="N20" s="1176">
        <f>C20*(1-EXP(-C19*N19))*10</f>
        <v>12.543469717962896</v>
      </c>
      <c r="O20" s="1540"/>
      <c r="P20" s="1541"/>
      <c r="Q20" s="1542"/>
      <c r="R20" s="1542"/>
      <c r="S20" s="1543"/>
      <c r="T20" s="1543"/>
      <c r="U20" s="1544"/>
      <c r="V20" s="1544"/>
      <c r="W20" s="1544"/>
      <c r="X20" s="1544"/>
      <c r="Y20" s="1544"/>
      <c r="Z20" s="1544"/>
      <c r="AA20" s="1544"/>
    </row>
    <row r="21" spans="1:27" s="211" customFormat="1" ht="12.6" thickBot="1">
      <c r="A21" s="1544"/>
      <c r="B21" s="1492" t="s">
        <v>720</v>
      </c>
      <c r="C21" s="1166">
        <v>0.45</v>
      </c>
      <c r="D21" s="1180" t="s">
        <v>723</v>
      </c>
      <c r="E21" s="1174">
        <f>C21*E20^3</f>
        <v>0</v>
      </c>
      <c r="F21" s="1172">
        <f>C21*F20^3/100</f>
        <v>1.2329493425742305E-2</v>
      </c>
      <c r="G21" s="1174">
        <f>C21*G20^3/100</f>
        <v>9.8488141327860101E-2</v>
      </c>
      <c r="H21" s="1172">
        <f>C21*H20^3/100</f>
        <v>0.33189946196338804</v>
      </c>
      <c r="I21" s="1174">
        <f>C21*I20^3/100</f>
        <v>0.78554613557931507</v>
      </c>
      <c r="J21" s="1177">
        <f>C21*J20^3/100</f>
        <v>1.5319718400168565</v>
      </c>
      <c r="K21" s="1177">
        <f>C21*K20^3/100</f>
        <v>2.643283079714426</v>
      </c>
      <c r="L21" s="1177">
        <f>C21*L20^3/100</f>
        <v>4.191151008131329</v>
      </c>
      <c r="M21" s="1177">
        <f>C21*M20^3/100</f>
        <v>6.2468132436139241</v>
      </c>
      <c r="N21" s="1177">
        <f>C21*N20^3/100</f>
        <v>8.8810756787269796</v>
      </c>
      <c r="O21" s="1540"/>
      <c r="P21" s="1541"/>
      <c r="Q21" s="1542"/>
      <c r="R21" s="1542"/>
      <c r="S21" s="1543"/>
      <c r="T21" s="1543"/>
      <c r="U21" s="1544"/>
      <c r="V21" s="1544"/>
      <c r="W21" s="1544"/>
      <c r="X21" s="1544"/>
      <c r="Y21" s="1544"/>
      <c r="Z21" s="1544"/>
      <c r="AA21" s="1544"/>
    </row>
    <row r="22" spans="1:27" s="1550" customFormat="1">
      <c r="B22" s="1530"/>
      <c r="C22" s="1537"/>
      <c r="D22" s="1538"/>
      <c r="E22" s="1539"/>
      <c r="F22" s="1539"/>
      <c r="G22" s="1539"/>
      <c r="H22" s="1539"/>
      <c r="I22" s="1539"/>
      <c r="J22" s="1539"/>
      <c r="K22" s="1539"/>
      <c r="L22" s="1539"/>
      <c r="M22" s="1539"/>
      <c r="N22" s="1539"/>
      <c r="O22" s="1546"/>
      <c r="P22" s="1547"/>
      <c r="Q22" s="1548"/>
      <c r="R22" s="1548"/>
      <c r="S22" s="1549"/>
      <c r="T22" s="1549"/>
    </row>
    <row r="23" spans="1:27" s="1550" customFormat="1">
      <c r="B23" s="1530"/>
      <c r="C23" s="1537"/>
      <c r="D23" s="1538"/>
      <c r="E23" s="1539"/>
      <c r="F23" s="1539"/>
      <c r="G23" s="1539"/>
      <c r="H23" s="1539"/>
      <c r="I23" s="1539"/>
      <c r="J23" s="1539"/>
      <c r="K23" s="1539"/>
      <c r="L23" s="1539"/>
      <c r="M23" s="1539"/>
      <c r="N23" s="1539"/>
      <c r="O23" s="1546"/>
      <c r="P23" s="1547"/>
      <c r="Q23" s="1548"/>
      <c r="R23" s="1548"/>
      <c r="S23" s="1549"/>
      <c r="T23" s="1549"/>
    </row>
    <row r="24" spans="1:27" ht="12.6" thickBot="1">
      <c r="B24" s="1545" t="s">
        <v>717</v>
      </c>
      <c r="C24" s="1536"/>
      <c r="D24" s="1536"/>
      <c r="E24" s="1536"/>
      <c r="F24" s="1536"/>
      <c r="G24" s="1536"/>
      <c r="H24" s="1536"/>
      <c r="I24" s="1536"/>
      <c r="J24" s="1536"/>
      <c r="K24" s="1536"/>
      <c r="L24" s="1536"/>
      <c r="M24" s="1536"/>
      <c r="N24" s="1536"/>
      <c r="O24" s="1554"/>
      <c r="P24" s="1554"/>
      <c r="Q24" s="1544"/>
      <c r="R24" s="1544"/>
      <c r="S24" s="1544"/>
      <c r="T24" s="1544"/>
      <c r="U24" s="1544"/>
      <c r="V24" s="1544"/>
      <c r="W24" s="1544"/>
      <c r="X24" s="1544"/>
      <c r="Y24" s="1544"/>
      <c r="Z24" s="1544"/>
      <c r="AA24" s="1544"/>
    </row>
    <row r="25" spans="1:27" ht="12.6" thickBot="1">
      <c r="B25" s="1165" t="s">
        <v>718</v>
      </c>
      <c r="C25" s="1166">
        <v>1.4999999999999999E-2</v>
      </c>
      <c r="D25" s="1178" t="s">
        <v>755</v>
      </c>
      <c r="E25" s="1169">
        <v>0</v>
      </c>
      <c r="F25" s="1170">
        <f>E25+10</f>
        <v>10</v>
      </c>
      <c r="G25" s="1170">
        <f>F25+10</f>
        <v>20</v>
      </c>
      <c r="H25" s="1170">
        <f>G25+10</f>
        <v>30</v>
      </c>
      <c r="I25" s="1169">
        <f>H25+10</f>
        <v>40</v>
      </c>
      <c r="J25" s="1175">
        <f>I25+10</f>
        <v>50</v>
      </c>
      <c r="K25" s="1175">
        <f t="shared" ref="K25:N25" si="8">J25+10</f>
        <v>60</v>
      </c>
      <c r="L25" s="1175">
        <f t="shared" si="8"/>
        <v>70</v>
      </c>
      <c r="M25" s="1175">
        <f t="shared" si="8"/>
        <v>80</v>
      </c>
      <c r="N25" s="1175">
        <f t="shared" si="8"/>
        <v>90</v>
      </c>
      <c r="O25" s="1554"/>
      <c r="P25" s="1554"/>
      <c r="Q25" s="1544"/>
      <c r="R25" s="1544"/>
      <c r="S25" s="1544"/>
      <c r="T25" s="1544"/>
      <c r="U25" s="1544"/>
      <c r="V25" s="1544"/>
      <c r="W25" s="1544"/>
      <c r="X25" s="1544"/>
      <c r="Y25" s="1544"/>
      <c r="Z25" s="1544"/>
      <c r="AA25" s="1544"/>
    </row>
    <row r="26" spans="1:27" ht="12.6" thickBot="1">
      <c r="B26" s="1167" t="s">
        <v>719</v>
      </c>
      <c r="C26" s="1168">
        <v>2</v>
      </c>
      <c r="D26" s="1179" t="s">
        <v>722</v>
      </c>
      <c r="E26" s="1173">
        <f>C26*(1-EXP(-C25*E25))</f>
        <v>0</v>
      </c>
      <c r="F26" s="1171">
        <f>C26*(1-EXP(-C25*F25))</f>
        <v>0.27858404714988438</v>
      </c>
      <c r="G26" s="1173">
        <f>C26*(1-EXP(-C25*G25))</f>
        <v>0.51836355863656425</v>
      </c>
      <c r="H26" s="1171">
        <f>C26*(1-EXP(-C25*H25))</f>
        <v>0.72474369675645334</v>
      </c>
      <c r="I26" s="1173">
        <f>C26*(1-EXP(-C25*I25))</f>
        <v>0.90237672781194722</v>
      </c>
      <c r="J26" s="1176">
        <f>C26*(1-EXP(-C25*J25))</f>
        <v>1.0552668945179706</v>
      </c>
      <c r="K26" s="1176">
        <f>C26*(1-EXP(-C25*K25))</f>
        <v>1.1868606805188016</v>
      </c>
      <c r="L26" s="1176">
        <f>C26*(1-EXP(-C25*L25))</f>
        <v>1.3001245017776895</v>
      </c>
      <c r="M26" s="1176">
        <f>C26*(1-EXP(-C25*M25))</f>
        <v>1.3976115761755956</v>
      </c>
      <c r="N26" s="1176">
        <f>C26*(1-EXP(-C25*N25))</f>
        <v>1.4815194787082169</v>
      </c>
      <c r="O26"/>
      <c r="P26"/>
    </row>
    <row r="27" spans="1:27" ht="12.6" thickBot="1">
      <c r="B27" s="1165" t="s">
        <v>720</v>
      </c>
      <c r="C27" s="1166">
        <v>3</v>
      </c>
      <c r="D27" s="1180" t="s">
        <v>723</v>
      </c>
      <c r="E27" s="1174">
        <f>C27*E26^3</f>
        <v>0</v>
      </c>
      <c r="F27" s="1172">
        <f>C27*F26^3</f>
        <v>6.4861947556965185E-2</v>
      </c>
      <c r="G27" s="1174">
        <f>C27*G26^3</f>
        <v>0.4178540759118381</v>
      </c>
      <c r="H27" s="1172">
        <f>C27*H26^3</f>
        <v>1.1420223290540623</v>
      </c>
      <c r="I27" s="1174">
        <f>C27*I26^3</f>
        <v>2.2043721415905715</v>
      </c>
      <c r="J27" s="1177">
        <f>C27*J26^3</f>
        <v>3.5253983438491447</v>
      </c>
      <c r="K27" s="1177">
        <f>C27*K26^3</f>
        <v>5.0155721448770976</v>
      </c>
      <c r="L27" s="1177">
        <f>C27*L26^3</f>
        <v>6.5928938534025505</v>
      </c>
      <c r="M27" s="1177">
        <f>C27*M26^3</f>
        <v>8.1899400404241245</v>
      </c>
      <c r="N27" s="1177">
        <f>C27*N26^3</f>
        <v>9.755361159409949</v>
      </c>
      <c r="O27"/>
      <c r="P27"/>
    </row>
    <row r="28" spans="1:27">
      <c r="B28" s="208"/>
      <c r="C28"/>
      <c r="D28"/>
      <c r="F28"/>
      <c r="L28"/>
      <c r="M28"/>
      <c r="N28"/>
      <c r="O28"/>
      <c r="P28"/>
    </row>
    <row r="29" spans="1:27">
      <c r="B29"/>
      <c r="C29"/>
      <c r="D29"/>
      <c r="E29"/>
      <c r="F29"/>
      <c r="L29"/>
      <c r="M29"/>
      <c r="N29"/>
      <c r="O29"/>
      <c r="P29"/>
    </row>
    <row r="30" spans="1:27">
      <c r="B30"/>
      <c r="D30"/>
      <c r="E30"/>
      <c r="F30"/>
      <c r="L30"/>
      <c r="M30"/>
      <c r="N30"/>
      <c r="O30"/>
      <c r="P30"/>
    </row>
    <row r="31" spans="1:27">
      <c r="E31"/>
      <c r="F31"/>
      <c r="G31" s="208"/>
      <c r="L31"/>
      <c r="M31"/>
      <c r="N31"/>
      <c r="O31"/>
      <c r="P31"/>
    </row>
    <row r="32" spans="1:27">
      <c r="B32"/>
      <c r="D32"/>
      <c r="E32"/>
      <c r="F32"/>
      <c r="G32" s="208"/>
      <c r="H32" s="1164"/>
      <c r="L32"/>
      <c r="M32"/>
      <c r="N32"/>
      <c r="O32"/>
      <c r="P32"/>
    </row>
    <row r="33" spans="2:17">
      <c r="B33"/>
      <c r="C33"/>
      <c r="D33"/>
      <c r="E33"/>
      <c r="F33"/>
      <c r="G33" s="208"/>
      <c r="H33" s="1164"/>
      <c r="L33"/>
      <c r="M33"/>
      <c r="N33"/>
      <c r="O33"/>
      <c r="P33"/>
    </row>
    <row r="34" spans="2:17">
      <c r="B34"/>
      <c r="C34"/>
      <c r="D34"/>
      <c r="E34"/>
      <c r="F34"/>
      <c r="G34" s="208"/>
      <c r="H34" s="1164"/>
      <c r="J34" s="1164"/>
      <c r="L34"/>
      <c r="M34"/>
      <c r="N34"/>
      <c r="O34"/>
      <c r="P34"/>
    </row>
    <row r="35" spans="2:17">
      <c r="B35" s="1163"/>
      <c r="C35"/>
      <c r="D35"/>
      <c r="E35"/>
      <c r="F35"/>
      <c r="G35" s="208"/>
      <c r="H35" s="1164"/>
      <c r="J35" s="1164"/>
      <c r="L35"/>
      <c r="M35"/>
      <c r="N35"/>
      <c r="O35"/>
      <c r="P35"/>
    </row>
    <row r="36" spans="2:17">
      <c r="B36"/>
      <c r="C36"/>
      <c r="D36"/>
      <c r="E36"/>
      <c r="F36"/>
      <c r="G36" s="208"/>
      <c r="H36" s="1164"/>
      <c r="J36" s="1164"/>
      <c r="L36"/>
      <c r="M36"/>
      <c r="N36"/>
      <c r="O36"/>
      <c r="P36"/>
    </row>
    <row r="37" spans="2:17">
      <c r="B37"/>
      <c r="C37"/>
      <c r="D37"/>
      <c r="E37"/>
      <c r="F37"/>
      <c r="G37" s="208"/>
      <c r="H37" s="1164"/>
      <c r="J37" s="1164"/>
      <c r="L37"/>
      <c r="M37"/>
      <c r="N37"/>
      <c r="O37"/>
      <c r="P37"/>
    </row>
    <row r="38" spans="2:17">
      <c r="B38"/>
      <c r="C38"/>
      <c r="D38"/>
      <c r="E38"/>
      <c r="F38"/>
      <c r="G38" s="208"/>
      <c r="H38" s="1164"/>
      <c r="J38" s="1164"/>
      <c r="L38"/>
      <c r="M38"/>
      <c r="N38"/>
      <c r="O38"/>
      <c r="P38"/>
    </row>
    <row r="39" spans="2:17">
      <c r="B39"/>
      <c r="C39"/>
      <c r="D39"/>
      <c r="E39"/>
      <c r="F39"/>
      <c r="G39" s="208"/>
      <c r="H39" s="1164"/>
      <c r="J39" s="1164"/>
      <c r="L39"/>
      <c r="M39"/>
      <c r="N39"/>
      <c r="O39"/>
      <c r="P39"/>
    </row>
    <row r="40" spans="2:17" ht="12.6" thickBot="1"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</row>
    <row r="41" spans="2:17">
      <c r="B41" s="617" t="s">
        <v>515</v>
      </c>
      <c r="C41" s="618"/>
      <c r="D41" s="619"/>
      <c r="E41" s="620"/>
      <c r="F41" s="621"/>
      <c r="G41" s="620"/>
      <c r="H41" s="622"/>
      <c r="I41" s="618"/>
      <c r="J41" s="620"/>
      <c r="K41" s="620"/>
      <c r="L41" s="620"/>
      <c r="M41" s="620"/>
      <c r="N41" s="620"/>
      <c r="O41" s="620"/>
      <c r="P41" s="620"/>
      <c r="Q41" s="980"/>
    </row>
    <row r="42" spans="2:17">
      <c r="B42" s="977" t="s">
        <v>766</v>
      </c>
      <c r="C42" s="963" t="s">
        <v>861</v>
      </c>
      <c r="D42" s="963" t="s">
        <v>862</v>
      </c>
      <c r="E42" s="963" t="s">
        <v>863</v>
      </c>
      <c r="F42" s="963" t="s">
        <v>864</v>
      </c>
      <c r="G42" s="963" t="s">
        <v>865</v>
      </c>
      <c r="H42" s="963" t="s">
        <v>866</v>
      </c>
      <c r="I42" s="963" t="s">
        <v>867</v>
      </c>
      <c r="J42" s="963" t="s">
        <v>868</v>
      </c>
      <c r="K42" s="963" t="s">
        <v>869</v>
      </c>
      <c r="L42" s="963" t="s">
        <v>870</v>
      </c>
      <c r="M42" s="963" t="s">
        <v>871</v>
      </c>
      <c r="N42" s="963" t="s">
        <v>872</v>
      </c>
      <c r="O42" s="963" t="s">
        <v>873</v>
      </c>
      <c r="P42" s="963" t="s">
        <v>874</v>
      </c>
      <c r="Q42" s="963" t="s">
        <v>875</v>
      </c>
    </row>
    <row r="43" spans="2:17" ht="12.6" thickBot="1">
      <c r="B43" s="973" t="s">
        <v>370</v>
      </c>
      <c r="C43" s="974" t="s">
        <v>70</v>
      </c>
      <c r="D43" s="974" t="s">
        <v>71</v>
      </c>
      <c r="E43" s="975" t="s">
        <v>72</v>
      </c>
      <c r="F43" s="974" t="s">
        <v>87</v>
      </c>
      <c r="G43" s="974" t="s">
        <v>88</v>
      </c>
      <c r="H43" s="974" t="s">
        <v>199</v>
      </c>
      <c r="I43" s="974" t="s">
        <v>200</v>
      </c>
      <c r="J43" s="974" t="s">
        <v>201</v>
      </c>
      <c r="K43" s="974" t="s">
        <v>408</v>
      </c>
      <c r="L43" s="974" t="s">
        <v>409</v>
      </c>
      <c r="M43" s="974" t="s">
        <v>595</v>
      </c>
      <c r="N43" s="974" t="s">
        <v>596</v>
      </c>
      <c r="O43" s="974" t="s">
        <v>597</v>
      </c>
      <c r="P43" s="974" t="s">
        <v>598</v>
      </c>
      <c r="Q43" s="976" t="s">
        <v>599</v>
      </c>
    </row>
    <row r="44" spans="2:17">
      <c r="B44" s="1560" t="s">
        <v>521</v>
      </c>
      <c r="C44" s="1561">
        <f t="shared" ref="C44:Q44" si="9">SUM(C45:C55)</f>
        <v>10446.508314514633</v>
      </c>
      <c r="D44" s="1561">
        <f t="shared" si="9"/>
        <v>10446.508314514633</v>
      </c>
      <c r="E44" s="1561">
        <f t="shared" si="9"/>
        <v>10446.508314514633</v>
      </c>
      <c r="F44" s="1561">
        <f t="shared" si="9"/>
        <v>10446.508314514633</v>
      </c>
      <c r="G44" s="1561">
        <f t="shared" si="9"/>
        <v>10446.508314514633</v>
      </c>
      <c r="H44" s="1561">
        <f t="shared" si="9"/>
        <v>10446.508314514633</v>
      </c>
      <c r="I44" s="1561">
        <f t="shared" si="9"/>
        <v>10446.508314514633</v>
      </c>
      <c r="J44" s="1561">
        <f t="shared" si="9"/>
        <v>10446.508314514633</v>
      </c>
      <c r="K44" s="1561">
        <f t="shared" si="9"/>
        <v>10446.508314514633</v>
      </c>
      <c r="L44" s="1561">
        <f t="shared" si="9"/>
        <v>10446.508314514633</v>
      </c>
      <c r="M44" s="1561">
        <f t="shared" si="9"/>
        <v>10446.508314514633</v>
      </c>
      <c r="N44" s="1561">
        <f t="shared" si="9"/>
        <v>0</v>
      </c>
      <c r="O44" s="1561">
        <f t="shared" si="9"/>
        <v>0</v>
      </c>
      <c r="P44" s="1561">
        <f t="shared" si="9"/>
        <v>0</v>
      </c>
      <c r="Q44" s="1561">
        <f t="shared" si="9"/>
        <v>0</v>
      </c>
    </row>
    <row r="45" spans="2:17">
      <c r="B45" s="978" t="s">
        <v>516</v>
      </c>
      <c r="C45" s="1252">
        <f>SUM(S10:S16)</f>
        <v>10446.508314514633</v>
      </c>
      <c r="D45" s="1252">
        <f t="shared" ref="D45:P45" si="10">SUM(T10:T16)</f>
        <v>0</v>
      </c>
      <c r="E45" s="1252">
        <f t="shared" si="10"/>
        <v>0</v>
      </c>
      <c r="F45" s="1252">
        <f t="shared" si="10"/>
        <v>0</v>
      </c>
      <c r="G45" s="1252">
        <f t="shared" si="10"/>
        <v>0</v>
      </c>
      <c r="H45" s="1252">
        <f t="shared" si="10"/>
        <v>0</v>
      </c>
      <c r="I45" s="1252">
        <f t="shared" si="10"/>
        <v>0</v>
      </c>
      <c r="J45" s="1252">
        <f t="shared" si="10"/>
        <v>0</v>
      </c>
      <c r="K45" s="1252">
        <f t="shared" si="10"/>
        <v>0</v>
      </c>
      <c r="L45" s="1252">
        <f t="shared" si="10"/>
        <v>0</v>
      </c>
      <c r="M45" s="1252">
        <f t="shared" si="10"/>
        <v>0</v>
      </c>
      <c r="N45" s="1252">
        <f t="shared" si="10"/>
        <v>0</v>
      </c>
      <c r="O45" s="1252">
        <f t="shared" si="10"/>
        <v>0</v>
      </c>
      <c r="P45" s="1252">
        <f t="shared" si="10"/>
        <v>0</v>
      </c>
      <c r="Q45" s="1255">
        <v>0</v>
      </c>
    </row>
    <row r="46" spans="2:17">
      <c r="B46" s="979" t="s">
        <v>517</v>
      </c>
      <c r="C46" s="1253">
        <v>0</v>
      </c>
      <c r="D46" s="1253">
        <f>C45</f>
        <v>10446.508314514633</v>
      </c>
      <c r="E46" s="1253">
        <f>D45</f>
        <v>0</v>
      </c>
      <c r="F46" s="1253">
        <f>E45</f>
        <v>0</v>
      </c>
      <c r="G46" s="1253">
        <f>F45</f>
        <v>0</v>
      </c>
      <c r="H46" s="1253">
        <f>G45</f>
        <v>0</v>
      </c>
      <c r="I46" s="1253">
        <v>0</v>
      </c>
      <c r="J46" s="1253">
        <v>0</v>
      </c>
      <c r="K46" s="1253">
        <v>0</v>
      </c>
      <c r="L46" s="1253">
        <v>0</v>
      </c>
      <c r="M46" s="1253">
        <v>0</v>
      </c>
      <c r="N46" s="1253">
        <v>0</v>
      </c>
      <c r="O46" s="1253">
        <v>0</v>
      </c>
      <c r="P46" s="1253">
        <v>0</v>
      </c>
      <c r="Q46" s="1254">
        <v>0</v>
      </c>
    </row>
    <row r="47" spans="2:17">
      <c r="B47" s="978" t="s">
        <v>518</v>
      </c>
      <c r="C47" s="1252">
        <v>0</v>
      </c>
      <c r="D47" s="1252">
        <v>0</v>
      </c>
      <c r="E47" s="1252">
        <f>D46</f>
        <v>10446.508314514633</v>
      </c>
      <c r="F47" s="1252">
        <f>E46</f>
        <v>0</v>
      </c>
      <c r="G47" s="1252">
        <f>F46</f>
        <v>0</v>
      </c>
      <c r="H47" s="1252">
        <f>G46</f>
        <v>0</v>
      </c>
      <c r="I47" s="1252">
        <f>H46</f>
        <v>0</v>
      </c>
      <c r="J47" s="1252">
        <v>0</v>
      </c>
      <c r="K47" s="1252">
        <v>0</v>
      </c>
      <c r="L47" s="1252">
        <v>0</v>
      </c>
      <c r="M47" s="1252">
        <v>0</v>
      </c>
      <c r="N47" s="1252">
        <v>0</v>
      </c>
      <c r="O47" s="1252">
        <v>0</v>
      </c>
      <c r="P47" s="1252">
        <v>0</v>
      </c>
      <c r="Q47" s="1255">
        <v>0</v>
      </c>
    </row>
    <row r="48" spans="2:17">
      <c r="B48" s="979" t="s">
        <v>519</v>
      </c>
      <c r="C48" s="1253">
        <v>0</v>
      </c>
      <c r="D48" s="1253">
        <v>0</v>
      </c>
      <c r="E48" s="1253">
        <v>0</v>
      </c>
      <c r="F48" s="1253">
        <f>E47</f>
        <v>10446.508314514633</v>
      </c>
      <c r="G48" s="1253">
        <f>F47</f>
        <v>0</v>
      </c>
      <c r="H48" s="1253">
        <f>G47</f>
        <v>0</v>
      </c>
      <c r="I48" s="1253">
        <f>H47</f>
        <v>0</v>
      </c>
      <c r="J48" s="1253">
        <f>I47</f>
        <v>0</v>
      </c>
      <c r="K48" s="1253">
        <v>0</v>
      </c>
      <c r="L48" s="1253">
        <v>0</v>
      </c>
      <c r="M48" s="1253">
        <v>0</v>
      </c>
      <c r="N48" s="1253">
        <v>0</v>
      </c>
      <c r="O48" s="1253">
        <v>0</v>
      </c>
      <c r="P48" s="1253">
        <v>0</v>
      </c>
      <c r="Q48" s="1254">
        <v>0</v>
      </c>
    </row>
    <row r="49" spans="2:17">
      <c r="B49" s="978" t="s">
        <v>520</v>
      </c>
      <c r="C49" s="1252">
        <v>0</v>
      </c>
      <c r="D49" s="1252">
        <v>0</v>
      </c>
      <c r="E49" s="1252">
        <v>0</v>
      </c>
      <c r="F49" s="1252">
        <v>0</v>
      </c>
      <c r="G49" s="1252">
        <f>F48</f>
        <v>10446.508314514633</v>
      </c>
      <c r="H49" s="1252">
        <f>G48</f>
        <v>0</v>
      </c>
      <c r="I49" s="1252">
        <f>H48</f>
        <v>0</v>
      </c>
      <c r="J49" s="1252">
        <f>I48</f>
        <v>0</v>
      </c>
      <c r="K49" s="1252">
        <f>J48</f>
        <v>0</v>
      </c>
      <c r="L49" s="1252">
        <v>0</v>
      </c>
      <c r="M49" s="1252">
        <f>K48</f>
        <v>0</v>
      </c>
      <c r="N49" s="1252">
        <f>M48</f>
        <v>0</v>
      </c>
      <c r="O49" s="1252">
        <f>N48</f>
        <v>0</v>
      </c>
      <c r="P49" s="1252">
        <f>O48</f>
        <v>0</v>
      </c>
      <c r="Q49" s="1255">
        <f>P48</f>
        <v>0</v>
      </c>
    </row>
    <row r="50" spans="2:17">
      <c r="B50" s="979" t="s">
        <v>613</v>
      </c>
      <c r="C50" s="1253">
        <v>0</v>
      </c>
      <c r="D50" s="1253">
        <v>0</v>
      </c>
      <c r="E50" s="1253">
        <v>0</v>
      </c>
      <c r="F50" s="1253">
        <v>0</v>
      </c>
      <c r="G50" s="1253">
        <v>0</v>
      </c>
      <c r="H50" s="1253">
        <f>G49</f>
        <v>10446.508314514633</v>
      </c>
      <c r="I50" s="1253">
        <f>H49</f>
        <v>0</v>
      </c>
      <c r="J50" s="1253">
        <f>I49</f>
        <v>0</v>
      </c>
      <c r="K50" s="1253">
        <f>J49</f>
        <v>0</v>
      </c>
      <c r="L50" s="1253">
        <f>K49</f>
        <v>0</v>
      </c>
      <c r="M50" s="1253">
        <v>0</v>
      </c>
      <c r="N50" s="1253">
        <v>0</v>
      </c>
      <c r="O50" s="1253">
        <v>0</v>
      </c>
      <c r="P50" s="1253">
        <v>0</v>
      </c>
      <c r="Q50" s="1254">
        <v>0</v>
      </c>
    </row>
    <row r="51" spans="2:17">
      <c r="B51" s="978" t="s">
        <v>614</v>
      </c>
      <c r="C51" s="1252">
        <v>0</v>
      </c>
      <c r="D51" s="1252">
        <v>0</v>
      </c>
      <c r="E51" s="1252">
        <v>0</v>
      </c>
      <c r="F51" s="1252">
        <v>0</v>
      </c>
      <c r="G51" s="1252">
        <v>0</v>
      </c>
      <c r="H51" s="1252">
        <v>0</v>
      </c>
      <c r="I51" s="1252">
        <f>H50</f>
        <v>10446.508314514633</v>
      </c>
      <c r="J51" s="1252">
        <f>I50</f>
        <v>0</v>
      </c>
      <c r="K51" s="1252">
        <f>J50</f>
        <v>0</v>
      </c>
      <c r="L51" s="1252">
        <f>K50</f>
        <v>0</v>
      </c>
      <c r="M51" s="1252">
        <f>L50</f>
        <v>0</v>
      </c>
      <c r="N51" s="1252">
        <v>0</v>
      </c>
      <c r="O51" s="1252">
        <v>0</v>
      </c>
      <c r="P51" s="1252">
        <v>0</v>
      </c>
      <c r="Q51" s="1255">
        <v>0</v>
      </c>
    </row>
    <row r="52" spans="2:17">
      <c r="B52" s="979" t="s">
        <v>616</v>
      </c>
      <c r="C52" s="1253">
        <v>0</v>
      </c>
      <c r="D52" s="1253">
        <v>0</v>
      </c>
      <c r="E52" s="1253">
        <v>0</v>
      </c>
      <c r="F52" s="1253">
        <v>0</v>
      </c>
      <c r="G52" s="1253">
        <v>0</v>
      </c>
      <c r="H52" s="1253">
        <v>0</v>
      </c>
      <c r="I52" s="1253">
        <v>0</v>
      </c>
      <c r="J52" s="1253">
        <f>I51</f>
        <v>10446.508314514633</v>
      </c>
      <c r="K52" s="1253">
        <f>J51</f>
        <v>0</v>
      </c>
      <c r="L52" s="1253">
        <f>K51</f>
        <v>0</v>
      </c>
      <c r="M52" s="1253">
        <f>L51</f>
        <v>0</v>
      </c>
      <c r="N52" s="1253">
        <f>M51</f>
        <v>0</v>
      </c>
      <c r="O52" s="1253">
        <v>0</v>
      </c>
      <c r="P52" s="1253">
        <v>0</v>
      </c>
      <c r="Q52" s="1254">
        <v>0</v>
      </c>
    </row>
    <row r="53" spans="2:17">
      <c r="B53" s="978" t="s">
        <v>635</v>
      </c>
      <c r="C53" s="1252">
        <v>0</v>
      </c>
      <c r="D53" s="1252">
        <v>0</v>
      </c>
      <c r="E53" s="1252">
        <v>0</v>
      </c>
      <c r="F53" s="1252">
        <v>0</v>
      </c>
      <c r="G53" s="1252">
        <v>0</v>
      </c>
      <c r="H53" s="1252">
        <v>0</v>
      </c>
      <c r="I53" s="1252">
        <v>0</v>
      </c>
      <c r="J53" s="1252">
        <v>0</v>
      </c>
      <c r="K53" s="1252">
        <f>J52</f>
        <v>10446.508314514633</v>
      </c>
      <c r="L53" s="1252">
        <f>K52</f>
        <v>0</v>
      </c>
      <c r="M53" s="1252">
        <f>L52</f>
        <v>0</v>
      </c>
      <c r="N53" s="1252">
        <f>M52</f>
        <v>0</v>
      </c>
      <c r="O53" s="1252">
        <f>N52</f>
        <v>0</v>
      </c>
      <c r="P53" s="1252">
        <v>0</v>
      </c>
      <c r="Q53" s="1255">
        <v>0</v>
      </c>
    </row>
    <row r="54" spans="2:17">
      <c r="B54" s="979" t="s">
        <v>636</v>
      </c>
      <c r="C54" s="1253">
        <v>0</v>
      </c>
      <c r="D54" s="1253">
        <v>0</v>
      </c>
      <c r="E54" s="1253">
        <v>0</v>
      </c>
      <c r="F54" s="1253">
        <v>0</v>
      </c>
      <c r="G54" s="1253">
        <v>0</v>
      </c>
      <c r="H54" s="1253">
        <v>0</v>
      </c>
      <c r="I54" s="1253">
        <v>0</v>
      </c>
      <c r="J54" s="1253">
        <v>0</v>
      </c>
      <c r="K54" s="1253">
        <v>0</v>
      </c>
      <c r="L54" s="1253">
        <f>K53</f>
        <v>10446.508314514633</v>
      </c>
      <c r="M54" s="1253">
        <f>L53</f>
        <v>0</v>
      </c>
      <c r="N54" s="1253">
        <f>M53</f>
        <v>0</v>
      </c>
      <c r="O54" s="1253">
        <f>N53</f>
        <v>0</v>
      </c>
      <c r="P54" s="1253">
        <f>O53</f>
        <v>0</v>
      </c>
      <c r="Q54" s="1254">
        <v>0</v>
      </c>
    </row>
    <row r="55" spans="2:17">
      <c r="B55" s="978" t="s">
        <v>637</v>
      </c>
      <c r="C55" s="1252">
        <v>0</v>
      </c>
      <c r="D55" s="1252">
        <v>0</v>
      </c>
      <c r="E55" s="1252">
        <v>0</v>
      </c>
      <c r="F55" s="1252">
        <v>0</v>
      </c>
      <c r="G55" s="1252">
        <v>0</v>
      </c>
      <c r="H55" s="1252">
        <v>0</v>
      </c>
      <c r="I55" s="1252">
        <v>0</v>
      </c>
      <c r="J55" s="1252">
        <v>0</v>
      </c>
      <c r="K55" s="1252">
        <v>0</v>
      </c>
      <c r="L55" s="1252">
        <v>0</v>
      </c>
      <c r="M55" s="1252">
        <f>L54</f>
        <v>10446.508314514633</v>
      </c>
      <c r="N55" s="1252">
        <f>M54</f>
        <v>0</v>
      </c>
      <c r="O55" s="1252">
        <f>N54</f>
        <v>0</v>
      </c>
      <c r="P55" s="1252">
        <f>O54</f>
        <v>0</v>
      </c>
      <c r="Q55" s="1255">
        <f>P54</f>
        <v>0</v>
      </c>
    </row>
    <row r="56" spans="2:17">
      <c r="B56" s="979" t="s">
        <v>760</v>
      </c>
      <c r="C56" s="1253">
        <v>0</v>
      </c>
      <c r="D56" s="1253">
        <v>0</v>
      </c>
      <c r="E56" s="1253">
        <v>0</v>
      </c>
      <c r="F56" s="1253">
        <v>0</v>
      </c>
      <c r="G56" s="1253">
        <v>0</v>
      </c>
      <c r="H56" s="1253">
        <v>0</v>
      </c>
      <c r="I56" s="1253">
        <v>0</v>
      </c>
      <c r="J56" s="1253">
        <v>0</v>
      </c>
      <c r="K56" s="1253">
        <v>0</v>
      </c>
      <c r="L56" s="1253">
        <v>0</v>
      </c>
      <c r="M56" s="1253">
        <f t="shared" ref="M56:Q59" si="11">L55</f>
        <v>0</v>
      </c>
      <c r="N56" s="1253">
        <f t="shared" si="11"/>
        <v>10446.508314514633</v>
      </c>
      <c r="O56" s="1253">
        <f t="shared" si="11"/>
        <v>0</v>
      </c>
      <c r="P56" s="1253">
        <f t="shared" si="11"/>
        <v>0</v>
      </c>
      <c r="Q56" s="1254">
        <f t="shared" si="11"/>
        <v>0</v>
      </c>
    </row>
    <row r="57" spans="2:17">
      <c r="B57" s="978" t="s">
        <v>761</v>
      </c>
      <c r="C57" s="1252">
        <v>0</v>
      </c>
      <c r="D57" s="1252">
        <v>0</v>
      </c>
      <c r="E57" s="1252">
        <v>0</v>
      </c>
      <c r="F57" s="1252">
        <v>0</v>
      </c>
      <c r="G57" s="1252">
        <v>0</v>
      </c>
      <c r="H57" s="1252">
        <v>0</v>
      </c>
      <c r="I57" s="1252">
        <v>0</v>
      </c>
      <c r="J57" s="1252">
        <v>0</v>
      </c>
      <c r="K57" s="1252">
        <v>0</v>
      </c>
      <c r="L57" s="1252">
        <v>0</v>
      </c>
      <c r="M57" s="1252">
        <f t="shared" si="11"/>
        <v>0</v>
      </c>
      <c r="N57" s="1252">
        <f t="shared" si="11"/>
        <v>0</v>
      </c>
      <c r="O57" s="1252">
        <f t="shared" si="11"/>
        <v>10446.508314514633</v>
      </c>
      <c r="P57" s="1252">
        <f t="shared" si="11"/>
        <v>0</v>
      </c>
      <c r="Q57" s="1255">
        <f t="shared" si="11"/>
        <v>0</v>
      </c>
    </row>
    <row r="58" spans="2:17">
      <c r="B58" s="979" t="s">
        <v>762</v>
      </c>
      <c r="C58" s="1253">
        <v>0</v>
      </c>
      <c r="D58" s="1253">
        <v>0</v>
      </c>
      <c r="E58" s="1253">
        <v>0</v>
      </c>
      <c r="F58" s="1253">
        <v>0</v>
      </c>
      <c r="G58" s="1253">
        <v>0</v>
      </c>
      <c r="H58" s="1253">
        <v>0</v>
      </c>
      <c r="I58" s="1253">
        <v>0</v>
      </c>
      <c r="J58" s="1253">
        <v>0</v>
      </c>
      <c r="K58" s="1253">
        <v>0</v>
      </c>
      <c r="L58" s="1253">
        <v>0</v>
      </c>
      <c r="M58" s="1253">
        <f t="shared" si="11"/>
        <v>0</v>
      </c>
      <c r="N58" s="1253">
        <f t="shared" si="11"/>
        <v>0</v>
      </c>
      <c r="O58" s="1253">
        <f t="shared" si="11"/>
        <v>0</v>
      </c>
      <c r="P58" s="1253">
        <f t="shared" si="11"/>
        <v>10446.508314514633</v>
      </c>
      <c r="Q58" s="1254">
        <f t="shared" si="11"/>
        <v>0</v>
      </c>
    </row>
    <row r="59" spans="2:17">
      <c r="B59" s="978" t="s">
        <v>763</v>
      </c>
      <c r="C59" s="1252">
        <v>0</v>
      </c>
      <c r="D59" s="1252">
        <v>0</v>
      </c>
      <c r="E59" s="1252">
        <v>0</v>
      </c>
      <c r="F59" s="1252">
        <v>0</v>
      </c>
      <c r="G59" s="1252">
        <v>0</v>
      </c>
      <c r="H59" s="1252">
        <v>0</v>
      </c>
      <c r="I59" s="1252">
        <v>0</v>
      </c>
      <c r="J59" s="1252">
        <v>0</v>
      </c>
      <c r="K59" s="1252">
        <v>0</v>
      </c>
      <c r="L59" s="1252">
        <v>0</v>
      </c>
      <c r="M59" s="1252">
        <f t="shared" si="11"/>
        <v>0</v>
      </c>
      <c r="N59" s="1252">
        <f t="shared" si="11"/>
        <v>0</v>
      </c>
      <c r="O59" s="1252">
        <f t="shared" si="11"/>
        <v>0</v>
      </c>
      <c r="P59" s="1252">
        <f t="shared" si="11"/>
        <v>0</v>
      </c>
      <c r="Q59" s="1255">
        <f t="shared" si="11"/>
        <v>10446.508314514633</v>
      </c>
    </row>
    <row r="60" spans="2:17" ht="12.6" thickBot="1">
      <c r="B60" s="997" t="s">
        <v>455</v>
      </c>
      <c r="C60" s="1256">
        <f t="shared" ref="C60:M60" si="12">SUM(C45:C55)</f>
        <v>10446.508314514633</v>
      </c>
      <c r="D60" s="1256">
        <f t="shared" si="12"/>
        <v>10446.508314514633</v>
      </c>
      <c r="E60" s="1256">
        <f t="shared" si="12"/>
        <v>10446.508314514633</v>
      </c>
      <c r="F60" s="1256">
        <f t="shared" si="12"/>
        <v>10446.508314514633</v>
      </c>
      <c r="G60" s="1256">
        <f t="shared" si="12"/>
        <v>10446.508314514633</v>
      </c>
      <c r="H60" s="1256">
        <f t="shared" si="12"/>
        <v>10446.508314514633</v>
      </c>
      <c r="I60" s="1256">
        <f t="shared" si="12"/>
        <v>10446.508314514633</v>
      </c>
      <c r="J60" s="1256">
        <f t="shared" si="12"/>
        <v>10446.508314514633</v>
      </c>
      <c r="K60" s="1256">
        <f t="shared" si="12"/>
        <v>10446.508314514633</v>
      </c>
      <c r="L60" s="1256">
        <f t="shared" si="12"/>
        <v>10446.508314514633</v>
      </c>
      <c r="M60" s="1256">
        <f t="shared" si="12"/>
        <v>10446.508314514633</v>
      </c>
      <c r="N60" s="1256">
        <f>SUM(N45:N59)</f>
        <v>10446.508314514633</v>
      </c>
      <c r="O60" s="1256">
        <f t="shared" ref="O60:Q60" si="13">SUM(O45:O59)</f>
        <v>10446.508314514633</v>
      </c>
      <c r="P60" s="1256">
        <f t="shared" si="13"/>
        <v>10446.508314514633</v>
      </c>
      <c r="Q60" s="1256">
        <f t="shared" si="13"/>
        <v>10446.508314514633</v>
      </c>
    </row>
    <row r="61" spans="2:17">
      <c r="B61" s="1550"/>
      <c r="C61" s="1550"/>
      <c r="D61" s="1550"/>
      <c r="I61" s="1162"/>
      <c r="J61" s="1162"/>
      <c r="K61" s="1162"/>
    </row>
    <row r="62" spans="2:17">
      <c r="B62" s="1555"/>
      <c r="C62" s="1556"/>
      <c r="D62" s="1557"/>
      <c r="E62" s="1181"/>
      <c r="F62" s="436"/>
      <c r="G62" s="436"/>
      <c r="H62" s="436"/>
      <c r="I62" s="1182" t="str">
        <f>B47</f>
        <v>3th Generation</v>
      </c>
      <c r="J62" s="1183" t="e">
        <f>#REF!</f>
        <v>#REF!</v>
      </c>
      <c r="K62" s="1181"/>
    </row>
    <row r="63" spans="2:17">
      <c r="B63" s="1558"/>
      <c r="C63" s="1556"/>
      <c r="D63" s="1557"/>
      <c r="E63" s="1181"/>
      <c r="F63" s="1181"/>
      <c r="G63" s="1181"/>
      <c r="H63" s="436"/>
      <c r="I63" s="1182" t="str">
        <f>B48</f>
        <v>4th Generation</v>
      </c>
      <c r="J63" s="1183" t="e">
        <f>#REF!</f>
        <v>#REF!</v>
      </c>
      <c r="K63" s="1181"/>
    </row>
    <row r="64" spans="2:17" ht="15">
      <c r="B64" s="1559"/>
      <c r="C64" s="1555"/>
      <c r="D64" s="1557"/>
      <c r="E64" s="1181"/>
      <c r="F64" s="1181"/>
      <c r="G64" s="1184"/>
      <c r="H64" s="1181"/>
      <c r="I64" s="1182" t="str">
        <f>B49</f>
        <v>5th Generation</v>
      </c>
      <c r="J64" s="1183" t="e">
        <f>#REF!</f>
        <v>#REF!</v>
      </c>
      <c r="K64" s="1181"/>
    </row>
    <row r="65" spans="2:11">
      <c r="B65" s="1162"/>
      <c r="C65" s="1162"/>
      <c r="D65" s="1182" t="str">
        <f>B46</f>
        <v>2th Generation</v>
      </c>
      <c r="E65" s="1183" t="e">
        <f>#REF!</f>
        <v>#REF!</v>
      </c>
      <c r="F65" s="1181"/>
      <c r="G65" s="1181"/>
      <c r="H65" s="1181"/>
      <c r="I65" s="1181"/>
      <c r="J65" s="1185" t="e">
        <f>SUM(J61:J64)</f>
        <v>#REF!</v>
      </c>
      <c r="K65" s="1181"/>
    </row>
    <row r="66" spans="2:11">
      <c r="B66" s="1162"/>
      <c r="C66" s="1162"/>
      <c r="D66" s="1181"/>
      <c r="E66" s="1181"/>
      <c r="F66" s="1181"/>
      <c r="G66" s="1181"/>
      <c r="H66" s="1181"/>
      <c r="I66" s="1181"/>
      <c r="J66" s="1181"/>
      <c r="K66" s="1181"/>
    </row>
    <row r="67" spans="2:11">
      <c r="B67" s="1162"/>
      <c r="C67" s="1162"/>
      <c r="D67" s="1181"/>
      <c r="E67" s="1181"/>
      <c r="F67" s="1181"/>
      <c r="G67" s="1181"/>
      <c r="H67" s="1181"/>
      <c r="I67" s="1181"/>
      <c r="J67" s="1181" t="e">
        <f>J65/50</f>
        <v>#REF!</v>
      </c>
      <c r="K67" s="1181"/>
    </row>
    <row r="68" spans="2:11">
      <c r="B68" s="1162"/>
      <c r="C68" s="1162"/>
      <c r="D68" s="1181"/>
      <c r="E68" s="1183" t="e">
        <f>SUM(E64:E66)</f>
        <v>#REF!</v>
      </c>
      <c r="F68" s="1181"/>
      <c r="G68" s="1181"/>
      <c r="H68" s="1181"/>
      <c r="I68" s="1181"/>
      <c r="J68" s="1181"/>
      <c r="K68" s="1181"/>
    </row>
    <row r="69" spans="2:11">
      <c r="B69" s="1162"/>
      <c r="C69" s="1162"/>
      <c r="D69" s="1181"/>
      <c r="E69" s="1181"/>
      <c r="F69" s="1181"/>
      <c r="G69" s="1181"/>
      <c r="H69" s="1181"/>
      <c r="I69" s="1181"/>
      <c r="J69" s="1181"/>
      <c r="K69" s="1181"/>
    </row>
    <row r="70" spans="2:11">
      <c r="B70" s="1162"/>
      <c r="C70" s="1162"/>
      <c r="D70" s="1181"/>
      <c r="E70" s="1181" t="e">
        <f>E68/50</f>
        <v>#REF!</v>
      </c>
      <c r="F70" s="1181"/>
      <c r="G70" s="1181"/>
      <c r="H70" s="1181"/>
      <c r="I70" s="1181"/>
      <c r="J70" s="1181"/>
      <c r="K70" s="1181"/>
    </row>
    <row r="71" spans="2:11">
      <c r="B71" s="1162"/>
      <c r="C71" s="1162"/>
      <c r="D71" s="1181"/>
      <c r="E71" s="1181"/>
      <c r="F71" s="1181"/>
      <c r="G71" s="1181"/>
      <c r="H71" s="1181"/>
      <c r="I71" s="1181"/>
      <c r="J71" s="1181"/>
      <c r="K71" s="1181"/>
    </row>
    <row r="72" spans="2:11">
      <c r="B72" s="1162"/>
      <c r="C72" s="1162"/>
      <c r="D72" s="1181"/>
      <c r="E72" s="1181"/>
      <c r="F72" s="1181"/>
      <c r="G72" s="1181"/>
      <c r="H72" s="1181"/>
      <c r="I72" s="1181"/>
      <c r="J72" s="1181"/>
      <c r="K72" s="1181"/>
    </row>
    <row r="73" spans="2:11">
      <c r="D73" s="1181"/>
      <c r="E73" s="1181"/>
      <c r="F73" s="1181"/>
      <c r="G73" s="1181"/>
      <c r="H73" s="1181"/>
      <c r="I73" s="1181"/>
      <c r="J73" s="1181"/>
      <c r="K73" s="1181"/>
    </row>
  </sheetData>
  <phoneticPr fontId="6" type="noConversion"/>
  <pageMargins left="0.7" right="0.7" top="0.75" bottom="0.75" header="0.3" footer="0.3"/>
  <pageSetup paperSize="9" orientation="portrait" r:id="rId1"/>
  <ignoredErrors>
    <ignoredError sqref="R15:R16" numberStoredAsText="1"/>
    <ignoredError sqref="C45" formulaRange="1"/>
    <ignoredError sqref="J62:J67 E65:E70" evalError="1"/>
  </ignoredError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4">
    <tabColor rgb="FF002060"/>
  </sheetPr>
  <dimension ref="B1:S109"/>
  <sheetViews>
    <sheetView topLeftCell="B80" zoomScaleNormal="100" workbookViewId="0">
      <selection activeCell="L115" sqref="L115"/>
    </sheetView>
  </sheetViews>
  <sheetFormatPr defaultColWidth="9.21875" defaultRowHeight="10.199999999999999"/>
  <cols>
    <col min="1" max="1" width="14.44140625" style="237" bestFit="1" customWidth="1"/>
    <col min="2" max="2" width="25.33203125" style="237" customWidth="1"/>
    <col min="3" max="3" width="6.77734375" style="237" bestFit="1" customWidth="1"/>
    <col min="4" max="4" width="11.5546875" style="237" customWidth="1"/>
    <col min="5" max="12" width="10.21875" style="237" customWidth="1"/>
    <col min="13" max="13" width="9.21875" style="237"/>
    <col min="14" max="14" width="10.77734375" style="237" customWidth="1"/>
    <col min="15" max="18" width="10" style="237" customWidth="1"/>
    <col min="19" max="19" width="11.44140625" style="237" customWidth="1"/>
    <col min="20" max="16384" width="9.21875" style="237"/>
  </cols>
  <sheetData>
    <row r="1" spans="2:19" ht="10.5" thickBot="1">
      <c r="D1" s="250"/>
      <c r="E1" s="250"/>
      <c r="F1" s="250"/>
      <c r="G1" s="250"/>
      <c r="H1" s="250"/>
      <c r="I1" s="250"/>
      <c r="J1" s="250"/>
      <c r="K1" s="250"/>
      <c r="L1" s="250"/>
      <c r="M1" s="250"/>
    </row>
    <row r="2" spans="2:19" ht="10.5" thickBot="1">
      <c r="B2" s="437" t="s">
        <v>768</v>
      </c>
      <c r="C2" s="437"/>
      <c r="D2" s="437"/>
      <c r="E2" s="437"/>
      <c r="F2" s="437"/>
      <c r="G2" s="437"/>
      <c r="H2" s="437"/>
      <c r="I2" s="437"/>
      <c r="J2" s="437"/>
      <c r="K2" s="437"/>
      <c r="L2" s="437"/>
      <c r="M2" s="437"/>
      <c r="N2" s="437"/>
      <c r="O2" s="437"/>
      <c r="P2" s="437"/>
      <c r="Q2" s="437"/>
      <c r="R2" s="437"/>
      <c r="S2" s="437"/>
    </row>
    <row r="3" spans="2:19" ht="10.5" thickBot="1">
      <c r="B3" s="437"/>
      <c r="C3" s="437"/>
      <c r="D3" s="959"/>
      <c r="E3" s="959"/>
      <c r="F3" s="959"/>
      <c r="G3" s="959"/>
      <c r="H3" s="959"/>
      <c r="I3" s="959"/>
      <c r="J3" s="959"/>
      <c r="K3" s="959"/>
      <c r="L3" s="959"/>
      <c r="M3" s="959"/>
      <c r="N3" s="959"/>
      <c r="O3" s="959"/>
      <c r="P3" s="959"/>
      <c r="Q3" s="959"/>
      <c r="R3" s="959"/>
      <c r="S3" s="959"/>
    </row>
    <row r="4" spans="2:19" ht="10.5" thickBot="1">
      <c r="B4" s="437" t="s">
        <v>320</v>
      </c>
      <c r="C4" s="437" t="s">
        <v>232</v>
      </c>
      <c r="D4" s="959" t="s">
        <v>70</v>
      </c>
      <c r="E4" s="959" t="s">
        <v>71</v>
      </c>
      <c r="F4" s="959" t="s">
        <v>72</v>
      </c>
      <c r="G4" s="959" t="s">
        <v>87</v>
      </c>
      <c r="H4" s="959" t="s">
        <v>88</v>
      </c>
      <c r="I4" s="959" t="s">
        <v>199</v>
      </c>
      <c r="J4" s="959" t="s">
        <v>200</v>
      </c>
      <c r="K4" s="959" t="s">
        <v>201</v>
      </c>
      <c r="L4" s="959" t="s">
        <v>408</v>
      </c>
      <c r="M4" s="959" t="s">
        <v>409</v>
      </c>
      <c r="N4" s="959" t="s">
        <v>595</v>
      </c>
      <c r="O4" s="959" t="s">
        <v>596</v>
      </c>
      <c r="P4" s="959" t="s">
        <v>597</v>
      </c>
      <c r="Q4" s="959" t="s">
        <v>598</v>
      </c>
      <c r="R4" s="959" t="s">
        <v>599</v>
      </c>
      <c r="S4" s="959" t="s">
        <v>165</v>
      </c>
    </row>
    <row r="5" spans="2:19" ht="10.5">
      <c r="B5" s="603" t="s">
        <v>321</v>
      </c>
      <c r="C5" s="604" t="s">
        <v>322</v>
      </c>
      <c r="D5" s="1050">
        <f>SUM(D23,D29,D35,D41,D47,D53,D59,D65,D71,D77,D89,D95,D101,D107)</f>
        <v>266023.08882292372</v>
      </c>
      <c r="E5" s="1050">
        <f t="shared" ref="E5:R5" si="0">SUM(E23,E29,E35,E41,E47,E53,E59,E65,E71,E77,E89,E95,E101,E107)</f>
        <v>266023.08882292372</v>
      </c>
      <c r="F5" s="1050">
        <f t="shared" si="0"/>
        <v>266023.08882292372</v>
      </c>
      <c r="G5" s="1050">
        <f t="shared" si="0"/>
        <v>266023.08882292372</v>
      </c>
      <c r="H5" s="1050">
        <f t="shared" si="0"/>
        <v>266023.08882292372</v>
      </c>
      <c r="I5" s="1050">
        <f t="shared" si="0"/>
        <v>266023.08882292372</v>
      </c>
      <c r="J5" s="1050">
        <f t="shared" si="0"/>
        <v>266023.08882292372</v>
      </c>
      <c r="K5" s="1050">
        <f t="shared" si="0"/>
        <v>266023.08882292372</v>
      </c>
      <c r="L5" s="1050">
        <f t="shared" si="0"/>
        <v>266023.08882292372</v>
      </c>
      <c r="M5" s="1050">
        <f t="shared" si="0"/>
        <v>266023.08882292372</v>
      </c>
      <c r="N5" s="1050">
        <f>SUM(N23,N29,N35,N41,N47,N53,N59,N65,N71,N77,,N83,N89,N95,N101,N107)</f>
        <v>266023.08882292372</v>
      </c>
      <c r="O5" s="1050">
        <f t="shared" si="0"/>
        <v>266023.08882292372</v>
      </c>
      <c r="P5" s="1050">
        <f t="shared" si="0"/>
        <v>266023.08882292372</v>
      </c>
      <c r="Q5" s="1050">
        <f t="shared" si="0"/>
        <v>266023.08882292372</v>
      </c>
      <c r="R5" s="1050">
        <f t="shared" si="0"/>
        <v>266023.08882292372</v>
      </c>
      <c r="S5" s="1200">
        <f>SUM(D5:R5)</f>
        <v>3990346.3323438545</v>
      </c>
    </row>
    <row r="6" spans="2:19" ht="10.8" thickBot="1">
      <c r="B6" s="605" t="s">
        <v>323</v>
      </c>
      <c r="C6" s="606" t="s">
        <v>727</v>
      </c>
      <c r="D6" s="1258">
        <f>SUM(D24,D30,D36,D42,D48,D54,D60,D66,D72,D78,D90,D96,D102,D108)</f>
        <v>10446.508314514633</v>
      </c>
      <c r="E6" s="1258">
        <f t="shared" ref="E6:R6" si="1">SUM(E24,E30,E36,E42,E48,E54,E60,E66,E72,E78,E90,E96,E102,E108)</f>
        <v>10446.508314514633</v>
      </c>
      <c r="F6" s="1258">
        <f t="shared" si="1"/>
        <v>10446.508314514633</v>
      </c>
      <c r="G6" s="1258">
        <f t="shared" si="1"/>
        <v>10446.508314514633</v>
      </c>
      <c r="H6" s="1258">
        <f t="shared" si="1"/>
        <v>10446.508314514633</v>
      </c>
      <c r="I6" s="1258">
        <f t="shared" si="1"/>
        <v>10446.508314514633</v>
      </c>
      <c r="J6" s="1258">
        <f t="shared" si="1"/>
        <v>10446.508314514633</v>
      </c>
      <c r="K6" s="1258">
        <f t="shared" si="1"/>
        <v>10446.508314514633</v>
      </c>
      <c r="L6" s="1258">
        <f t="shared" si="1"/>
        <v>10446.508314514633</v>
      </c>
      <c r="M6" s="1258">
        <f t="shared" si="1"/>
        <v>10446.508314514633</v>
      </c>
      <c r="N6" s="1258">
        <f>SUM(N24,N30,N36,N42,N48,N54,N60,N66,N72,N78,,N84,N90,N96,N102,N108)</f>
        <v>10446.508314514633</v>
      </c>
      <c r="O6" s="1258">
        <f t="shared" si="1"/>
        <v>10446.508314514633</v>
      </c>
      <c r="P6" s="1258">
        <f t="shared" si="1"/>
        <v>10446.508314514633</v>
      </c>
      <c r="Q6" s="1258">
        <f t="shared" si="1"/>
        <v>10446.508314514633</v>
      </c>
      <c r="R6" s="1258">
        <f t="shared" si="1"/>
        <v>10446.508314514633</v>
      </c>
      <c r="S6" s="1259">
        <f t="shared" ref="S6:S7" si="2">SUM(D6:R6)</f>
        <v>156697.62471771947</v>
      </c>
    </row>
    <row r="7" spans="2:19" ht="10.5">
      <c r="B7" s="605" t="s">
        <v>325</v>
      </c>
      <c r="C7" s="606" t="s">
        <v>324</v>
      </c>
      <c r="D7" s="1050">
        <f>SUM(D25,D31,D37,D43,D49,D55,D61,D67,D73,D79,D91,D97,D103,D109)</f>
        <v>4788.4155988126267</v>
      </c>
      <c r="E7" s="1050">
        <f t="shared" ref="E7:R7" si="3">SUM(E25,E31,E37,E43,E49,E55,E61,E67,E73,E79,E91,E97,E103,E109)</f>
        <v>4788.4155988126267</v>
      </c>
      <c r="F7" s="1050">
        <f t="shared" si="3"/>
        <v>4788.4155988126267</v>
      </c>
      <c r="G7" s="1050">
        <f t="shared" si="3"/>
        <v>4788.4155988126267</v>
      </c>
      <c r="H7" s="1050">
        <f t="shared" si="3"/>
        <v>4788.4155988126267</v>
      </c>
      <c r="I7" s="1050">
        <f t="shared" si="3"/>
        <v>4788.4155988126267</v>
      </c>
      <c r="J7" s="1050">
        <f t="shared" si="3"/>
        <v>4788.4155988126267</v>
      </c>
      <c r="K7" s="1050">
        <f t="shared" si="3"/>
        <v>4788.4155988126267</v>
      </c>
      <c r="L7" s="1050">
        <f t="shared" si="3"/>
        <v>4788.4155988126267</v>
      </c>
      <c r="M7" s="1050">
        <f t="shared" si="3"/>
        <v>4788.4155988126267</v>
      </c>
      <c r="N7" s="1050">
        <f>SUM(N25,N31,N37,N43,N49,N55,N61,N67,N73,N79,,N85,N91,N97,N103,N109)</f>
        <v>4788.4155988126267</v>
      </c>
      <c r="O7" s="1050">
        <f t="shared" si="3"/>
        <v>4788.4155988126267</v>
      </c>
      <c r="P7" s="1050">
        <f t="shared" si="3"/>
        <v>4788.4155988126267</v>
      </c>
      <c r="Q7" s="1050">
        <f t="shared" si="3"/>
        <v>4788.4155988126267</v>
      </c>
      <c r="R7" s="1050">
        <f t="shared" si="3"/>
        <v>4788.4155988126267</v>
      </c>
      <c r="S7" s="1201">
        <f t="shared" si="2"/>
        <v>71826.233982189413</v>
      </c>
    </row>
    <row r="8" spans="2:19" ht="10.5">
      <c r="B8" s="950"/>
      <c r="C8" s="950"/>
      <c r="E8" s="951"/>
      <c r="F8" s="951"/>
      <c r="G8" s="951"/>
      <c r="H8" s="951"/>
      <c r="I8" s="951"/>
      <c r="J8" s="951"/>
      <c r="K8" s="951"/>
      <c r="L8" s="951"/>
      <c r="M8" s="951"/>
      <c r="N8" s="951"/>
      <c r="O8" s="951"/>
      <c r="P8" s="951"/>
      <c r="Q8" s="951"/>
      <c r="R8" s="951"/>
      <c r="S8" s="952"/>
    </row>
    <row r="9" spans="2:19" ht="10.8" hidden="1" thickBot="1">
      <c r="B9" s="962"/>
      <c r="C9" s="960"/>
      <c r="D9" s="995">
        <v>2017</v>
      </c>
      <c r="E9" s="969"/>
      <c r="F9" s="969"/>
    </row>
    <row r="10" spans="2:19" ht="10.5" hidden="1">
      <c r="B10" s="986" t="s">
        <v>604</v>
      </c>
      <c r="C10" s="961" t="s">
        <v>232</v>
      </c>
      <c r="D10" s="995" t="s">
        <v>88</v>
      </c>
      <c r="E10" s="969"/>
      <c r="F10" s="969"/>
      <c r="G10" s="955"/>
      <c r="H10" s="955"/>
      <c r="I10" s="955"/>
      <c r="J10" s="955"/>
      <c r="K10" s="955"/>
      <c r="L10" s="955"/>
      <c r="M10" s="955"/>
      <c r="N10" s="955"/>
      <c r="O10" s="955"/>
      <c r="P10" s="955"/>
      <c r="Q10" s="955"/>
      <c r="R10" s="955"/>
      <c r="S10" s="1199"/>
    </row>
    <row r="11" spans="2:19" hidden="1">
      <c r="B11" s="599" t="s">
        <v>321</v>
      </c>
      <c r="C11" s="600" t="s">
        <v>322</v>
      </c>
      <c r="D11" s="965">
        <v>0</v>
      </c>
      <c r="E11" s="970"/>
      <c r="F11" s="970"/>
      <c r="G11" s="956">
        <v>0</v>
      </c>
      <c r="H11" s="956">
        <v>0</v>
      </c>
      <c r="I11" s="956">
        <v>0</v>
      </c>
      <c r="J11" s="956">
        <v>0</v>
      </c>
      <c r="K11" s="956">
        <v>0</v>
      </c>
      <c r="L11" s="956">
        <v>0</v>
      </c>
      <c r="M11" s="956">
        <v>0</v>
      </c>
      <c r="N11" s="956">
        <v>0</v>
      </c>
      <c r="O11" s="956">
        <v>0</v>
      </c>
      <c r="P11" s="956"/>
      <c r="Q11" s="956"/>
      <c r="R11" s="956"/>
    </row>
    <row r="12" spans="2:19" hidden="1">
      <c r="B12" s="599" t="s">
        <v>323</v>
      </c>
      <c r="C12" s="600" t="s">
        <v>229</v>
      </c>
      <c r="D12" s="1101" t="e">
        <f>H24/H23*D11</f>
        <v>#DIV/0!</v>
      </c>
      <c r="E12" s="971"/>
      <c r="F12" s="971"/>
      <c r="G12" s="957">
        <v>0</v>
      </c>
      <c r="H12" s="957">
        <v>0</v>
      </c>
      <c r="I12" s="957">
        <v>0</v>
      </c>
      <c r="J12" s="957">
        <v>0</v>
      </c>
      <c r="K12" s="957">
        <v>0</v>
      </c>
      <c r="L12" s="957">
        <v>0</v>
      </c>
      <c r="M12" s="957">
        <v>0</v>
      </c>
      <c r="N12" s="957">
        <v>0</v>
      </c>
      <c r="O12" s="957">
        <v>0</v>
      </c>
      <c r="P12" s="957"/>
      <c r="Q12" s="957"/>
      <c r="R12" s="957"/>
    </row>
    <row r="13" spans="2:19" hidden="1">
      <c r="B13" s="599" t="s">
        <v>325</v>
      </c>
      <c r="C13" s="600" t="s">
        <v>324</v>
      </c>
      <c r="D13" s="967" t="e">
        <f>H25/H23*D11</f>
        <v>#DIV/0!</v>
      </c>
      <c r="E13" s="971"/>
      <c r="F13" s="971"/>
      <c r="G13" s="957">
        <v>0</v>
      </c>
      <c r="H13" s="957">
        <v>0</v>
      </c>
      <c r="I13" s="957">
        <v>0</v>
      </c>
      <c r="J13" s="957">
        <v>0</v>
      </c>
      <c r="K13" s="957">
        <v>0</v>
      </c>
      <c r="L13" s="957">
        <v>0</v>
      </c>
      <c r="M13" s="957">
        <v>0</v>
      </c>
      <c r="N13" s="957">
        <v>0</v>
      </c>
      <c r="O13" s="957">
        <v>0</v>
      </c>
      <c r="P13" s="957"/>
      <c r="Q13" s="957"/>
      <c r="R13" s="957"/>
    </row>
    <row r="14" spans="2:19" hidden="1">
      <c r="B14" s="599" t="s">
        <v>530</v>
      </c>
      <c r="C14" s="600" t="s">
        <v>324</v>
      </c>
      <c r="D14" s="966">
        <v>0</v>
      </c>
      <c r="E14" s="971"/>
      <c r="F14" s="971"/>
      <c r="G14" s="957">
        <v>0</v>
      </c>
      <c r="H14" s="957" t="s">
        <v>612</v>
      </c>
      <c r="I14" s="957">
        <v>0</v>
      </c>
      <c r="J14" s="957">
        <v>0</v>
      </c>
      <c r="K14" s="957">
        <v>0</v>
      </c>
      <c r="L14" s="957">
        <v>0</v>
      </c>
      <c r="M14" s="957">
        <v>0</v>
      </c>
      <c r="N14" s="957">
        <v>0</v>
      </c>
      <c r="O14" s="957">
        <v>0</v>
      </c>
      <c r="P14" s="957"/>
      <c r="Q14" s="957"/>
      <c r="R14" s="957"/>
    </row>
    <row r="15" spans="2:19" hidden="1">
      <c r="B15" s="599" t="s">
        <v>531</v>
      </c>
      <c r="C15" s="600" t="s">
        <v>322</v>
      </c>
      <c r="D15" s="965">
        <v>0</v>
      </c>
      <c r="E15" s="970"/>
      <c r="F15" s="970"/>
      <c r="G15" s="956">
        <v>0</v>
      </c>
      <c r="H15" s="956">
        <v>0</v>
      </c>
      <c r="I15" s="956">
        <v>0</v>
      </c>
      <c r="J15" s="956">
        <v>0</v>
      </c>
      <c r="K15" s="956">
        <v>0</v>
      </c>
      <c r="L15" s="956">
        <v>0</v>
      </c>
      <c r="M15" s="956">
        <v>0</v>
      </c>
      <c r="N15" s="956">
        <v>0</v>
      </c>
      <c r="O15" s="956">
        <v>0</v>
      </c>
      <c r="P15" s="956"/>
      <c r="Q15" s="956"/>
      <c r="R15" s="956"/>
    </row>
    <row r="16" spans="2:19" hidden="1">
      <c r="B16" s="599" t="s">
        <v>532</v>
      </c>
      <c r="C16" s="600" t="s">
        <v>324</v>
      </c>
      <c r="D16" s="966">
        <v>0</v>
      </c>
      <c r="E16" s="971"/>
      <c r="F16" s="971"/>
      <c r="G16" s="957">
        <v>0</v>
      </c>
      <c r="H16" s="957">
        <v>0</v>
      </c>
      <c r="I16" s="957">
        <v>0</v>
      </c>
      <c r="J16" s="957">
        <v>0</v>
      </c>
      <c r="K16" s="957">
        <v>0</v>
      </c>
      <c r="L16" s="957">
        <v>0</v>
      </c>
      <c r="M16" s="957">
        <v>0</v>
      </c>
      <c r="N16" s="957">
        <v>0</v>
      </c>
      <c r="O16" s="957">
        <v>0</v>
      </c>
      <c r="P16" s="957"/>
      <c r="Q16" s="957"/>
      <c r="R16" s="957"/>
    </row>
    <row r="17" spans="2:19" hidden="1">
      <c r="B17" s="599" t="s">
        <v>533</v>
      </c>
      <c r="C17" s="600" t="s">
        <v>322</v>
      </c>
      <c r="D17" s="965">
        <v>0</v>
      </c>
      <c r="E17" s="970"/>
      <c r="F17" s="970"/>
      <c r="G17" s="956">
        <v>0</v>
      </c>
      <c r="H17" s="956">
        <v>0</v>
      </c>
      <c r="I17" s="956">
        <v>0</v>
      </c>
      <c r="J17" s="956">
        <v>0</v>
      </c>
      <c r="K17" s="956">
        <v>0</v>
      </c>
      <c r="L17" s="956">
        <v>0</v>
      </c>
      <c r="M17" s="956">
        <v>0</v>
      </c>
      <c r="N17" s="956">
        <v>0</v>
      </c>
      <c r="O17" s="956">
        <v>0</v>
      </c>
      <c r="P17" s="956"/>
      <c r="Q17" s="956"/>
      <c r="R17" s="956"/>
    </row>
    <row r="18" spans="2:19" hidden="1">
      <c r="B18" s="599" t="s">
        <v>326</v>
      </c>
      <c r="C18" s="600" t="s">
        <v>322</v>
      </c>
      <c r="D18" s="981">
        <v>0</v>
      </c>
      <c r="E18" s="972"/>
      <c r="F18" s="970"/>
      <c r="G18" s="956">
        <v>0</v>
      </c>
      <c r="H18" s="956">
        <v>0</v>
      </c>
      <c r="I18" s="958">
        <v>0</v>
      </c>
      <c r="J18" s="956">
        <v>0</v>
      </c>
      <c r="K18" s="956">
        <v>0</v>
      </c>
      <c r="L18" s="958">
        <v>0</v>
      </c>
      <c r="M18" s="958">
        <v>0</v>
      </c>
      <c r="N18" s="958">
        <v>0</v>
      </c>
      <c r="O18" s="958">
        <v>0</v>
      </c>
      <c r="P18" s="958"/>
      <c r="Q18" s="958"/>
      <c r="R18" s="958"/>
    </row>
    <row r="19" spans="2:19" ht="10.5" hidden="1" thickBot="1">
      <c r="B19" s="601" t="s">
        <v>327</v>
      </c>
      <c r="C19" s="602" t="s">
        <v>324</v>
      </c>
      <c r="D19" s="968">
        <f>D16/100*Sales!C8</f>
        <v>0</v>
      </c>
      <c r="E19" s="971"/>
      <c r="F19" s="971"/>
      <c r="G19" s="957">
        <v>0</v>
      </c>
      <c r="H19" s="957">
        <v>0</v>
      </c>
      <c r="I19" s="957">
        <v>0</v>
      </c>
      <c r="J19" s="957">
        <v>0</v>
      </c>
      <c r="K19" s="957">
        <v>0</v>
      </c>
      <c r="L19" s="957">
        <v>0</v>
      </c>
      <c r="M19" s="957">
        <v>0</v>
      </c>
      <c r="N19" s="957">
        <v>0</v>
      </c>
      <c r="O19" s="957">
        <v>0</v>
      </c>
      <c r="P19" s="957"/>
      <c r="Q19" s="957"/>
      <c r="R19" s="957"/>
    </row>
    <row r="20" spans="2:19" ht="10.5" thickBot="1">
      <c r="D20" s="582"/>
      <c r="E20" s="582"/>
      <c r="F20" s="582"/>
      <c r="G20" s="582"/>
      <c r="H20" s="949"/>
      <c r="I20" s="949"/>
      <c r="J20" s="949"/>
      <c r="K20" s="949"/>
      <c r="L20" s="949"/>
      <c r="M20" s="949"/>
      <c r="N20" s="949"/>
      <c r="O20" s="949"/>
      <c r="P20" s="949"/>
      <c r="Q20" s="949"/>
      <c r="R20" s="949"/>
    </row>
    <row r="21" spans="2:19" ht="10.5" thickBot="1">
      <c r="B21" s="994"/>
      <c r="C21" s="238"/>
      <c r="D21" s="959"/>
      <c r="E21" s="959"/>
      <c r="F21" s="959"/>
      <c r="G21" s="959"/>
      <c r="H21" s="959"/>
      <c r="I21" s="959"/>
      <c r="J21" s="959"/>
      <c r="K21" s="959"/>
      <c r="L21" s="959"/>
      <c r="M21" s="959"/>
      <c r="N21" s="959"/>
      <c r="O21" s="959"/>
      <c r="P21" s="959"/>
      <c r="Q21" s="959"/>
      <c r="R21" s="959"/>
    </row>
    <row r="22" spans="2:19" ht="10.8" thickBot="1">
      <c r="B22" s="996" t="s">
        <v>605</v>
      </c>
      <c r="C22" s="947" t="s">
        <v>232</v>
      </c>
      <c r="D22" s="948" t="s">
        <v>70</v>
      </c>
      <c r="E22" s="948" t="s">
        <v>71</v>
      </c>
      <c r="F22" s="948" t="s">
        <v>72</v>
      </c>
      <c r="G22" s="948" t="s">
        <v>87</v>
      </c>
      <c r="H22" s="948" t="s">
        <v>88</v>
      </c>
      <c r="I22" s="948" t="s">
        <v>199</v>
      </c>
      <c r="J22" s="948" t="s">
        <v>200</v>
      </c>
      <c r="K22" s="948" t="s">
        <v>201</v>
      </c>
      <c r="L22" s="948" t="s">
        <v>408</v>
      </c>
      <c r="M22" s="948" t="s">
        <v>409</v>
      </c>
      <c r="N22" s="948" t="s">
        <v>595</v>
      </c>
      <c r="O22" s="948" t="s">
        <v>596</v>
      </c>
      <c r="P22" s="959" t="s">
        <v>597</v>
      </c>
      <c r="Q22" s="959" t="s">
        <v>598</v>
      </c>
      <c r="R22" s="995" t="s">
        <v>599</v>
      </c>
    </row>
    <row r="23" spans="2:19">
      <c r="B23" s="599" t="s">
        <v>321</v>
      </c>
      <c r="C23" s="600" t="s">
        <v>322</v>
      </c>
      <c r="D23" s="1050">
        <f>'Dinamics Ruthenus'!I16</f>
        <v>266023.08882292372</v>
      </c>
      <c r="E23" s="954">
        <v>0</v>
      </c>
      <c r="F23" s="954">
        <v>0</v>
      </c>
      <c r="G23" s="954">
        <v>0</v>
      </c>
      <c r="H23" s="954">
        <v>0</v>
      </c>
      <c r="I23" s="954">
        <v>0</v>
      </c>
      <c r="J23" s="954">
        <v>0</v>
      </c>
      <c r="K23" s="954">
        <v>0</v>
      </c>
      <c r="L23" s="954">
        <v>0</v>
      </c>
      <c r="M23" s="954">
        <v>0</v>
      </c>
      <c r="N23" s="954">
        <v>0</v>
      </c>
      <c r="O23" s="954">
        <v>0</v>
      </c>
      <c r="P23" s="954">
        <v>0</v>
      </c>
      <c r="Q23" s="954">
        <v>0</v>
      </c>
      <c r="R23" s="954">
        <v>0</v>
      </c>
    </row>
    <row r="24" spans="2:19" ht="10.5">
      <c r="B24" s="599" t="s">
        <v>323</v>
      </c>
      <c r="C24" s="606" t="s">
        <v>727</v>
      </c>
      <c r="D24" s="1257">
        <f>SUM('Dinamics Ruthenus'!S10:S16)</f>
        <v>10446.508314514633</v>
      </c>
      <c r="E24" s="1258">
        <v>0</v>
      </c>
      <c r="F24" s="1258">
        <v>0</v>
      </c>
      <c r="G24" s="1258">
        <v>0</v>
      </c>
      <c r="H24" s="1258">
        <v>0</v>
      </c>
      <c r="I24" s="1258">
        <v>0</v>
      </c>
      <c r="J24" s="1258">
        <v>0</v>
      </c>
      <c r="K24" s="1258">
        <v>0</v>
      </c>
      <c r="L24" s="1258">
        <v>0</v>
      </c>
      <c r="M24" s="1258">
        <v>0</v>
      </c>
      <c r="N24" s="1258">
        <v>0</v>
      </c>
      <c r="O24" s="1258">
        <v>0</v>
      </c>
      <c r="P24" s="1258">
        <v>0</v>
      </c>
      <c r="Q24" s="1258">
        <v>0</v>
      </c>
      <c r="R24" s="1258">
        <v>0</v>
      </c>
      <c r="S24" s="251"/>
    </row>
    <row r="25" spans="2:19">
      <c r="B25" s="599" t="s">
        <v>325</v>
      </c>
      <c r="C25" s="600" t="s">
        <v>324</v>
      </c>
      <c r="D25" s="1051">
        <f>'Dinamics Ruthenus'!J16</f>
        <v>4788.4155988126267</v>
      </c>
      <c r="E25" s="953">
        <v>0</v>
      </c>
      <c r="F25" s="953">
        <v>0</v>
      </c>
      <c r="G25" s="953">
        <v>0</v>
      </c>
      <c r="H25" s="953">
        <v>0</v>
      </c>
      <c r="I25" s="953">
        <v>0</v>
      </c>
      <c r="J25" s="953">
        <v>0</v>
      </c>
      <c r="K25" s="953">
        <v>0</v>
      </c>
      <c r="L25" s="953">
        <v>0</v>
      </c>
      <c r="M25" s="953">
        <v>0</v>
      </c>
      <c r="N25" s="953">
        <v>0</v>
      </c>
      <c r="O25" s="953">
        <v>0</v>
      </c>
      <c r="P25" s="953">
        <v>0</v>
      </c>
      <c r="Q25" s="953">
        <v>0</v>
      </c>
      <c r="R25" s="953">
        <v>0</v>
      </c>
    </row>
    <row r="26" spans="2:19" ht="10.5" thickBot="1"/>
    <row r="27" spans="2:19" ht="10.5" thickBot="1">
      <c r="B27" s="419"/>
      <c r="C27" s="419"/>
      <c r="D27" s="959"/>
      <c r="E27" s="959"/>
      <c r="F27" s="959"/>
      <c r="G27" s="959"/>
      <c r="H27" s="959"/>
      <c r="I27" s="959"/>
      <c r="J27" s="959"/>
      <c r="K27" s="959"/>
      <c r="L27" s="959"/>
      <c r="M27" s="959"/>
      <c r="N27" s="959"/>
      <c r="O27" s="959"/>
      <c r="P27" s="959"/>
      <c r="Q27" s="959"/>
      <c r="R27" s="959"/>
    </row>
    <row r="28" spans="2:19" ht="10.8" thickBot="1">
      <c r="B28" s="964" t="s">
        <v>606</v>
      </c>
      <c r="C28" s="419" t="s">
        <v>232</v>
      </c>
      <c r="D28" s="419" t="s">
        <v>70</v>
      </c>
      <c r="E28" s="419" t="s">
        <v>71</v>
      </c>
      <c r="F28" s="419" t="s">
        <v>72</v>
      </c>
      <c r="G28" s="419" t="s">
        <v>87</v>
      </c>
      <c r="H28" s="419" t="s">
        <v>88</v>
      </c>
      <c r="I28" s="419" t="s">
        <v>199</v>
      </c>
      <c r="J28" s="419" t="s">
        <v>200</v>
      </c>
      <c r="K28" s="419" t="s">
        <v>201</v>
      </c>
      <c r="L28" s="419" t="s">
        <v>408</v>
      </c>
      <c r="M28" s="419" t="s">
        <v>409</v>
      </c>
      <c r="N28" s="419" t="s">
        <v>595</v>
      </c>
      <c r="O28" s="419" t="s">
        <v>596</v>
      </c>
      <c r="P28" s="959" t="s">
        <v>597</v>
      </c>
      <c r="Q28" s="959" t="s">
        <v>598</v>
      </c>
      <c r="R28" s="995" t="s">
        <v>599</v>
      </c>
    </row>
    <row r="29" spans="2:19">
      <c r="B29" s="599" t="s">
        <v>321</v>
      </c>
      <c r="C29" s="600" t="s">
        <v>322</v>
      </c>
      <c r="D29" s="1050">
        <v>0</v>
      </c>
      <c r="E29" s="1050">
        <f>'Dinamics Ruthenus'!I16</f>
        <v>266023.08882292372</v>
      </c>
      <c r="F29" s="1050">
        <f t="shared" ref="F29:R29" si="4">E23</f>
        <v>0</v>
      </c>
      <c r="G29" s="1050">
        <f t="shared" si="4"/>
        <v>0</v>
      </c>
      <c r="H29" s="1050">
        <f t="shared" si="4"/>
        <v>0</v>
      </c>
      <c r="I29" s="1050">
        <f t="shared" si="4"/>
        <v>0</v>
      </c>
      <c r="J29" s="1050">
        <f t="shared" si="4"/>
        <v>0</v>
      </c>
      <c r="K29" s="1050">
        <f t="shared" si="4"/>
        <v>0</v>
      </c>
      <c r="L29" s="1050">
        <f t="shared" si="4"/>
        <v>0</v>
      </c>
      <c r="M29" s="1050">
        <f t="shared" si="4"/>
        <v>0</v>
      </c>
      <c r="N29" s="1050">
        <f t="shared" si="4"/>
        <v>0</v>
      </c>
      <c r="O29" s="1050">
        <f t="shared" si="4"/>
        <v>0</v>
      </c>
      <c r="P29" s="1050">
        <f t="shared" si="4"/>
        <v>0</v>
      </c>
      <c r="Q29" s="1050">
        <f t="shared" si="4"/>
        <v>0</v>
      </c>
      <c r="R29" s="1050">
        <f t="shared" si="4"/>
        <v>0</v>
      </c>
    </row>
    <row r="30" spans="2:19" ht="10.5">
      <c r="B30" s="599" t="s">
        <v>323</v>
      </c>
      <c r="C30" s="606" t="s">
        <v>727</v>
      </c>
      <c r="D30" s="1257">
        <v>0</v>
      </c>
      <c r="E30" s="1257">
        <f t="shared" ref="E30:R30" si="5">D24</f>
        <v>10446.508314514633</v>
      </c>
      <c r="F30" s="1257">
        <f t="shared" si="5"/>
        <v>0</v>
      </c>
      <c r="G30" s="1257">
        <f t="shared" si="5"/>
        <v>0</v>
      </c>
      <c r="H30" s="1257">
        <f t="shared" si="5"/>
        <v>0</v>
      </c>
      <c r="I30" s="1257">
        <f t="shared" si="5"/>
        <v>0</v>
      </c>
      <c r="J30" s="1257">
        <f t="shared" si="5"/>
        <v>0</v>
      </c>
      <c r="K30" s="1257">
        <f t="shared" si="5"/>
        <v>0</v>
      </c>
      <c r="L30" s="1257">
        <f t="shared" si="5"/>
        <v>0</v>
      </c>
      <c r="M30" s="1257">
        <f t="shared" si="5"/>
        <v>0</v>
      </c>
      <c r="N30" s="1257">
        <f t="shared" si="5"/>
        <v>0</v>
      </c>
      <c r="O30" s="1257">
        <f t="shared" si="5"/>
        <v>0</v>
      </c>
      <c r="P30" s="1257">
        <f t="shared" si="5"/>
        <v>0</v>
      </c>
      <c r="Q30" s="1257">
        <f t="shared" si="5"/>
        <v>0</v>
      </c>
      <c r="R30" s="1257">
        <f t="shared" si="5"/>
        <v>0</v>
      </c>
    </row>
    <row r="31" spans="2:19">
      <c r="B31" s="599" t="s">
        <v>325</v>
      </c>
      <c r="C31" s="600" t="s">
        <v>324</v>
      </c>
      <c r="D31" s="1051">
        <v>0</v>
      </c>
      <c r="E31" s="1051">
        <f t="shared" ref="E31:R31" si="6">D25</f>
        <v>4788.4155988126267</v>
      </c>
      <c r="F31" s="1051">
        <f t="shared" si="6"/>
        <v>0</v>
      </c>
      <c r="G31" s="1051">
        <f t="shared" si="6"/>
        <v>0</v>
      </c>
      <c r="H31" s="1051">
        <f t="shared" si="6"/>
        <v>0</v>
      </c>
      <c r="I31" s="1051">
        <f t="shared" si="6"/>
        <v>0</v>
      </c>
      <c r="J31" s="1051">
        <f t="shared" si="6"/>
        <v>0</v>
      </c>
      <c r="K31" s="1051">
        <f t="shared" si="6"/>
        <v>0</v>
      </c>
      <c r="L31" s="1051">
        <f t="shared" si="6"/>
        <v>0</v>
      </c>
      <c r="M31" s="1051">
        <f t="shared" si="6"/>
        <v>0</v>
      </c>
      <c r="N31" s="1051">
        <f t="shared" si="6"/>
        <v>0</v>
      </c>
      <c r="O31" s="1051">
        <f t="shared" si="6"/>
        <v>0</v>
      </c>
      <c r="P31" s="1051">
        <f t="shared" si="6"/>
        <v>0</v>
      </c>
      <c r="Q31" s="1051">
        <f t="shared" si="6"/>
        <v>0</v>
      </c>
      <c r="R31" s="1051">
        <f t="shared" si="6"/>
        <v>0</v>
      </c>
    </row>
    <row r="32" spans="2:19" ht="10.5" thickBot="1"/>
    <row r="33" spans="2:18" ht="10.5" thickBot="1">
      <c r="B33" s="419"/>
      <c r="C33" s="419"/>
      <c r="D33" s="959"/>
      <c r="E33" s="959"/>
      <c r="F33" s="959"/>
      <c r="G33" s="959"/>
      <c r="H33" s="959"/>
      <c r="I33" s="959"/>
      <c r="J33" s="959"/>
      <c r="K33" s="959"/>
      <c r="L33" s="959"/>
      <c r="M33" s="959"/>
      <c r="N33" s="959"/>
      <c r="O33" s="959"/>
      <c r="P33" s="959"/>
      <c r="Q33" s="959"/>
      <c r="R33" s="959"/>
    </row>
    <row r="34" spans="2:18" ht="10.8" thickBot="1">
      <c r="B34" s="964" t="s">
        <v>607</v>
      </c>
      <c r="C34" s="419" t="s">
        <v>232</v>
      </c>
      <c r="D34" s="419" t="s">
        <v>70</v>
      </c>
      <c r="E34" s="419" t="s">
        <v>71</v>
      </c>
      <c r="F34" s="419" t="s">
        <v>72</v>
      </c>
      <c r="G34" s="419" t="s">
        <v>87</v>
      </c>
      <c r="H34" s="419" t="s">
        <v>88</v>
      </c>
      <c r="I34" s="419" t="s">
        <v>199</v>
      </c>
      <c r="J34" s="419" t="s">
        <v>200</v>
      </c>
      <c r="K34" s="419" t="s">
        <v>201</v>
      </c>
      <c r="L34" s="419" t="s">
        <v>408</v>
      </c>
      <c r="M34" s="419" t="s">
        <v>409</v>
      </c>
      <c r="N34" s="419" t="s">
        <v>595</v>
      </c>
      <c r="O34" s="419" t="s">
        <v>596</v>
      </c>
      <c r="P34" s="959" t="s">
        <v>597</v>
      </c>
      <c r="Q34" s="959" t="s">
        <v>598</v>
      </c>
      <c r="R34" s="995" t="s">
        <v>599</v>
      </c>
    </row>
    <row r="35" spans="2:18">
      <c r="B35" s="599" t="s">
        <v>321</v>
      </c>
      <c r="C35" s="600" t="s">
        <v>322</v>
      </c>
      <c r="D35" s="1050">
        <v>0</v>
      </c>
      <c r="E35" s="1050">
        <f t="shared" ref="E35:R35" si="7">D29</f>
        <v>0</v>
      </c>
      <c r="F35" s="1050">
        <f t="shared" si="7"/>
        <v>266023.08882292372</v>
      </c>
      <c r="G35" s="1050">
        <f t="shared" si="7"/>
        <v>0</v>
      </c>
      <c r="H35" s="1050">
        <f t="shared" si="7"/>
        <v>0</v>
      </c>
      <c r="I35" s="1050">
        <f t="shared" si="7"/>
        <v>0</v>
      </c>
      <c r="J35" s="1050">
        <f t="shared" si="7"/>
        <v>0</v>
      </c>
      <c r="K35" s="1050">
        <f t="shared" si="7"/>
        <v>0</v>
      </c>
      <c r="L35" s="1050">
        <f t="shared" si="7"/>
        <v>0</v>
      </c>
      <c r="M35" s="1050">
        <f t="shared" si="7"/>
        <v>0</v>
      </c>
      <c r="N35" s="1050">
        <f t="shared" si="7"/>
        <v>0</v>
      </c>
      <c r="O35" s="1050">
        <f t="shared" si="7"/>
        <v>0</v>
      </c>
      <c r="P35" s="1050">
        <f t="shared" si="7"/>
        <v>0</v>
      </c>
      <c r="Q35" s="1050">
        <f t="shared" si="7"/>
        <v>0</v>
      </c>
      <c r="R35" s="1050">
        <f t="shared" si="7"/>
        <v>0</v>
      </c>
    </row>
    <row r="36" spans="2:18" ht="10.5">
      <c r="B36" s="599" t="s">
        <v>323</v>
      </c>
      <c r="C36" s="606" t="s">
        <v>727</v>
      </c>
      <c r="D36" s="1257">
        <v>0</v>
      </c>
      <c r="E36" s="1257">
        <f t="shared" ref="E36:R36" si="8">D30</f>
        <v>0</v>
      </c>
      <c r="F36" s="1257">
        <f t="shared" si="8"/>
        <v>10446.508314514633</v>
      </c>
      <c r="G36" s="1257">
        <f t="shared" si="8"/>
        <v>0</v>
      </c>
      <c r="H36" s="1257">
        <f t="shared" si="8"/>
        <v>0</v>
      </c>
      <c r="I36" s="1257">
        <f t="shared" si="8"/>
        <v>0</v>
      </c>
      <c r="J36" s="1257">
        <f t="shared" si="8"/>
        <v>0</v>
      </c>
      <c r="K36" s="1257">
        <f t="shared" si="8"/>
        <v>0</v>
      </c>
      <c r="L36" s="1257">
        <f t="shared" si="8"/>
        <v>0</v>
      </c>
      <c r="M36" s="1257">
        <f t="shared" si="8"/>
        <v>0</v>
      </c>
      <c r="N36" s="1257">
        <f t="shared" si="8"/>
        <v>0</v>
      </c>
      <c r="O36" s="1257">
        <f t="shared" si="8"/>
        <v>0</v>
      </c>
      <c r="P36" s="1257">
        <f t="shared" si="8"/>
        <v>0</v>
      </c>
      <c r="Q36" s="1257">
        <f t="shared" si="8"/>
        <v>0</v>
      </c>
      <c r="R36" s="1257">
        <f t="shared" si="8"/>
        <v>0</v>
      </c>
    </row>
    <row r="37" spans="2:18">
      <c r="B37" s="599" t="s">
        <v>325</v>
      </c>
      <c r="C37" s="600" t="s">
        <v>324</v>
      </c>
      <c r="D37" s="1051">
        <v>0</v>
      </c>
      <c r="E37" s="1051">
        <f t="shared" ref="E37:R37" si="9">D31</f>
        <v>0</v>
      </c>
      <c r="F37" s="1051">
        <f t="shared" si="9"/>
        <v>4788.4155988126267</v>
      </c>
      <c r="G37" s="1051">
        <f t="shared" si="9"/>
        <v>0</v>
      </c>
      <c r="H37" s="1051">
        <f t="shared" si="9"/>
        <v>0</v>
      </c>
      <c r="I37" s="1051">
        <f t="shared" si="9"/>
        <v>0</v>
      </c>
      <c r="J37" s="1051">
        <f t="shared" si="9"/>
        <v>0</v>
      </c>
      <c r="K37" s="1051">
        <f t="shared" si="9"/>
        <v>0</v>
      </c>
      <c r="L37" s="1051">
        <f t="shared" si="9"/>
        <v>0</v>
      </c>
      <c r="M37" s="1051">
        <f t="shared" si="9"/>
        <v>0</v>
      </c>
      <c r="N37" s="1051">
        <f t="shared" si="9"/>
        <v>0</v>
      </c>
      <c r="O37" s="1051">
        <f t="shared" si="9"/>
        <v>0</v>
      </c>
      <c r="P37" s="1051">
        <f t="shared" si="9"/>
        <v>0</v>
      </c>
      <c r="Q37" s="1051">
        <f t="shared" si="9"/>
        <v>0</v>
      </c>
      <c r="R37" s="1051">
        <f t="shared" si="9"/>
        <v>0</v>
      </c>
    </row>
    <row r="38" spans="2:18" ht="10.5" thickBot="1"/>
    <row r="39" spans="2:18" ht="10.5" thickBot="1">
      <c r="B39" s="419"/>
      <c r="C39" s="419"/>
      <c r="D39" s="959"/>
      <c r="E39" s="959"/>
      <c r="F39" s="959"/>
      <c r="G39" s="959"/>
      <c r="H39" s="959"/>
      <c r="I39" s="959"/>
      <c r="J39" s="959"/>
      <c r="K39" s="959"/>
      <c r="L39" s="959"/>
      <c r="M39" s="959"/>
      <c r="N39" s="959"/>
      <c r="O39" s="959"/>
      <c r="P39" s="959"/>
      <c r="Q39" s="959"/>
      <c r="R39" s="959"/>
    </row>
    <row r="40" spans="2:18" ht="10.8" thickBot="1">
      <c r="B40" s="964" t="s">
        <v>608</v>
      </c>
      <c r="C40" s="419" t="s">
        <v>232</v>
      </c>
      <c r="D40" s="419" t="s">
        <v>70</v>
      </c>
      <c r="E40" s="419" t="s">
        <v>71</v>
      </c>
      <c r="F40" s="419" t="s">
        <v>72</v>
      </c>
      <c r="G40" s="419" t="s">
        <v>87</v>
      </c>
      <c r="H40" s="419" t="s">
        <v>88</v>
      </c>
      <c r="I40" s="419" t="s">
        <v>199</v>
      </c>
      <c r="J40" s="419" t="s">
        <v>200</v>
      </c>
      <c r="K40" s="419" t="s">
        <v>201</v>
      </c>
      <c r="L40" s="419" t="s">
        <v>408</v>
      </c>
      <c r="M40" s="419" t="s">
        <v>409</v>
      </c>
      <c r="N40" s="419" t="s">
        <v>595</v>
      </c>
      <c r="O40" s="419" t="s">
        <v>596</v>
      </c>
      <c r="P40" s="959" t="s">
        <v>597</v>
      </c>
      <c r="Q40" s="959" t="s">
        <v>598</v>
      </c>
      <c r="R40" s="995" t="s">
        <v>599</v>
      </c>
    </row>
    <row r="41" spans="2:18">
      <c r="B41" s="599" t="s">
        <v>321</v>
      </c>
      <c r="C41" s="600" t="s">
        <v>322</v>
      </c>
      <c r="D41" s="1050">
        <v>0</v>
      </c>
      <c r="E41" s="1050">
        <f t="shared" ref="E41:R41" si="10">D35</f>
        <v>0</v>
      </c>
      <c r="F41" s="1050">
        <f t="shared" si="10"/>
        <v>0</v>
      </c>
      <c r="G41" s="1050">
        <f t="shared" si="10"/>
        <v>266023.08882292372</v>
      </c>
      <c r="H41" s="1050">
        <f t="shared" si="10"/>
        <v>0</v>
      </c>
      <c r="I41" s="1050">
        <f t="shared" si="10"/>
        <v>0</v>
      </c>
      <c r="J41" s="1050">
        <f t="shared" si="10"/>
        <v>0</v>
      </c>
      <c r="K41" s="1050">
        <f t="shared" si="10"/>
        <v>0</v>
      </c>
      <c r="L41" s="1050">
        <f t="shared" si="10"/>
        <v>0</v>
      </c>
      <c r="M41" s="1050">
        <f t="shared" si="10"/>
        <v>0</v>
      </c>
      <c r="N41" s="1050">
        <f t="shared" si="10"/>
        <v>0</v>
      </c>
      <c r="O41" s="1050">
        <f t="shared" si="10"/>
        <v>0</v>
      </c>
      <c r="P41" s="1050">
        <f t="shared" si="10"/>
        <v>0</v>
      </c>
      <c r="Q41" s="1050">
        <f t="shared" si="10"/>
        <v>0</v>
      </c>
      <c r="R41" s="1050">
        <f t="shared" si="10"/>
        <v>0</v>
      </c>
    </row>
    <row r="42" spans="2:18" ht="10.5">
      <c r="B42" s="599" t="s">
        <v>323</v>
      </c>
      <c r="C42" s="606" t="s">
        <v>727</v>
      </c>
      <c r="D42" s="1257">
        <v>0</v>
      </c>
      <c r="E42" s="1257">
        <f t="shared" ref="E42:R42" si="11">D36</f>
        <v>0</v>
      </c>
      <c r="F42" s="1257">
        <f t="shared" si="11"/>
        <v>0</v>
      </c>
      <c r="G42" s="1257">
        <f t="shared" si="11"/>
        <v>10446.508314514633</v>
      </c>
      <c r="H42" s="1257">
        <f t="shared" si="11"/>
        <v>0</v>
      </c>
      <c r="I42" s="1257">
        <f t="shared" si="11"/>
        <v>0</v>
      </c>
      <c r="J42" s="1257">
        <f t="shared" si="11"/>
        <v>0</v>
      </c>
      <c r="K42" s="1257">
        <f t="shared" si="11"/>
        <v>0</v>
      </c>
      <c r="L42" s="1257">
        <f t="shared" si="11"/>
        <v>0</v>
      </c>
      <c r="M42" s="1257">
        <f t="shared" si="11"/>
        <v>0</v>
      </c>
      <c r="N42" s="1257">
        <f t="shared" si="11"/>
        <v>0</v>
      </c>
      <c r="O42" s="1257">
        <f t="shared" si="11"/>
        <v>0</v>
      </c>
      <c r="P42" s="1257">
        <f t="shared" si="11"/>
        <v>0</v>
      </c>
      <c r="Q42" s="1257">
        <f t="shared" si="11"/>
        <v>0</v>
      </c>
      <c r="R42" s="1257">
        <f t="shared" si="11"/>
        <v>0</v>
      </c>
    </row>
    <row r="43" spans="2:18">
      <c r="B43" s="599" t="s">
        <v>325</v>
      </c>
      <c r="C43" s="600" t="s">
        <v>324</v>
      </c>
      <c r="D43" s="1051">
        <v>0</v>
      </c>
      <c r="E43" s="1051">
        <f t="shared" ref="E43:R43" si="12">D37</f>
        <v>0</v>
      </c>
      <c r="F43" s="1051">
        <f t="shared" si="12"/>
        <v>0</v>
      </c>
      <c r="G43" s="1051">
        <f t="shared" si="12"/>
        <v>4788.4155988126267</v>
      </c>
      <c r="H43" s="1051">
        <f t="shared" si="12"/>
        <v>0</v>
      </c>
      <c r="I43" s="1051">
        <f t="shared" si="12"/>
        <v>0</v>
      </c>
      <c r="J43" s="1051">
        <f t="shared" si="12"/>
        <v>0</v>
      </c>
      <c r="K43" s="1051">
        <f t="shared" si="12"/>
        <v>0</v>
      </c>
      <c r="L43" s="1051">
        <f t="shared" si="12"/>
        <v>0</v>
      </c>
      <c r="M43" s="1051">
        <f t="shared" si="12"/>
        <v>0</v>
      </c>
      <c r="N43" s="1051">
        <f t="shared" si="12"/>
        <v>0</v>
      </c>
      <c r="O43" s="1051">
        <f t="shared" si="12"/>
        <v>0</v>
      </c>
      <c r="P43" s="1051">
        <f t="shared" si="12"/>
        <v>0</v>
      </c>
      <c r="Q43" s="1051">
        <f t="shared" si="12"/>
        <v>0</v>
      </c>
      <c r="R43" s="1051">
        <f t="shared" si="12"/>
        <v>0</v>
      </c>
    </row>
    <row r="44" spans="2:18" ht="10.5" thickBot="1"/>
    <row r="45" spans="2:18" ht="10.5" thickBot="1">
      <c r="B45" s="419"/>
      <c r="C45" s="419"/>
      <c r="D45" s="959"/>
      <c r="E45" s="959"/>
      <c r="F45" s="959"/>
      <c r="G45" s="959"/>
      <c r="H45" s="959"/>
      <c r="I45" s="959"/>
      <c r="J45" s="959"/>
      <c r="K45" s="959"/>
      <c r="L45" s="959"/>
      <c r="M45" s="959"/>
      <c r="N45" s="959"/>
      <c r="O45" s="959"/>
      <c r="P45" s="959"/>
      <c r="Q45" s="959"/>
      <c r="R45" s="959"/>
    </row>
    <row r="46" spans="2:18" ht="10.8" thickBot="1">
      <c r="B46" s="964" t="s">
        <v>609</v>
      </c>
      <c r="C46" s="419" t="s">
        <v>232</v>
      </c>
      <c r="D46" s="419" t="s">
        <v>70</v>
      </c>
      <c r="E46" s="419" t="s">
        <v>71</v>
      </c>
      <c r="F46" s="419" t="s">
        <v>72</v>
      </c>
      <c r="G46" s="419" t="s">
        <v>87</v>
      </c>
      <c r="H46" s="419" t="s">
        <v>88</v>
      </c>
      <c r="I46" s="419" t="s">
        <v>199</v>
      </c>
      <c r="J46" s="419" t="s">
        <v>200</v>
      </c>
      <c r="K46" s="419" t="s">
        <v>201</v>
      </c>
      <c r="L46" s="419" t="s">
        <v>408</v>
      </c>
      <c r="M46" s="419" t="s">
        <v>409</v>
      </c>
      <c r="N46" s="419" t="s">
        <v>595</v>
      </c>
      <c r="O46" s="419" t="s">
        <v>596</v>
      </c>
      <c r="P46" s="959" t="s">
        <v>597</v>
      </c>
      <c r="Q46" s="959" t="s">
        <v>598</v>
      </c>
      <c r="R46" s="995" t="s">
        <v>599</v>
      </c>
    </row>
    <row r="47" spans="2:18">
      <c r="B47" s="599" t="s">
        <v>321</v>
      </c>
      <c r="C47" s="600" t="s">
        <v>322</v>
      </c>
      <c r="D47" s="1050">
        <v>0</v>
      </c>
      <c r="E47" s="1050">
        <f t="shared" ref="E47:R47" si="13">D41</f>
        <v>0</v>
      </c>
      <c r="F47" s="1050">
        <f t="shared" si="13"/>
        <v>0</v>
      </c>
      <c r="G47" s="1050">
        <f t="shared" si="13"/>
        <v>0</v>
      </c>
      <c r="H47" s="1050">
        <f t="shared" si="13"/>
        <v>266023.08882292372</v>
      </c>
      <c r="I47" s="1050">
        <f t="shared" si="13"/>
        <v>0</v>
      </c>
      <c r="J47" s="1050">
        <f t="shared" si="13"/>
        <v>0</v>
      </c>
      <c r="K47" s="1050">
        <f t="shared" si="13"/>
        <v>0</v>
      </c>
      <c r="L47" s="1050">
        <f t="shared" si="13"/>
        <v>0</v>
      </c>
      <c r="M47" s="1050">
        <f t="shared" si="13"/>
        <v>0</v>
      </c>
      <c r="N47" s="1050">
        <f t="shared" si="13"/>
        <v>0</v>
      </c>
      <c r="O47" s="1050">
        <f t="shared" si="13"/>
        <v>0</v>
      </c>
      <c r="P47" s="1050">
        <f t="shared" si="13"/>
        <v>0</v>
      </c>
      <c r="Q47" s="1050">
        <f t="shared" si="13"/>
        <v>0</v>
      </c>
      <c r="R47" s="1050">
        <f t="shared" si="13"/>
        <v>0</v>
      </c>
    </row>
    <row r="48" spans="2:18" ht="10.5">
      <c r="B48" s="599" t="s">
        <v>323</v>
      </c>
      <c r="C48" s="606" t="s">
        <v>727</v>
      </c>
      <c r="D48" s="1257">
        <v>0</v>
      </c>
      <c r="E48" s="1257">
        <f t="shared" ref="E48:R48" si="14">D42</f>
        <v>0</v>
      </c>
      <c r="F48" s="1257">
        <f t="shared" si="14"/>
        <v>0</v>
      </c>
      <c r="G48" s="1257">
        <f t="shared" si="14"/>
        <v>0</v>
      </c>
      <c r="H48" s="1257">
        <f t="shared" si="14"/>
        <v>10446.508314514633</v>
      </c>
      <c r="I48" s="1257">
        <f t="shared" si="14"/>
        <v>0</v>
      </c>
      <c r="J48" s="1257">
        <f t="shared" si="14"/>
        <v>0</v>
      </c>
      <c r="K48" s="1257">
        <f t="shared" si="14"/>
        <v>0</v>
      </c>
      <c r="L48" s="1257">
        <f t="shared" si="14"/>
        <v>0</v>
      </c>
      <c r="M48" s="1257">
        <f t="shared" si="14"/>
        <v>0</v>
      </c>
      <c r="N48" s="1257">
        <f t="shared" si="14"/>
        <v>0</v>
      </c>
      <c r="O48" s="1257">
        <f t="shared" si="14"/>
        <v>0</v>
      </c>
      <c r="P48" s="1257">
        <f t="shared" si="14"/>
        <v>0</v>
      </c>
      <c r="Q48" s="1257">
        <f t="shared" si="14"/>
        <v>0</v>
      </c>
      <c r="R48" s="1257">
        <f t="shared" si="14"/>
        <v>0</v>
      </c>
    </row>
    <row r="49" spans="2:18">
      <c r="B49" s="599" t="s">
        <v>325</v>
      </c>
      <c r="C49" s="600" t="s">
        <v>324</v>
      </c>
      <c r="D49" s="1051">
        <v>0</v>
      </c>
      <c r="E49" s="1051">
        <f t="shared" ref="E49:R49" si="15">D43</f>
        <v>0</v>
      </c>
      <c r="F49" s="1051">
        <f t="shared" si="15"/>
        <v>0</v>
      </c>
      <c r="G49" s="1051">
        <f t="shared" si="15"/>
        <v>0</v>
      </c>
      <c r="H49" s="1051">
        <f t="shared" si="15"/>
        <v>4788.4155988126267</v>
      </c>
      <c r="I49" s="1051">
        <f t="shared" si="15"/>
        <v>0</v>
      </c>
      <c r="J49" s="1051">
        <f t="shared" si="15"/>
        <v>0</v>
      </c>
      <c r="K49" s="1051">
        <f t="shared" si="15"/>
        <v>0</v>
      </c>
      <c r="L49" s="1051">
        <f t="shared" si="15"/>
        <v>0</v>
      </c>
      <c r="M49" s="1051">
        <f t="shared" si="15"/>
        <v>0</v>
      </c>
      <c r="N49" s="1051">
        <f t="shared" si="15"/>
        <v>0</v>
      </c>
      <c r="O49" s="1051">
        <f t="shared" si="15"/>
        <v>0</v>
      </c>
      <c r="P49" s="1051">
        <f t="shared" si="15"/>
        <v>0</v>
      </c>
      <c r="Q49" s="1051">
        <f t="shared" si="15"/>
        <v>0</v>
      </c>
      <c r="R49" s="1051">
        <f t="shared" si="15"/>
        <v>0</v>
      </c>
    </row>
    <row r="50" spans="2:18" ht="10.5" thickBot="1"/>
    <row r="51" spans="2:18" ht="10.5" thickBot="1">
      <c r="B51" s="419"/>
      <c r="C51" s="419"/>
      <c r="D51" s="419"/>
      <c r="E51" s="419"/>
      <c r="F51" s="419"/>
      <c r="G51" s="419"/>
      <c r="H51" s="419"/>
      <c r="I51" s="419"/>
      <c r="J51" s="419"/>
      <c r="K51" s="419"/>
      <c r="L51" s="419"/>
      <c r="M51" s="419"/>
      <c r="N51" s="419"/>
      <c r="O51" s="419"/>
      <c r="P51" s="419"/>
      <c r="Q51" s="419"/>
      <c r="R51" s="419"/>
    </row>
    <row r="52" spans="2:18" ht="10.8" thickBot="1">
      <c r="B52" s="964" t="s">
        <v>610</v>
      </c>
      <c r="C52" s="419" t="s">
        <v>232</v>
      </c>
      <c r="D52" s="419" t="s">
        <v>70</v>
      </c>
      <c r="E52" s="419" t="s">
        <v>71</v>
      </c>
      <c r="F52" s="419" t="s">
        <v>72</v>
      </c>
      <c r="G52" s="419" t="s">
        <v>87</v>
      </c>
      <c r="H52" s="419" t="s">
        <v>88</v>
      </c>
      <c r="I52" s="419" t="s">
        <v>199</v>
      </c>
      <c r="J52" s="419" t="s">
        <v>200</v>
      </c>
      <c r="K52" s="419" t="s">
        <v>201</v>
      </c>
      <c r="L52" s="419" t="s">
        <v>408</v>
      </c>
      <c r="M52" s="419" t="s">
        <v>409</v>
      </c>
      <c r="N52" s="419" t="s">
        <v>595</v>
      </c>
      <c r="O52" s="419" t="s">
        <v>596</v>
      </c>
      <c r="P52" s="959" t="s">
        <v>597</v>
      </c>
      <c r="Q52" s="959" t="s">
        <v>598</v>
      </c>
      <c r="R52" s="995" t="s">
        <v>599</v>
      </c>
    </row>
    <row r="53" spans="2:18">
      <c r="B53" s="599" t="s">
        <v>321</v>
      </c>
      <c r="C53" s="600" t="s">
        <v>322</v>
      </c>
      <c r="D53" s="1050">
        <v>0</v>
      </c>
      <c r="E53" s="1050">
        <f t="shared" ref="E53:R53" si="16">D47</f>
        <v>0</v>
      </c>
      <c r="F53" s="1050">
        <f t="shared" si="16"/>
        <v>0</v>
      </c>
      <c r="G53" s="1050">
        <f t="shared" si="16"/>
        <v>0</v>
      </c>
      <c r="H53" s="1050">
        <f t="shared" si="16"/>
        <v>0</v>
      </c>
      <c r="I53" s="1050">
        <f t="shared" si="16"/>
        <v>266023.08882292372</v>
      </c>
      <c r="J53" s="1050">
        <f t="shared" si="16"/>
        <v>0</v>
      </c>
      <c r="K53" s="1050">
        <f t="shared" si="16"/>
        <v>0</v>
      </c>
      <c r="L53" s="1050">
        <f t="shared" si="16"/>
        <v>0</v>
      </c>
      <c r="M53" s="1050">
        <f t="shared" si="16"/>
        <v>0</v>
      </c>
      <c r="N53" s="1050">
        <f t="shared" si="16"/>
        <v>0</v>
      </c>
      <c r="O53" s="1050">
        <f t="shared" si="16"/>
        <v>0</v>
      </c>
      <c r="P53" s="1050">
        <f t="shared" si="16"/>
        <v>0</v>
      </c>
      <c r="Q53" s="1050">
        <f t="shared" si="16"/>
        <v>0</v>
      </c>
      <c r="R53" s="1050">
        <f t="shared" si="16"/>
        <v>0</v>
      </c>
    </row>
    <row r="54" spans="2:18" ht="10.5">
      <c r="B54" s="599" t="s">
        <v>323</v>
      </c>
      <c r="C54" s="606" t="s">
        <v>727</v>
      </c>
      <c r="D54" s="1257">
        <v>0</v>
      </c>
      <c r="E54" s="1257">
        <f t="shared" ref="E54:R54" si="17">D48</f>
        <v>0</v>
      </c>
      <c r="F54" s="1257">
        <f t="shared" si="17"/>
        <v>0</v>
      </c>
      <c r="G54" s="1257">
        <f t="shared" si="17"/>
        <v>0</v>
      </c>
      <c r="H54" s="1257">
        <f t="shared" si="17"/>
        <v>0</v>
      </c>
      <c r="I54" s="1257">
        <f t="shared" si="17"/>
        <v>10446.508314514633</v>
      </c>
      <c r="J54" s="1257">
        <f t="shared" si="17"/>
        <v>0</v>
      </c>
      <c r="K54" s="1257">
        <f t="shared" si="17"/>
        <v>0</v>
      </c>
      <c r="L54" s="1257">
        <f t="shared" si="17"/>
        <v>0</v>
      </c>
      <c r="M54" s="1257">
        <f t="shared" si="17"/>
        <v>0</v>
      </c>
      <c r="N54" s="1257">
        <f t="shared" si="17"/>
        <v>0</v>
      </c>
      <c r="O54" s="1257">
        <f t="shared" si="17"/>
        <v>0</v>
      </c>
      <c r="P54" s="1257">
        <f t="shared" si="17"/>
        <v>0</v>
      </c>
      <c r="Q54" s="1257">
        <f t="shared" si="17"/>
        <v>0</v>
      </c>
      <c r="R54" s="1257">
        <f t="shared" si="17"/>
        <v>0</v>
      </c>
    </row>
    <row r="55" spans="2:18">
      <c r="B55" s="599" t="s">
        <v>325</v>
      </c>
      <c r="C55" s="600" t="s">
        <v>324</v>
      </c>
      <c r="D55" s="1051">
        <v>0</v>
      </c>
      <c r="E55" s="1051">
        <f t="shared" ref="E55:R55" si="18">D49</f>
        <v>0</v>
      </c>
      <c r="F55" s="1051">
        <f t="shared" si="18"/>
        <v>0</v>
      </c>
      <c r="G55" s="1051">
        <f t="shared" si="18"/>
        <v>0</v>
      </c>
      <c r="H55" s="1051">
        <f t="shared" si="18"/>
        <v>0</v>
      </c>
      <c r="I55" s="1051">
        <f t="shared" si="18"/>
        <v>4788.4155988126267</v>
      </c>
      <c r="J55" s="1051">
        <f t="shared" si="18"/>
        <v>0</v>
      </c>
      <c r="K55" s="1051">
        <f t="shared" si="18"/>
        <v>0</v>
      </c>
      <c r="L55" s="1051">
        <f t="shared" si="18"/>
        <v>0</v>
      </c>
      <c r="M55" s="1051">
        <f t="shared" si="18"/>
        <v>0</v>
      </c>
      <c r="N55" s="1051">
        <f t="shared" si="18"/>
        <v>0</v>
      </c>
      <c r="O55" s="1051">
        <f t="shared" si="18"/>
        <v>0</v>
      </c>
      <c r="P55" s="1051">
        <f t="shared" si="18"/>
        <v>0</v>
      </c>
      <c r="Q55" s="1051">
        <f t="shared" si="18"/>
        <v>0</v>
      </c>
      <c r="R55" s="1051">
        <f t="shared" si="18"/>
        <v>0</v>
      </c>
    </row>
    <row r="56" spans="2:18" ht="10.5" thickBot="1"/>
    <row r="57" spans="2:18" ht="10.5" thickBot="1">
      <c r="B57" s="419"/>
      <c r="C57" s="419"/>
      <c r="D57" s="959"/>
      <c r="E57" s="959"/>
      <c r="F57" s="959"/>
      <c r="G57" s="959"/>
      <c r="H57" s="959"/>
      <c r="I57" s="959"/>
      <c r="J57" s="959"/>
      <c r="K57" s="959"/>
      <c r="L57" s="959"/>
      <c r="M57" s="959"/>
      <c r="N57" s="959"/>
      <c r="O57" s="959"/>
      <c r="P57" s="959"/>
      <c r="Q57" s="959"/>
      <c r="R57" s="959"/>
    </row>
    <row r="58" spans="2:18" ht="10.8" thickBot="1">
      <c r="B58" s="964" t="s">
        <v>611</v>
      </c>
      <c r="C58" s="419" t="s">
        <v>232</v>
      </c>
      <c r="D58" s="419" t="s">
        <v>70</v>
      </c>
      <c r="E58" s="419" t="s">
        <v>71</v>
      </c>
      <c r="F58" s="419" t="s">
        <v>72</v>
      </c>
      <c r="G58" s="419" t="s">
        <v>87</v>
      </c>
      <c r="H58" s="419" t="s">
        <v>88</v>
      </c>
      <c r="I58" s="419" t="s">
        <v>199</v>
      </c>
      <c r="J58" s="419" t="s">
        <v>200</v>
      </c>
      <c r="K58" s="419" t="s">
        <v>201</v>
      </c>
      <c r="L58" s="419" t="s">
        <v>408</v>
      </c>
      <c r="M58" s="419" t="s">
        <v>409</v>
      </c>
      <c r="N58" s="419" t="s">
        <v>595</v>
      </c>
      <c r="O58" s="419" t="s">
        <v>596</v>
      </c>
      <c r="P58" s="959" t="s">
        <v>597</v>
      </c>
      <c r="Q58" s="959" t="s">
        <v>598</v>
      </c>
      <c r="R58" s="995" t="s">
        <v>599</v>
      </c>
    </row>
    <row r="59" spans="2:18">
      <c r="B59" s="599" t="s">
        <v>321</v>
      </c>
      <c r="C59" s="600" t="s">
        <v>322</v>
      </c>
      <c r="D59" s="1050">
        <v>0</v>
      </c>
      <c r="E59" s="1050">
        <f t="shared" ref="E59:R59" si="19">D53</f>
        <v>0</v>
      </c>
      <c r="F59" s="1050">
        <f t="shared" si="19"/>
        <v>0</v>
      </c>
      <c r="G59" s="1050">
        <f t="shared" si="19"/>
        <v>0</v>
      </c>
      <c r="H59" s="1050">
        <f t="shared" si="19"/>
        <v>0</v>
      </c>
      <c r="I59" s="1050">
        <f t="shared" si="19"/>
        <v>0</v>
      </c>
      <c r="J59" s="1050">
        <f t="shared" si="19"/>
        <v>266023.08882292372</v>
      </c>
      <c r="K59" s="1050">
        <f t="shared" si="19"/>
        <v>0</v>
      </c>
      <c r="L59" s="1050">
        <f t="shared" si="19"/>
        <v>0</v>
      </c>
      <c r="M59" s="1050">
        <f t="shared" si="19"/>
        <v>0</v>
      </c>
      <c r="N59" s="1050">
        <f t="shared" si="19"/>
        <v>0</v>
      </c>
      <c r="O59" s="1050">
        <f t="shared" si="19"/>
        <v>0</v>
      </c>
      <c r="P59" s="1050">
        <f t="shared" si="19"/>
        <v>0</v>
      </c>
      <c r="Q59" s="1050">
        <f t="shared" si="19"/>
        <v>0</v>
      </c>
      <c r="R59" s="1050">
        <f t="shared" si="19"/>
        <v>0</v>
      </c>
    </row>
    <row r="60" spans="2:18" ht="10.5">
      <c r="B60" s="599" t="s">
        <v>323</v>
      </c>
      <c r="C60" s="606" t="s">
        <v>727</v>
      </c>
      <c r="D60" s="1257">
        <v>0</v>
      </c>
      <c r="E60" s="1257">
        <f t="shared" ref="E60:R60" si="20">D54</f>
        <v>0</v>
      </c>
      <c r="F60" s="1257">
        <f t="shared" si="20"/>
        <v>0</v>
      </c>
      <c r="G60" s="1257">
        <f t="shared" si="20"/>
        <v>0</v>
      </c>
      <c r="H60" s="1257">
        <f t="shared" si="20"/>
        <v>0</v>
      </c>
      <c r="I60" s="1257">
        <f t="shared" si="20"/>
        <v>0</v>
      </c>
      <c r="J60" s="1257">
        <f t="shared" si="20"/>
        <v>10446.508314514633</v>
      </c>
      <c r="K60" s="1257">
        <f t="shared" si="20"/>
        <v>0</v>
      </c>
      <c r="L60" s="1257">
        <f t="shared" si="20"/>
        <v>0</v>
      </c>
      <c r="M60" s="1257">
        <f t="shared" si="20"/>
        <v>0</v>
      </c>
      <c r="N60" s="1257">
        <f t="shared" si="20"/>
        <v>0</v>
      </c>
      <c r="O60" s="1257">
        <f t="shared" si="20"/>
        <v>0</v>
      </c>
      <c r="P60" s="1257">
        <f t="shared" si="20"/>
        <v>0</v>
      </c>
      <c r="Q60" s="1257">
        <f t="shared" si="20"/>
        <v>0</v>
      </c>
      <c r="R60" s="1257">
        <f t="shared" si="20"/>
        <v>0</v>
      </c>
    </row>
    <row r="61" spans="2:18">
      <c r="B61" s="599" t="s">
        <v>325</v>
      </c>
      <c r="C61" s="600" t="s">
        <v>324</v>
      </c>
      <c r="D61" s="1051">
        <v>0</v>
      </c>
      <c r="E61" s="1051">
        <f t="shared" ref="E61:R61" si="21">D55</f>
        <v>0</v>
      </c>
      <c r="F61" s="1051">
        <f t="shared" si="21"/>
        <v>0</v>
      </c>
      <c r="G61" s="1051">
        <f t="shared" si="21"/>
        <v>0</v>
      </c>
      <c r="H61" s="1051">
        <f t="shared" si="21"/>
        <v>0</v>
      </c>
      <c r="I61" s="1051">
        <f t="shared" si="21"/>
        <v>0</v>
      </c>
      <c r="J61" s="1051">
        <f t="shared" si="21"/>
        <v>4788.4155988126267</v>
      </c>
      <c r="K61" s="1051">
        <f t="shared" si="21"/>
        <v>0</v>
      </c>
      <c r="L61" s="1051">
        <f t="shared" si="21"/>
        <v>0</v>
      </c>
      <c r="M61" s="1051">
        <f t="shared" si="21"/>
        <v>0</v>
      </c>
      <c r="N61" s="1051">
        <f t="shared" si="21"/>
        <v>0</v>
      </c>
      <c r="O61" s="1051">
        <f t="shared" si="21"/>
        <v>0</v>
      </c>
      <c r="P61" s="1051">
        <f t="shared" si="21"/>
        <v>0</v>
      </c>
      <c r="Q61" s="1051">
        <f t="shared" si="21"/>
        <v>0</v>
      </c>
      <c r="R61" s="1051">
        <f t="shared" si="21"/>
        <v>0</v>
      </c>
    </row>
    <row r="62" spans="2:18" ht="10.5" thickBot="1"/>
    <row r="63" spans="2:18" ht="10.5" thickBot="1">
      <c r="B63" s="419"/>
      <c r="C63" s="419"/>
      <c r="D63" s="959"/>
      <c r="E63" s="959"/>
      <c r="F63" s="959"/>
      <c r="G63" s="959"/>
      <c r="H63" s="959"/>
      <c r="I63" s="959"/>
      <c r="J63" s="959"/>
      <c r="K63" s="959"/>
      <c r="L63" s="959"/>
      <c r="M63" s="959"/>
      <c r="N63" s="959"/>
      <c r="O63" s="959"/>
      <c r="P63" s="959"/>
      <c r="Q63" s="959"/>
      <c r="R63" s="959"/>
    </row>
    <row r="64" spans="2:18" ht="10.8" thickBot="1">
      <c r="B64" s="964" t="s">
        <v>615</v>
      </c>
      <c r="C64" s="419" t="s">
        <v>232</v>
      </c>
      <c r="D64" s="419" t="s">
        <v>70</v>
      </c>
      <c r="E64" s="419" t="s">
        <v>71</v>
      </c>
      <c r="F64" s="419" t="s">
        <v>72</v>
      </c>
      <c r="G64" s="419" t="s">
        <v>87</v>
      </c>
      <c r="H64" s="419" t="s">
        <v>88</v>
      </c>
      <c r="I64" s="419" t="s">
        <v>199</v>
      </c>
      <c r="J64" s="419" t="s">
        <v>200</v>
      </c>
      <c r="K64" s="419" t="s">
        <v>201</v>
      </c>
      <c r="L64" s="419" t="s">
        <v>408</v>
      </c>
      <c r="M64" s="419" t="s">
        <v>409</v>
      </c>
      <c r="N64" s="419" t="s">
        <v>595</v>
      </c>
      <c r="O64" s="419" t="s">
        <v>596</v>
      </c>
      <c r="P64" s="959" t="s">
        <v>597</v>
      </c>
      <c r="Q64" s="959" t="s">
        <v>598</v>
      </c>
      <c r="R64" s="995" t="s">
        <v>599</v>
      </c>
    </row>
    <row r="65" spans="2:18">
      <c r="B65" s="599" t="s">
        <v>321</v>
      </c>
      <c r="C65" s="600" t="s">
        <v>322</v>
      </c>
      <c r="D65" s="1050">
        <v>0</v>
      </c>
      <c r="E65" s="1050">
        <f t="shared" ref="E65:R65" si="22">D59</f>
        <v>0</v>
      </c>
      <c r="F65" s="1050">
        <f t="shared" si="22"/>
        <v>0</v>
      </c>
      <c r="G65" s="1050">
        <f t="shared" si="22"/>
        <v>0</v>
      </c>
      <c r="H65" s="1050">
        <f t="shared" si="22"/>
        <v>0</v>
      </c>
      <c r="I65" s="1050">
        <f t="shared" si="22"/>
        <v>0</v>
      </c>
      <c r="J65" s="1050">
        <f t="shared" si="22"/>
        <v>0</v>
      </c>
      <c r="K65" s="1050">
        <f t="shared" si="22"/>
        <v>266023.08882292372</v>
      </c>
      <c r="L65" s="1050">
        <f t="shared" si="22"/>
        <v>0</v>
      </c>
      <c r="M65" s="1050">
        <f t="shared" si="22"/>
        <v>0</v>
      </c>
      <c r="N65" s="1050">
        <f t="shared" si="22"/>
        <v>0</v>
      </c>
      <c r="O65" s="1050">
        <f t="shared" si="22"/>
        <v>0</v>
      </c>
      <c r="P65" s="1050">
        <f t="shared" si="22"/>
        <v>0</v>
      </c>
      <c r="Q65" s="1050">
        <f t="shared" si="22"/>
        <v>0</v>
      </c>
      <c r="R65" s="1050">
        <f t="shared" si="22"/>
        <v>0</v>
      </c>
    </row>
    <row r="66" spans="2:18" ht="10.5">
      <c r="B66" s="599" t="s">
        <v>323</v>
      </c>
      <c r="C66" s="606" t="s">
        <v>727</v>
      </c>
      <c r="D66" s="1257">
        <v>0</v>
      </c>
      <c r="E66" s="1257">
        <f t="shared" ref="E66:R66" si="23">D60</f>
        <v>0</v>
      </c>
      <c r="F66" s="1257">
        <f t="shared" si="23"/>
        <v>0</v>
      </c>
      <c r="G66" s="1257">
        <f t="shared" si="23"/>
        <v>0</v>
      </c>
      <c r="H66" s="1257">
        <f t="shared" si="23"/>
        <v>0</v>
      </c>
      <c r="I66" s="1257">
        <f t="shared" si="23"/>
        <v>0</v>
      </c>
      <c r="J66" s="1257">
        <f t="shared" si="23"/>
        <v>0</v>
      </c>
      <c r="K66" s="1257">
        <f t="shared" si="23"/>
        <v>10446.508314514633</v>
      </c>
      <c r="L66" s="1257">
        <f t="shared" si="23"/>
        <v>0</v>
      </c>
      <c r="M66" s="1257">
        <f t="shared" si="23"/>
        <v>0</v>
      </c>
      <c r="N66" s="1257">
        <f t="shared" si="23"/>
        <v>0</v>
      </c>
      <c r="O66" s="1257">
        <f t="shared" si="23"/>
        <v>0</v>
      </c>
      <c r="P66" s="1257">
        <f t="shared" si="23"/>
        <v>0</v>
      </c>
      <c r="Q66" s="1257">
        <f t="shared" si="23"/>
        <v>0</v>
      </c>
      <c r="R66" s="1257">
        <f t="shared" si="23"/>
        <v>0</v>
      </c>
    </row>
    <row r="67" spans="2:18">
      <c r="B67" s="599" t="s">
        <v>325</v>
      </c>
      <c r="C67" s="600" t="s">
        <v>324</v>
      </c>
      <c r="D67" s="1051">
        <v>0</v>
      </c>
      <c r="E67" s="1051">
        <f t="shared" ref="E67:R67" si="24">D61</f>
        <v>0</v>
      </c>
      <c r="F67" s="1051">
        <f t="shared" si="24"/>
        <v>0</v>
      </c>
      <c r="G67" s="1051">
        <f t="shared" si="24"/>
        <v>0</v>
      </c>
      <c r="H67" s="1051">
        <f t="shared" si="24"/>
        <v>0</v>
      </c>
      <c r="I67" s="1051">
        <f t="shared" si="24"/>
        <v>0</v>
      </c>
      <c r="J67" s="1051">
        <f t="shared" si="24"/>
        <v>0</v>
      </c>
      <c r="K67" s="1051">
        <f t="shared" si="24"/>
        <v>4788.4155988126267</v>
      </c>
      <c r="L67" s="1051">
        <f t="shared" si="24"/>
        <v>0</v>
      </c>
      <c r="M67" s="1051">
        <f t="shared" si="24"/>
        <v>0</v>
      </c>
      <c r="N67" s="1051">
        <f t="shared" si="24"/>
        <v>0</v>
      </c>
      <c r="O67" s="1051">
        <f t="shared" si="24"/>
        <v>0</v>
      </c>
      <c r="P67" s="1051">
        <f t="shared" si="24"/>
        <v>0</v>
      </c>
      <c r="Q67" s="1051">
        <f t="shared" si="24"/>
        <v>0</v>
      </c>
      <c r="R67" s="1051">
        <f t="shared" si="24"/>
        <v>0</v>
      </c>
    </row>
    <row r="68" spans="2:18" ht="10.5" thickBot="1"/>
    <row r="69" spans="2:18" ht="10.5" thickBot="1">
      <c r="B69" s="419"/>
      <c r="C69" s="419"/>
      <c r="D69" s="959"/>
      <c r="E69" s="959"/>
      <c r="F69" s="959"/>
      <c r="G69" s="959"/>
      <c r="H69" s="959"/>
      <c r="I69" s="959"/>
      <c r="J69" s="959"/>
      <c r="K69" s="959"/>
      <c r="L69" s="959"/>
      <c r="M69" s="959"/>
      <c r="N69" s="959"/>
      <c r="O69" s="959"/>
      <c r="P69" s="959"/>
      <c r="Q69" s="959"/>
      <c r="R69" s="959"/>
    </row>
    <row r="70" spans="2:18" ht="10.8" thickBot="1">
      <c r="B70" s="964" t="s">
        <v>632</v>
      </c>
      <c r="C70" s="419" t="s">
        <v>232</v>
      </c>
      <c r="D70" s="419" t="s">
        <v>70</v>
      </c>
      <c r="E70" s="419" t="s">
        <v>71</v>
      </c>
      <c r="F70" s="419" t="s">
        <v>72</v>
      </c>
      <c r="G70" s="419" t="s">
        <v>87</v>
      </c>
      <c r="H70" s="419" t="s">
        <v>88</v>
      </c>
      <c r="I70" s="419" t="s">
        <v>199</v>
      </c>
      <c r="J70" s="419" t="s">
        <v>200</v>
      </c>
      <c r="K70" s="419" t="s">
        <v>201</v>
      </c>
      <c r="L70" s="419" t="s">
        <v>408</v>
      </c>
      <c r="M70" s="419" t="s">
        <v>409</v>
      </c>
      <c r="N70" s="419" t="s">
        <v>595</v>
      </c>
      <c r="O70" s="419" t="s">
        <v>596</v>
      </c>
      <c r="P70" s="959" t="s">
        <v>597</v>
      </c>
      <c r="Q70" s="959" t="s">
        <v>598</v>
      </c>
      <c r="R70" s="995" t="s">
        <v>599</v>
      </c>
    </row>
    <row r="71" spans="2:18">
      <c r="B71" s="599" t="s">
        <v>321</v>
      </c>
      <c r="C71" s="600" t="s">
        <v>322</v>
      </c>
      <c r="D71" s="1050">
        <v>0</v>
      </c>
      <c r="E71" s="1050">
        <f t="shared" ref="E71:R71" si="25">D65</f>
        <v>0</v>
      </c>
      <c r="F71" s="1050">
        <f t="shared" si="25"/>
        <v>0</v>
      </c>
      <c r="G71" s="1050">
        <f t="shared" si="25"/>
        <v>0</v>
      </c>
      <c r="H71" s="1050">
        <f t="shared" si="25"/>
        <v>0</v>
      </c>
      <c r="I71" s="1050">
        <f t="shared" si="25"/>
        <v>0</v>
      </c>
      <c r="J71" s="1050">
        <f t="shared" si="25"/>
        <v>0</v>
      </c>
      <c r="K71" s="1050">
        <f t="shared" si="25"/>
        <v>0</v>
      </c>
      <c r="L71" s="1050">
        <f t="shared" si="25"/>
        <v>266023.08882292372</v>
      </c>
      <c r="M71" s="1050">
        <f t="shared" si="25"/>
        <v>0</v>
      </c>
      <c r="N71" s="1050">
        <f t="shared" si="25"/>
        <v>0</v>
      </c>
      <c r="O71" s="1050">
        <f t="shared" si="25"/>
        <v>0</v>
      </c>
      <c r="P71" s="1050">
        <f t="shared" si="25"/>
        <v>0</v>
      </c>
      <c r="Q71" s="1050">
        <f t="shared" si="25"/>
        <v>0</v>
      </c>
      <c r="R71" s="1050">
        <f t="shared" si="25"/>
        <v>0</v>
      </c>
    </row>
    <row r="72" spans="2:18" ht="10.5">
      <c r="B72" s="599" t="s">
        <v>323</v>
      </c>
      <c r="C72" s="606" t="s">
        <v>727</v>
      </c>
      <c r="D72" s="1257">
        <v>0</v>
      </c>
      <c r="E72" s="1257">
        <f t="shared" ref="E72:R72" si="26">D66</f>
        <v>0</v>
      </c>
      <c r="F72" s="1257">
        <f t="shared" si="26"/>
        <v>0</v>
      </c>
      <c r="G72" s="1257">
        <f t="shared" si="26"/>
        <v>0</v>
      </c>
      <c r="H72" s="1257">
        <f t="shared" si="26"/>
        <v>0</v>
      </c>
      <c r="I72" s="1257">
        <f t="shared" si="26"/>
        <v>0</v>
      </c>
      <c r="J72" s="1257">
        <f t="shared" si="26"/>
        <v>0</v>
      </c>
      <c r="K72" s="1257">
        <f t="shared" si="26"/>
        <v>0</v>
      </c>
      <c r="L72" s="1257">
        <f t="shared" si="26"/>
        <v>10446.508314514633</v>
      </c>
      <c r="M72" s="1257">
        <f t="shared" si="26"/>
        <v>0</v>
      </c>
      <c r="N72" s="1257">
        <f t="shared" si="26"/>
        <v>0</v>
      </c>
      <c r="O72" s="1257">
        <f t="shared" si="26"/>
        <v>0</v>
      </c>
      <c r="P72" s="1257">
        <f t="shared" si="26"/>
        <v>0</v>
      </c>
      <c r="Q72" s="1257">
        <f t="shared" si="26"/>
        <v>0</v>
      </c>
      <c r="R72" s="1257">
        <f t="shared" si="26"/>
        <v>0</v>
      </c>
    </row>
    <row r="73" spans="2:18">
      <c r="B73" s="599" t="s">
        <v>325</v>
      </c>
      <c r="C73" s="600" t="s">
        <v>324</v>
      </c>
      <c r="D73" s="1051">
        <v>0</v>
      </c>
      <c r="E73" s="1051">
        <f t="shared" ref="E73:R73" si="27">D67</f>
        <v>0</v>
      </c>
      <c r="F73" s="1051">
        <f t="shared" si="27"/>
        <v>0</v>
      </c>
      <c r="G73" s="1051">
        <f t="shared" si="27"/>
        <v>0</v>
      </c>
      <c r="H73" s="1051">
        <f t="shared" si="27"/>
        <v>0</v>
      </c>
      <c r="I73" s="1051">
        <f t="shared" si="27"/>
        <v>0</v>
      </c>
      <c r="J73" s="1051">
        <f t="shared" si="27"/>
        <v>0</v>
      </c>
      <c r="K73" s="1051">
        <f t="shared" si="27"/>
        <v>0</v>
      </c>
      <c r="L73" s="1051">
        <f t="shared" si="27"/>
        <v>4788.4155988126267</v>
      </c>
      <c r="M73" s="1051">
        <f t="shared" si="27"/>
        <v>0</v>
      </c>
      <c r="N73" s="1051">
        <f t="shared" si="27"/>
        <v>0</v>
      </c>
      <c r="O73" s="1051">
        <f t="shared" si="27"/>
        <v>0</v>
      </c>
      <c r="P73" s="1051">
        <f t="shared" si="27"/>
        <v>0</v>
      </c>
      <c r="Q73" s="1051">
        <f t="shared" si="27"/>
        <v>0</v>
      </c>
      <c r="R73" s="1051">
        <f t="shared" si="27"/>
        <v>0</v>
      </c>
    </row>
    <row r="74" spans="2:18" ht="10.5" thickBot="1"/>
    <row r="75" spans="2:18" ht="10.5" thickBot="1">
      <c r="B75" s="419"/>
      <c r="C75" s="419"/>
      <c r="D75" s="959"/>
      <c r="E75" s="959"/>
      <c r="F75" s="959"/>
      <c r="G75" s="959"/>
      <c r="H75" s="959"/>
      <c r="I75" s="959"/>
      <c r="J75" s="959"/>
      <c r="K75" s="959"/>
      <c r="L75" s="959"/>
      <c r="M75" s="959"/>
      <c r="N75" s="959"/>
      <c r="O75" s="959"/>
      <c r="P75" s="959"/>
      <c r="Q75" s="959"/>
      <c r="R75" s="959"/>
    </row>
    <row r="76" spans="2:18" ht="10.8" thickBot="1">
      <c r="B76" s="964" t="s">
        <v>633</v>
      </c>
      <c r="C76" s="419" t="s">
        <v>232</v>
      </c>
      <c r="D76" s="419" t="s">
        <v>70</v>
      </c>
      <c r="E76" s="419" t="s">
        <v>71</v>
      </c>
      <c r="F76" s="419" t="s">
        <v>72</v>
      </c>
      <c r="G76" s="419" t="s">
        <v>87</v>
      </c>
      <c r="H76" s="419" t="s">
        <v>88</v>
      </c>
      <c r="I76" s="419" t="s">
        <v>199</v>
      </c>
      <c r="J76" s="419" t="s">
        <v>200</v>
      </c>
      <c r="K76" s="419" t="s">
        <v>201</v>
      </c>
      <c r="L76" s="419" t="s">
        <v>408</v>
      </c>
      <c r="M76" s="419" t="s">
        <v>409</v>
      </c>
      <c r="N76" s="419" t="s">
        <v>595</v>
      </c>
      <c r="O76" s="419" t="s">
        <v>596</v>
      </c>
      <c r="P76" s="959" t="s">
        <v>597</v>
      </c>
      <c r="Q76" s="959" t="s">
        <v>598</v>
      </c>
      <c r="R76" s="995" t="s">
        <v>599</v>
      </c>
    </row>
    <row r="77" spans="2:18">
      <c r="B77" s="599" t="s">
        <v>321</v>
      </c>
      <c r="C77" s="600" t="s">
        <v>322</v>
      </c>
      <c r="D77" s="1050">
        <v>0</v>
      </c>
      <c r="E77" s="1050">
        <f t="shared" ref="E77:R77" si="28">D71</f>
        <v>0</v>
      </c>
      <c r="F77" s="1050">
        <f t="shared" si="28"/>
        <v>0</v>
      </c>
      <c r="G77" s="1050">
        <f t="shared" si="28"/>
        <v>0</v>
      </c>
      <c r="H77" s="1050">
        <f t="shared" si="28"/>
        <v>0</v>
      </c>
      <c r="I77" s="1050">
        <f t="shared" si="28"/>
        <v>0</v>
      </c>
      <c r="J77" s="1050">
        <f t="shared" si="28"/>
        <v>0</v>
      </c>
      <c r="K77" s="1050">
        <f t="shared" si="28"/>
        <v>0</v>
      </c>
      <c r="L77" s="1050">
        <f t="shared" si="28"/>
        <v>0</v>
      </c>
      <c r="M77" s="1050">
        <f t="shared" si="28"/>
        <v>266023.08882292372</v>
      </c>
      <c r="N77" s="1050">
        <f t="shared" si="28"/>
        <v>0</v>
      </c>
      <c r="O77" s="1050">
        <f t="shared" si="28"/>
        <v>0</v>
      </c>
      <c r="P77" s="1050">
        <f t="shared" si="28"/>
        <v>0</v>
      </c>
      <c r="Q77" s="1050">
        <f t="shared" si="28"/>
        <v>0</v>
      </c>
      <c r="R77" s="1050">
        <f t="shared" si="28"/>
        <v>0</v>
      </c>
    </row>
    <row r="78" spans="2:18" ht="10.5">
      <c r="B78" s="599" t="s">
        <v>323</v>
      </c>
      <c r="C78" s="606" t="s">
        <v>727</v>
      </c>
      <c r="D78" s="1257">
        <v>0</v>
      </c>
      <c r="E78" s="1257">
        <f t="shared" ref="E78:R78" si="29">D72</f>
        <v>0</v>
      </c>
      <c r="F78" s="1257">
        <f t="shared" si="29"/>
        <v>0</v>
      </c>
      <c r="G78" s="1257">
        <f t="shared" si="29"/>
        <v>0</v>
      </c>
      <c r="H78" s="1257">
        <f t="shared" si="29"/>
        <v>0</v>
      </c>
      <c r="I78" s="1257">
        <f t="shared" si="29"/>
        <v>0</v>
      </c>
      <c r="J78" s="1257">
        <f t="shared" si="29"/>
        <v>0</v>
      </c>
      <c r="K78" s="1257">
        <f t="shared" si="29"/>
        <v>0</v>
      </c>
      <c r="L78" s="1257">
        <f t="shared" si="29"/>
        <v>0</v>
      </c>
      <c r="M78" s="1257">
        <f t="shared" si="29"/>
        <v>10446.508314514633</v>
      </c>
      <c r="N78" s="1257">
        <f t="shared" si="29"/>
        <v>0</v>
      </c>
      <c r="O78" s="1257">
        <f t="shared" si="29"/>
        <v>0</v>
      </c>
      <c r="P78" s="1257">
        <f t="shared" si="29"/>
        <v>0</v>
      </c>
      <c r="Q78" s="1257">
        <f t="shared" si="29"/>
        <v>0</v>
      </c>
      <c r="R78" s="1257">
        <f t="shared" si="29"/>
        <v>0</v>
      </c>
    </row>
    <row r="79" spans="2:18">
      <c r="B79" s="599" t="s">
        <v>325</v>
      </c>
      <c r="C79" s="600" t="s">
        <v>324</v>
      </c>
      <c r="D79" s="1051">
        <v>0</v>
      </c>
      <c r="E79" s="1051">
        <f t="shared" ref="E79:R79" si="30">D73</f>
        <v>0</v>
      </c>
      <c r="F79" s="1051">
        <f t="shared" si="30"/>
        <v>0</v>
      </c>
      <c r="G79" s="1051">
        <f t="shared" si="30"/>
        <v>0</v>
      </c>
      <c r="H79" s="1051">
        <f t="shared" si="30"/>
        <v>0</v>
      </c>
      <c r="I79" s="1051">
        <f t="shared" si="30"/>
        <v>0</v>
      </c>
      <c r="J79" s="1051">
        <f t="shared" si="30"/>
        <v>0</v>
      </c>
      <c r="K79" s="1051">
        <f t="shared" si="30"/>
        <v>0</v>
      </c>
      <c r="L79" s="1051">
        <f t="shared" si="30"/>
        <v>0</v>
      </c>
      <c r="M79" s="1051">
        <f t="shared" si="30"/>
        <v>4788.4155988126267</v>
      </c>
      <c r="N79" s="1051">
        <f t="shared" si="30"/>
        <v>0</v>
      </c>
      <c r="O79" s="1051">
        <f t="shared" si="30"/>
        <v>0</v>
      </c>
      <c r="P79" s="1051">
        <f t="shared" si="30"/>
        <v>0</v>
      </c>
      <c r="Q79" s="1051">
        <f t="shared" si="30"/>
        <v>0</v>
      </c>
      <c r="R79" s="1051">
        <f t="shared" si="30"/>
        <v>0</v>
      </c>
    </row>
    <row r="80" spans="2:18" ht="10.5" thickBot="1"/>
    <row r="81" spans="2:18" ht="10.5" thickBot="1">
      <c r="B81" s="419"/>
      <c r="C81" s="419"/>
      <c r="D81" s="959"/>
      <c r="E81" s="959"/>
      <c r="F81" s="959"/>
      <c r="G81" s="959"/>
      <c r="H81" s="959"/>
      <c r="I81" s="959"/>
      <c r="J81" s="959"/>
      <c r="K81" s="959"/>
      <c r="L81" s="959"/>
      <c r="M81" s="959"/>
      <c r="N81" s="959"/>
      <c r="O81" s="959"/>
      <c r="P81" s="959"/>
      <c r="Q81" s="959"/>
      <c r="R81" s="959"/>
    </row>
    <row r="82" spans="2:18" ht="10.8" thickBot="1">
      <c r="B82" s="964" t="s">
        <v>634</v>
      </c>
      <c r="C82" s="419" t="s">
        <v>232</v>
      </c>
      <c r="D82" s="419" t="s">
        <v>70</v>
      </c>
      <c r="E82" s="419" t="s">
        <v>71</v>
      </c>
      <c r="F82" s="419" t="s">
        <v>72</v>
      </c>
      <c r="G82" s="419" t="s">
        <v>87</v>
      </c>
      <c r="H82" s="419" t="s">
        <v>88</v>
      </c>
      <c r="I82" s="419" t="s">
        <v>199</v>
      </c>
      <c r="J82" s="419" t="s">
        <v>200</v>
      </c>
      <c r="K82" s="419" t="s">
        <v>201</v>
      </c>
      <c r="L82" s="419" t="s">
        <v>408</v>
      </c>
      <c r="M82" s="419" t="s">
        <v>409</v>
      </c>
      <c r="N82" s="419" t="s">
        <v>595</v>
      </c>
      <c r="O82" s="419" t="s">
        <v>596</v>
      </c>
      <c r="P82" s="959" t="s">
        <v>597</v>
      </c>
      <c r="Q82" s="959" t="s">
        <v>598</v>
      </c>
      <c r="R82" s="995" t="s">
        <v>599</v>
      </c>
    </row>
    <row r="83" spans="2:18">
      <c r="B83" s="599" t="s">
        <v>321</v>
      </c>
      <c r="C83" s="600" t="s">
        <v>322</v>
      </c>
      <c r="D83" s="1050">
        <v>0</v>
      </c>
      <c r="E83" s="1050">
        <f t="shared" ref="E83:R83" si="31">D77</f>
        <v>0</v>
      </c>
      <c r="F83" s="1050">
        <f t="shared" si="31"/>
        <v>0</v>
      </c>
      <c r="G83" s="1050">
        <f t="shared" si="31"/>
        <v>0</v>
      </c>
      <c r="H83" s="1050">
        <f t="shared" si="31"/>
        <v>0</v>
      </c>
      <c r="I83" s="1050">
        <f t="shared" si="31"/>
        <v>0</v>
      </c>
      <c r="J83" s="1050">
        <f t="shared" si="31"/>
        <v>0</v>
      </c>
      <c r="K83" s="1050">
        <f t="shared" si="31"/>
        <v>0</v>
      </c>
      <c r="L83" s="1050">
        <f t="shared" si="31"/>
        <v>0</v>
      </c>
      <c r="M83" s="1050">
        <f t="shared" si="31"/>
        <v>0</v>
      </c>
      <c r="N83" s="1050">
        <f t="shared" si="31"/>
        <v>266023.08882292372</v>
      </c>
      <c r="O83" s="1050">
        <f t="shared" si="31"/>
        <v>0</v>
      </c>
      <c r="P83" s="1050">
        <f t="shared" si="31"/>
        <v>0</v>
      </c>
      <c r="Q83" s="1050">
        <f t="shared" si="31"/>
        <v>0</v>
      </c>
      <c r="R83" s="1050">
        <f t="shared" si="31"/>
        <v>0</v>
      </c>
    </row>
    <row r="84" spans="2:18" ht="10.5">
      <c r="B84" s="599" t="s">
        <v>323</v>
      </c>
      <c r="C84" s="606" t="s">
        <v>727</v>
      </c>
      <c r="D84" s="1257">
        <v>0</v>
      </c>
      <c r="E84" s="1257">
        <f t="shared" ref="E84:R84" si="32">D78</f>
        <v>0</v>
      </c>
      <c r="F84" s="1257">
        <f t="shared" si="32"/>
        <v>0</v>
      </c>
      <c r="G84" s="1257">
        <f t="shared" si="32"/>
        <v>0</v>
      </c>
      <c r="H84" s="1257">
        <f t="shared" si="32"/>
        <v>0</v>
      </c>
      <c r="I84" s="1257">
        <f t="shared" si="32"/>
        <v>0</v>
      </c>
      <c r="J84" s="1257">
        <f t="shared" si="32"/>
        <v>0</v>
      </c>
      <c r="K84" s="1257">
        <f t="shared" si="32"/>
        <v>0</v>
      </c>
      <c r="L84" s="1257">
        <f t="shared" si="32"/>
        <v>0</v>
      </c>
      <c r="M84" s="1257">
        <f t="shared" si="32"/>
        <v>0</v>
      </c>
      <c r="N84" s="1257">
        <f t="shared" si="32"/>
        <v>10446.508314514633</v>
      </c>
      <c r="O84" s="1257">
        <f t="shared" si="32"/>
        <v>0</v>
      </c>
      <c r="P84" s="1257">
        <f t="shared" si="32"/>
        <v>0</v>
      </c>
      <c r="Q84" s="1257">
        <f t="shared" si="32"/>
        <v>0</v>
      </c>
      <c r="R84" s="1257">
        <f t="shared" si="32"/>
        <v>0</v>
      </c>
    </row>
    <row r="85" spans="2:18">
      <c r="B85" s="599" t="s">
        <v>325</v>
      </c>
      <c r="C85" s="600" t="s">
        <v>324</v>
      </c>
      <c r="D85" s="1051">
        <v>0</v>
      </c>
      <c r="E85" s="1051">
        <f t="shared" ref="E85:R85" si="33">D79</f>
        <v>0</v>
      </c>
      <c r="F85" s="1051">
        <f t="shared" si="33"/>
        <v>0</v>
      </c>
      <c r="G85" s="1051">
        <f t="shared" si="33"/>
        <v>0</v>
      </c>
      <c r="H85" s="1051">
        <f t="shared" si="33"/>
        <v>0</v>
      </c>
      <c r="I85" s="1051">
        <f t="shared" si="33"/>
        <v>0</v>
      </c>
      <c r="J85" s="1051">
        <f t="shared" si="33"/>
        <v>0</v>
      </c>
      <c r="K85" s="1051">
        <f t="shared" si="33"/>
        <v>0</v>
      </c>
      <c r="L85" s="1051">
        <f t="shared" si="33"/>
        <v>0</v>
      </c>
      <c r="M85" s="1051">
        <f t="shared" si="33"/>
        <v>0</v>
      </c>
      <c r="N85" s="1051">
        <f t="shared" si="33"/>
        <v>4788.4155988126267</v>
      </c>
      <c r="O85" s="1051">
        <f t="shared" si="33"/>
        <v>0</v>
      </c>
      <c r="P85" s="1051">
        <f t="shared" si="33"/>
        <v>0</v>
      </c>
      <c r="Q85" s="1051">
        <f t="shared" si="33"/>
        <v>0</v>
      </c>
      <c r="R85" s="1051">
        <f t="shared" si="33"/>
        <v>0</v>
      </c>
    </row>
    <row r="86" spans="2:18" ht="10.5" thickBot="1"/>
    <row r="87" spans="2:18" ht="10.5" thickBot="1">
      <c r="B87" s="419"/>
      <c r="C87" s="419"/>
      <c r="D87" s="959"/>
      <c r="E87" s="959"/>
      <c r="F87" s="959"/>
      <c r="G87" s="959"/>
      <c r="H87" s="959"/>
      <c r="I87" s="959"/>
      <c r="J87" s="959"/>
      <c r="K87" s="959"/>
      <c r="L87" s="959"/>
      <c r="M87" s="959"/>
      <c r="N87" s="959"/>
      <c r="O87" s="959"/>
      <c r="P87" s="959"/>
      <c r="Q87" s="959"/>
      <c r="R87" s="959"/>
    </row>
    <row r="88" spans="2:18" ht="10.8" thickBot="1">
      <c r="B88" s="964" t="s">
        <v>756</v>
      </c>
      <c r="C88" s="419" t="s">
        <v>232</v>
      </c>
      <c r="D88" s="419" t="s">
        <v>70</v>
      </c>
      <c r="E88" s="419" t="s">
        <v>71</v>
      </c>
      <c r="F88" s="419" t="s">
        <v>72</v>
      </c>
      <c r="G88" s="419" t="s">
        <v>87</v>
      </c>
      <c r="H88" s="419" t="s">
        <v>88</v>
      </c>
      <c r="I88" s="419" t="s">
        <v>199</v>
      </c>
      <c r="J88" s="419" t="s">
        <v>200</v>
      </c>
      <c r="K88" s="419" t="s">
        <v>201</v>
      </c>
      <c r="L88" s="419" t="s">
        <v>408</v>
      </c>
      <c r="M88" s="419" t="s">
        <v>409</v>
      </c>
      <c r="N88" s="419" t="s">
        <v>595</v>
      </c>
      <c r="O88" s="419" t="s">
        <v>596</v>
      </c>
      <c r="P88" s="959" t="s">
        <v>597</v>
      </c>
      <c r="Q88" s="959" t="s">
        <v>598</v>
      </c>
      <c r="R88" s="995" t="s">
        <v>599</v>
      </c>
    </row>
    <row r="89" spans="2:18">
      <c r="B89" s="599" t="s">
        <v>321</v>
      </c>
      <c r="C89" s="600" t="s">
        <v>322</v>
      </c>
      <c r="D89" s="1050">
        <v>0</v>
      </c>
      <c r="E89" s="1050">
        <f t="shared" ref="E89:R89" si="34">D83</f>
        <v>0</v>
      </c>
      <c r="F89" s="1050">
        <f t="shared" si="34"/>
        <v>0</v>
      </c>
      <c r="G89" s="1050">
        <f t="shared" si="34"/>
        <v>0</v>
      </c>
      <c r="H89" s="1050">
        <f t="shared" si="34"/>
        <v>0</v>
      </c>
      <c r="I89" s="1050">
        <f t="shared" si="34"/>
        <v>0</v>
      </c>
      <c r="J89" s="1050">
        <f t="shared" si="34"/>
        <v>0</v>
      </c>
      <c r="K89" s="1050">
        <f t="shared" si="34"/>
        <v>0</v>
      </c>
      <c r="L89" s="1050">
        <f t="shared" si="34"/>
        <v>0</v>
      </c>
      <c r="M89" s="1050">
        <f t="shared" si="34"/>
        <v>0</v>
      </c>
      <c r="N89" s="1050">
        <f t="shared" si="34"/>
        <v>0</v>
      </c>
      <c r="O89" s="1050">
        <f t="shared" si="34"/>
        <v>266023.08882292372</v>
      </c>
      <c r="P89" s="1050">
        <f t="shared" si="34"/>
        <v>0</v>
      </c>
      <c r="Q89" s="1050">
        <f t="shared" si="34"/>
        <v>0</v>
      </c>
      <c r="R89" s="1050">
        <f t="shared" si="34"/>
        <v>0</v>
      </c>
    </row>
    <row r="90" spans="2:18" ht="10.5">
      <c r="B90" s="599" t="s">
        <v>323</v>
      </c>
      <c r="C90" s="606" t="s">
        <v>727</v>
      </c>
      <c r="D90" s="1257">
        <v>0</v>
      </c>
      <c r="E90" s="1257">
        <f t="shared" ref="E90:R90" si="35">D84</f>
        <v>0</v>
      </c>
      <c r="F90" s="1257">
        <f t="shared" si="35"/>
        <v>0</v>
      </c>
      <c r="G90" s="1257">
        <f t="shared" si="35"/>
        <v>0</v>
      </c>
      <c r="H90" s="1257">
        <f t="shared" si="35"/>
        <v>0</v>
      </c>
      <c r="I90" s="1257">
        <f t="shared" si="35"/>
        <v>0</v>
      </c>
      <c r="J90" s="1257">
        <f t="shared" si="35"/>
        <v>0</v>
      </c>
      <c r="K90" s="1257">
        <f t="shared" si="35"/>
        <v>0</v>
      </c>
      <c r="L90" s="1257">
        <f t="shared" si="35"/>
        <v>0</v>
      </c>
      <c r="M90" s="1257">
        <f t="shared" si="35"/>
        <v>0</v>
      </c>
      <c r="N90" s="1257">
        <f t="shared" si="35"/>
        <v>0</v>
      </c>
      <c r="O90" s="1257">
        <f t="shared" si="35"/>
        <v>10446.508314514633</v>
      </c>
      <c r="P90" s="1257">
        <f t="shared" si="35"/>
        <v>0</v>
      </c>
      <c r="Q90" s="1257">
        <f t="shared" si="35"/>
        <v>0</v>
      </c>
      <c r="R90" s="1257">
        <f t="shared" si="35"/>
        <v>0</v>
      </c>
    </row>
    <row r="91" spans="2:18">
      <c r="B91" s="599" t="s">
        <v>325</v>
      </c>
      <c r="C91" s="600" t="s">
        <v>324</v>
      </c>
      <c r="D91" s="1051">
        <v>0</v>
      </c>
      <c r="E91" s="1051">
        <f t="shared" ref="E91:R91" si="36">D85</f>
        <v>0</v>
      </c>
      <c r="F91" s="1051">
        <f t="shared" si="36"/>
        <v>0</v>
      </c>
      <c r="G91" s="1051">
        <f t="shared" si="36"/>
        <v>0</v>
      </c>
      <c r="H91" s="1051">
        <f t="shared" si="36"/>
        <v>0</v>
      </c>
      <c r="I91" s="1051">
        <f t="shared" si="36"/>
        <v>0</v>
      </c>
      <c r="J91" s="1051">
        <f t="shared" si="36"/>
        <v>0</v>
      </c>
      <c r="K91" s="1051">
        <f t="shared" si="36"/>
        <v>0</v>
      </c>
      <c r="L91" s="1051">
        <f t="shared" si="36"/>
        <v>0</v>
      </c>
      <c r="M91" s="1051">
        <f t="shared" si="36"/>
        <v>0</v>
      </c>
      <c r="N91" s="1051">
        <f t="shared" si="36"/>
        <v>0</v>
      </c>
      <c r="O91" s="1051">
        <f t="shared" si="36"/>
        <v>4788.4155988126267</v>
      </c>
      <c r="P91" s="1051">
        <f t="shared" si="36"/>
        <v>0</v>
      </c>
      <c r="Q91" s="1051">
        <f t="shared" si="36"/>
        <v>0</v>
      </c>
      <c r="R91" s="1051">
        <f t="shared" si="36"/>
        <v>0</v>
      </c>
    </row>
    <row r="92" spans="2:18" ht="10.5" thickBot="1"/>
    <row r="93" spans="2:18" ht="10.5" thickBot="1">
      <c r="B93" s="419"/>
      <c r="C93" s="419"/>
      <c r="D93" s="959"/>
      <c r="E93" s="959"/>
      <c r="F93" s="959"/>
      <c r="G93" s="959"/>
      <c r="H93" s="959"/>
      <c r="I93" s="959"/>
      <c r="J93" s="959"/>
      <c r="K93" s="959"/>
      <c r="L93" s="959"/>
      <c r="M93" s="959"/>
      <c r="N93" s="959"/>
      <c r="O93" s="959"/>
      <c r="P93" s="959"/>
      <c r="Q93" s="959"/>
      <c r="R93" s="959"/>
    </row>
    <row r="94" spans="2:18" ht="10.8" thickBot="1">
      <c r="B94" s="964" t="s">
        <v>757</v>
      </c>
      <c r="C94" s="419" t="s">
        <v>232</v>
      </c>
      <c r="D94" s="419" t="s">
        <v>70</v>
      </c>
      <c r="E94" s="419" t="s">
        <v>71</v>
      </c>
      <c r="F94" s="419" t="s">
        <v>72</v>
      </c>
      <c r="G94" s="419" t="s">
        <v>87</v>
      </c>
      <c r="H94" s="419" t="s">
        <v>88</v>
      </c>
      <c r="I94" s="419" t="s">
        <v>199</v>
      </c>
      <c r="J94" s="419" t="s">
        <v>200</v>
      </c>
      <c r="K94" s="419" t="s">
        <v>201</v>
      </c>
      <c r="L94" s="419" t="s">
        <v>408</v>
      </c>
      <c r="M94" s="419" t="s">
        <v>409</v>
      </c>
      <c r="N94" s="419" t="s">
        <v>595</v>
      </c>
      <c r="O94" s="419" t="s">
        <v>596</v>
      </c>
      <c r="P94" s="959" t="s">
        <v>597</v>
      </c>
      <c r="Q94" s="959" t="s">
        <v>598</v>
      </c>
      <c r="R94" s="995" t="s">
        <v>599</v>
      </c>
    </row>
    <row r="95" spans="2:18">
      <c r="B95" s="599" t="s">
        <v>321</v>
      </c>
      <c r="C95" s="600" t="s">
        <v>322</v>
      </c>
      <c r="D95" s="1050">
        <v>0</v>
      </c>
      <c r="E95" s="1050">
        <f t="shared" ref="E95:R95" si="37">D89</f>
        <v>0</v>
      </c>
      <c r="F95" s="1050">
        <f t="shared" si="37"/>
        <v>0</v>
      </c>
      <c r="G95" s="1050">
        <f t="shared" si="37"/>
        <v>0</v>
      </c>
      <c r="H95" s="1050">
        <f t="shared" si="37"/>
        <v>0</v>
      </c>
      <c r="I95" s="1050">
        <f t="shared" si="37"/>
        <v>0</v>
      </c>
      <c r="J95" s="1050">
        <f t="shared" si="37"/>
        <v>0</v>
      </c>
      <c r="K95" s="1050">
        <f t="shared" si="37"/>
        <v>0</v>
      </c>
      <c r="L95" s="1050">
        <f t="shared" si="37"/>
        <v>0</v>
      </c>
      <c r="M95" s="1050">
        <f t="shared" si="37"/>
        <v>0</v>
      </c>
      <c r="N95" s="1050">
        <f t="shared" si="37"/>
        <v>0</v>
      </c>
      <c r="O95" s="1050">
        <f t="shared" si="37"/>
        <v>0</v>
      </c>
      <c r="P95" s="1050">
        <f t="shared" si="37"/>
        <v>266023.08882292372</v>
      </c>
      <c r="Q95" s="1050">
        <f t="shared" si="37"/>
        <v>0</v>
      </c>
      <c r="R95" s="1050">
        <f t="shared" si="37"/>
        <v>0</v>
      </c>
    </row>
    <row r="96" spans="2:18" ht="10.5">
      <c r="B96" s="599" t="s">
        <v>323</v>
      </c>
      <c r="C96" s="606" t="s">
        <v>727</v>
      </c>
      <c r="D96" s="1257">
        <v>0</v>
      </c>
      <c r="E96" s="1257">
        <f t="shared" ref="E96:R96" si="38">D90</f>
        <v>0</v>
      </c>
      <c r="F96" s="1257">
        <f t="shared" si="38"/>
        <v>0</v>
      </c>
      <c r="G96" s="1257">
        <f t="shared" si="38"/>
        <v>0</v>
      </c>
      <c r="H96" s="1257">
        <f t="shared" si="38"/>
        <v>0</v>
      </c>
      <c r="I96" s="1257">
        <f t="shared" si="38"/>
        <v>0</v>
      </c>
      <c r="J96" s="1257">
        <f t="shared" si="38"/>
        <v>0</v>
      </c>
      <c r="K96" s="1257">
        <f t="shared" si="38"/>
        <v>0</v>
      </c>
      <c r="L96" s="1257">
        <f t="shared" si="38"/>
        <v>0</v>
      </c>
      <c r="M96" s="1257">
        <f t="shared" si="38"/>
        <v>0</v>
      </c>
      <c r="N96" s="1257">
        <f t="shared" si="38"/>
        <v>0</v>
      </c>
      <c r="O96" s="1257">
        <f t="shared" si="38"/>
        <v>0</v>
      </c>
      <c r="P96" s="1257">
        <f t="shared" si="38"/>
        <v>10446.508314514633</v>
      </c>
      <c r="Q96" s="1257">
        <f t="shared" si="38"/>
        <v>0</v>
      </c>
      <c r="R96" s="1257">
        <f t="shared" si="38"/>
        <v>0</v>
      </c>
    </row>
    <row r="97" spans="2:18">
      <c r="B97" s="599" t="s">
        <v>325</v>
      </c>
      <c r="C97" s="600" t="s">
        <v>324</v>
      </c>
      <c r="D97" s="1051">
        <v>0</v>
      </c>
      <c r="E97" s="1051">
        <f t="shared" ref="E97:R97" si="39">D91</f>
        <v>0</v>
      </c>
      <c r="F97" s="1051">
        <f t="shared" si="39"/>
        <v>0</v>
      </c>
      <c r="G97" s="1051">
        <f t="shared" si="39"/>
        <v>0</v>
      </c>
      <c r="H97" s="1051">
        <f t="shared" si="39"/>
        <v>0</v>
      </c>
      <c r="I97" s="1051">
        <f t="shared" si="39"/>
        <v>0</v>
      </c>
      <c r="J97" s="1051">
        <f t="shared" si="39"/>
        <v>0</v>
      </c>
      <c r="K97" s="1051">
        <f t="shared" si="39"/>
        <v>0</v>
      </c>
      <c r="L97" s="1051">
        <f t="shared" si="39"/>
        <v>0</v>
      </c>
      <c r="M97" s="1051">
        <f t="shared" si="39"/>
        <v>0</v>
      </c>
      <c r="N97" s="1051">
        <f t="shared" si="39"/>
        <v>0</v>
      </c>
      <c r="O97" s="1051">
        <f t="shared" si="39"/>
        <v>0</v>
      </c>
      <c r="P97" s="1051">
        <f t="shared" si="39"/>
        <v>4788.4155988126267</v>
      </c>
      <c r="Q97" s="1051">
        <f t="shared" si="39"/>
        <v>0</v>
      </c>
      <c r="R97" s="1051">
        <f t="shared" si="39"/>
        <v>0</v>
      </c>
    </row>
    <row r="98" spans="2:18" ht="10.5" thickBot="1"/>
    <row r="99" spans="2:18" ht="10.5" thickBot="1">
      <c r="B99" s="419"/>
      <c r="C99" s="419"/>
      <c r="D99" s="959"/>
      <c r="E99" s="959"/>
      <c r="F99" s="959"/>
      <c r="G99" s="959"/>
      <c r="H99" s="959"/>
      <c r="I99" s="959"/>
      <c r="J99" s="959"/>
      <c r="K99" s="959"/>
      <c r="L99" s="959"/>
      <c r="M99" s="959"/>
      <c r="N99" s="959"/>
      <c r="O99" s="959"/>
      <c r="P99" s="959"/>
      <c r="Q99" s="959"/>
      <c r="R99" s="959"/>
    </row>
    <row r="100" spans="2:18" ht="10.8" thickBot="1">
      <c r="B100" s="964" t="s">
        <v>758</v>
      </c>
      <c r="C100" s="419" t="s">
        <v>232</v>
      </c>
      <c r="D100" s="419" t="s">
        <v>70</v>
      </c>
      <c r="E100" s="419" t="s">
        <v>71</v>
      </c>
      <c r="F100" s="419" t="s">
        <v>72</v>
      </c>
      <c r="G100" s="419" t="s">
        <v>87</v>
      </c>
      <c r="H100" s="419" t="s">
        <v>88</v>
      </c>
      <c r="I100" s="419" t="s">
        <v>199</v>
      </c>
      <c r="J100" s="419" t="s">
        <v>200</v>
      </c>
      <c r="K100" s="419" t="s">
        <v>201</v>
      </c>
      <c r="L100" s="419" t="s">
        <v>408</v>
      </c>
      <c r="M100" s="419" t="s">
        <v>409</v>
      </c>
      <c r="N100" s="419" t="s">
        <v>595</v>
      </c>
      <c r="O100" s="419" t="s">
        <v>596</v>
      </c>
      <c r="P100" s="959" t="s">
        <v>597</v>
      </c>
      <c r="Q100" s="959" t="s">
        <v>598</v>
      </c>
      <c r="R100" s="995" t="s">
        <v>599</v>
      </c>
    </row>
    <row r="101" spans="2:18">
      <c r="B101" s="599" t="s">
        <v>321</v>
      </c>
      <c r="C101" s="600" t="s">
        <v>322</v>
      </c>
      <c r="D101" s="1050">
        <v>0</v>
      </c>
      <c r="E101" s="1050">
        <f t="shared" ref="E101:R101" si="40">D95</f>
        <v>0</v>
      </c>
      <c r="F101" s="1050">
        <f t="shared" si="40"/>
        <v>0</v>
      </c>
      <c r="G101" s="1050">
        <f t="shared" si="40"/>
        <v>0</v>
      </c>
      <c r="H101" s="1050">
        <f t="shared" si="40"/>
        <v>0</v>
      </c>
      <c r="I101" s="1050">
        <f t="shared" si="40"/>
        <v>0</v>
      </c>
      <c r="J101" s="1050">
        <f t="shared" si="40"/>
        <v>0</v>
      </c>
      <c r="K101" s="1050">
        <f t="shared" si="40"/>
        <v>0</v>
      </c>
      <c r="L101" s="1050">
        <f t="shared" si="40"/>
        <v>0</v>
      </c>
      <c r="M101" s="1050">
        <f t="shared" si="40"/>
        <v>0</v>
      </c>
      <c r="N101" s="1050">
        <f t="shared" si="40"/>
        <v>0</v>
      </c>
      <c r="O101" s="1050">
        <f t="shared" si="40"/>
        <v>0</v>
      </c>
      <c r="P101" s="1050">
        <f t="shared" si="40"/>
        <v>0</v>
      </c>
      <c r="Q101" s="1050">
        <f t="shared" si="40"/>
        <v>266023.08882292372</v>
      </c>
      <c r="R101" s="1050">
        <f t="shared" si="40"/>
        <v>0</v>
      </c>
    </row>
    <row r="102" spans="2:18" ht="10.5">
      <c r="B102" s="599" t="s">
        <v>323</v>
      </c>
      <c r="C102" s="606" t="s">
        <v>727</v>
      </c>
      <c r="D102" s="1257">
        <v>0</v>
      </c>
      <c r="E102" s="1257">
        <f t="shared" ref="E102:R102" si="41">D96</f>
        <v>0</v>
      </c>
      <c r="F102" s="1257">
        <f t="shared" si="41"/>
        <v>0</v>
      </c>
      <c r="G102" s="1257">
        <f t="shared" si="41"/>
        <v>0</v>
      </c>
      <c r="H102" s="1257">
        <f t="shared" si="41"/>
        <v>0</v>
      </c>
      <c r="I102" s="1257">
        <f t="shared" si="41"/>
        <v>0</v>
      </c>
      <c r="J102" s="1257">
        <f t="shared" si="41"/>
        <v>0</v>
      </c>
      <c r="K102" s="1257">
        <f t="shared" si="41"/>
        <v>0</v>
      </c>
      <c r="L102" s="1257">
        <f t="shared" si="41"/>
        <v>0</v>
      </c>
      <c r="M102" s="1257">
        <f t="shared" si="41"/>
        <v>0</v>
      </c>
      <c r="N102" s="1257">
        <f t="shared" si="41"/>
        <v>0</v>
      </c>
      <c r="O102" s="1257">
        <f t="shared" si="41"/>
        <v>0</v>
      </c>
      <c r="P102" s="1257">
        <f t="shared" si="41"/>
        <v>0</v>
      </c>
      <c r="Q102" s="1257">
        <f t="shared" si="41"/>
        <v>10446.508314514633</v>
      </c>
      <c r="R102" s="1257">
        <f t="shared" si="41"/>
        <v>0</v>
      </c>
    </row>
    <row r="103" spans="2:18">
      <c r="B103" s="599" t="s">
        <v>325</v>
      </c>
      <c r="C103" s="600" t="s">
        <v>324</v>
      </c>
      <c r="D103" s="1051">
        <v>0</v>
      </c>
      <c r="E103" s="1051">
        <f t="shared" ref="E103:R103" si="42">D97</f>
        <v>0</v>
      </c>
      <c r="F103" s="1051">
        <f t="shared" si="42"/>
        <v>0</v>
      </c>
      <c r="G103" s="1051">
        <f t="shared" si="42"/>
        <v>0</v>
      </c>
      <c r="H103" s="1051">
        <f t="shared" si="42"/>
        <v>0</v>
      </c>
      <c r="I103" s="1051">
        <f t="shared" si="42"/>
        <v>0</v>
      </c>
      <c r="J103" s="1051">
        <f t="shared" si="42"/>
        <v>0</v>
      </c>
      <c r="K103" s="1051">
        <f t="shared" si="42"/>
        <v>0</v>
      </c>
      <c r="L103" s="1051">
        <f t="shared" si="42"/>
        <v>0</v>
      </c>
      <c r="M103" s="1051">
        <f t="shared" si="42"/>
        <v>0</v>
      </c>
      <c r="N103" s="1051">
        <f t="shared" si="42"/>
        <v>0</v>
      </c>
      <c r="O103" s="1051">
        <f t="shared" si="42"/>
        <v>0</v>
      </c>
      <c r="P103" s="1051">
        <f t="shared" si="42"/>
        <v>0</v>
      </c>
      <c r="Q103" s="1051">
        <f t="shared" si="42"/>
        <v>4788.4155988126267</v>
      </c>
      <c r="R103" s="1051">
        <f t="shared" si="42"/>
        <v>0</v>
      </c>
    </row>
    <row r="104" spans="2:18" ht="10.5" thickBot="1"/>
    <row r="105" spans="2:18" ht="10.5" thickBot="1">
      <c r="B105" s="419"/>
      <c r="C105" s="419"/>
      <c r="D105" s="959"/>
      <c r="E105" s="959"/>
      <c r="F105" s="959"/>
      <c r="G105" s="959"/>
      <c r="H105" s="959"/>
      <c r="I105" s="959"/>
      <c r="J105" s="959"/>
      <c r="K105" s="959"/>
      <c r="L105" s="959"/>
      <c r="M105" s="959"/>
      <c r="N105" s="959"/>
      <c r="O105" s="959"/>
      <c r="P105" s="959"/>
      <c r="Q105" s="959"/>
      <c r="R105" s="959"/>
    </row>
    <row r="106" spans="2:18" ht="10.8" thickBot="1">
      <c r="B106" s="964" t="s">
        <v>759</v>
      </c>
      <c r="C106" s="419" t="s">
        <v>232</v>
      </c>
      <c r="D106" s="419" t="s">
        <v>70</v>
      </c>
      <c r="E106" s="419" t="s">
        <v>71</v>
      </c>
      <c r="F106" s="419" t="s">
        <v>72</v>
      </c>
      <c r="G106" s="419" t="s">
        <v>87</v>
      </c>
      <c r="H106" s="419" t="s">
        <v>88</v>
      </c>
      <c r="I106" s="419" t="s">
        <v>199</v>
      </c>
      <c r="J106" s="419" t="s">
        <v>200</v>
      </c>
      <c r="K106" s="419" t="s">
        <v>201</v>
      </c>
      <c r="L106" s="419" t="s">
        <v>408</v>
      </c>
      <c r="M106" s="419" t="s">
        <v>409</v>
      </c>
      <c r="N106" s="419" t="s">
        <v>595</v>
      </c>
      <c r="O106" s="419" t="s">
        <v>596</v>
      </c>
      <c r="P106" s="959" t="s">
        <v>597</v>
      </c>
      <c r="Q106" s="959" t="s">
        <v>598</v>
      </c>
      <c r="R106" s="995" t="s">
        <v>599</v>
      </c>
    </row>
    <row r="107" spans="2:18">
      <c r="B107" s="599" t="s">
        <v>321</v>
      </c>
      <c r="C107" s="600" t="s">
        <v>322</v>
      </c>
      <c r="D107" s="1050">
        <v>0</v>
      </c>
      <c r="E107" s="1050">
        <f t="shared" ref="E107:R107" si="43">D101</f>
        <v>0</v>
      </c>
      <c r="F107" s="1050">
        <f t="shared" si="43"/>
        <v>0</v>
      </c>
      <c r="G107" s="1050">
        <f t="shared" si="43"/>
        <v>0</v>
      </c>
      <c r="H107" s="1050">
        <f t="shared" si="43"/>
        <v>0</v>
      </c>
      <c r="I107" s="1050">
        <f t="shared" si="43"/>
        <v>0</v>
      </c>
      <c r="J107" s="1050">
        <f t="shared" si="43"/>
        <v>0</v>
      </c>
      <c r="K107" s="1050">
        <f t="shared" si="43"/>
        <v>0</v>
      </c>
      <c r="L107" s="1050">
        <f t="shared" si="43"/>
        <v>0</v>
      </c>
      <c r="M107" s="1050">
        <f t="shared" si="43"/>
        <v>0</v>
      </c>
      <c r="N107" s="1050">
        <f t="shared" si="43"/>
        <v>0</v>
      </c>
      <c r="O107" s="1050">
        <f t="shared" si="43"/>
        <v>0</v>
      </c>
      <c r="P107" s="1050">
        <f t="shared" si="43"/>
        <v>0</v>
      </c>
      <c r="Q107" s="1050">
        <f t="shared" si="43"/>
        <v>0</v>
      </c>
      <c r="R107" s="1050">
        <f t="shared" si="43"/>
        <v>266023.08882292372</v>
      </c>
    </row>
    <row r="108" spans="2:18" ht="10.5">
      <c r="B108" s="599" t="s">
        <v>323</v>
      </c>
      <c r="C108" s="606" t="s">
        <v>727</v>
      </c>
      <c r="D108" s="1257">
        <v>0</v>
      </c>
      <c r="E108" s="1257">
        <f t="shared" ref="E108:R108" si="44">D102</f>
        <v>0</v>
      </c>
      <c r="F108" s="1257">
        <f t="shared" si="44"/>
        <v>0</v>
      </c>
      <c r="G108" s="1257">
        <f t="shared" si="44"/>
        <v>0</v>
      </c>
      <c r="H108" s="1257">
        <f t="shared" si="44"/>
        <v>0</v>
      </c>
      <c r="I108" s="1257">
        <f t="shared" si="44"/>
        <v>0</v>
      </c>
      <c r="J108" s="1257">
        <f t="shared" si="44"/>
        <v>0</v>
      </c>
      <c r="K108" s="1257">
        <f t="shared" si="44"/>
        <v>0</v>
      </c>
      <c r="L108" s="1257">
        <f t="shared" si="44"/>
        <v>0</v>
      </c>
      <c r="M108" s="1257">
        <f t="shared" si="44"/>
        <v>0</v>
      </c>
      <c r="N108" s="1257">
        <f t="shared" si="44"/>
        <v>0</v>
      </c>
      <c r="O108" s="1257">
        <f t="shared" si="44"/>
        <v>0</v>
      </c>
      <c r="P108" s="1257">
        <f t="shared" si="44"/>
        <v>0</v>
      </c>
      <c r="Q108" s="1257">
        <f t="shared" si="44"/>
        <v>0</v>
      </c>
      <c r="R108" s="1257">
        <f t="shared" si="44"/>
        <v>10446.508314514633</v>
      </c>
    </row>
    <row r="109" spans="2:18">
      <c r="B109" s="599" t="s">
        <v>325</v>
      </c>
      <c r="C109" s="600" t="s">
        <v>324</v>
      </c>
      <c r="D109" s="1051">
        <v>0</v>
      </c>
      <c r="E109" s="1051">
        <f t="shared" ref="E109:R109" si="45">D103</f>
        <v>0</v>
      </c>
      <c r="F109" s="1051">
        <f t="shared" si="45"/>
        <v>0</v>
      </c>
      <c r="G109" s="1051">
        <f t="shared" si="45"/>
        <v>0</v>
      </c>
      <c r="H109" s="1051">
        <f t="shared" si="45"/>
        <v>0</v>
      </c>
      <c r="I109" s="1051">
        <f t="shared" si="45"/>
        <v>0</v>
      </c>
      <c r="J109" s="1051">
        <f t="shared" si="45"/>
        <v>0</v>
      </c>
      <c r="K109" s="1051">
        <f t="shared" si="45"/>
        <v>0</v>
      </c>
      <c r="L109" s="1051">
        <f t="shared" si="45"/>
        <v>0</v>
      </c>
      <c r="M109" s="1051">
        <f t="shared" si="45"/>
        <v>0</v>
      </c>
      <c r="N109" s="1051">
        <f t="shared" si="45"/>
        <v>0</v>
      </c>
      <c r="O109" s="1051">
        <f t="shared" si="45"/>
        <v>0</v>
      </c>
      <c r="P109" s="1051">
        <f t="shared" si="45"/>
        <v>0</v>
      </c>
      <c r="Q109" s="1051">
        <f t="shared" si="45"/>
        <v>0</v>
      </c>
      <c r="R109" s="1051">
        <f t="shared" si="45"/>
        <v>4788.4155988126267</v>
      </c>
    </row>
  </sheetData>
  <pageMargins left="0.7" right="0.7" top="0.75" bottom="0.75" header="0.3" footer="0.3"/>
  <pageSetup paperSize="9" orientation="portrait" r:id="rId1"/>
  <ignoredErrors>
    <ignoredError sqref="N6:N7 N5" formula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29">
    <tabColor rgb="FF002060"/>
  </sheetPr>
  <dimension ref="A2:AA74"/>
  <sheetViews>
    <sheetView topLeftCell="A21" zoomScaleNormal="100" workbookViewId="0">
      <selection activeCell="J48" sqref="J48"/>
    </sheetView>
  </sheetViews>
  <sheetFormatPr defaultColWidth="9.21875" defaultRowHeight="12.3"/>
  <cols>
    <col min="1" max="1" width="7.21875" style="147" customWidth="1"/>
    <col min="2" max="2" width="20" style="147" customWidth="1"/>
    <col min="3" max="3" width="19.6640625" style="147" customWidth="1"/>
    <col min="4" max="4" width="13.77734375" style="147" customWidth="1"/>
    <col min="5" max="5" width="12.44140625" style="147" customWidth="1"/>
    <col min="6" max="6" width="11.6640625" style="147" customWidth="1"/>
    <col min="7" max="7" width="12" style="147" customWidth="1"/>
    <col min="8" max="8" width="12.6640625" style="147" customWidth="1"/>
    <col min="9" max="9" width="12.44140625" style="147" customWidth="1"/>
    <col min="10" max="10" width="14.6640625" style="147" customWidth="1"/>
    <col min="11" max="12" width="12" style="147" customWidth="1"/>
    <col min="13" max="13" width="11.21875" style="147" bestFit="1" customWidth="1"/>
    <col min="14" max="14" width="11.77734375" style="147" customWidth="1"/>
    <col min="15" max="15" width="10.88671875" style="147" customWidth="1"/>
    <col min="16" max="16" width="12.5546875" style="147" customWidth="1"/>
    <col min="17" max="17" width="12.5" style="147" customWidth="1"/>
    <col min="18" max="18" width="10.5546875" style="147" customWidth="1"/>
    <col min="19" max="19" width="11.88671875" style="147" customWidth="1"/>
    <col min="20" max="20" width="10.44140625" style="147" customWidth="1"/>
    <col min="21" max="16384" width="9.21875" style="147"/>
  </cols>
  <sheetData>
    <row r="2" spans="1:19" ht="15">
      <c r="B2" s="612" t="s">
        <v>764</v>
      </c>
      <c r="C2" s="607"/>
      <c r="D2" s="607"/>
      <c r="E2" s="608"/>
      <c r="F2" s="609"/>
      <c r="G2" s="609"/>
      <c r="H2" s="609"/>
      <c r="I2" s="609"/>
      <c r="J2" s="609"/>
      <c r="K2" s="609"/>
      <c r="L2" s="609"/>
      <c r="M2" s="609"/>
      <c r="N2" s="609"/>
      <c r="O2" s="609"/>
      <c r="P2" s="609"/>
      <c r="Q2" s="609"/>
      <c r="R2" s="609"/>
      <c r="S2" s="609"/>
    </row>
    <row r="3" spans="1:19">
      <c r="B3" s="610" t="s">
        <v>721</v>
      </c>
      <c r="C3" s="611"/>
      <c r="D3" s="611"/>
      <c r="E3" s="608"/>
      <c r="F3" s="609"/>
      <c r="G3" s="609"/>
      <c r="H3" s="609"/>
      <c r="I3" s="609"/>
      <c r="J3" s="609"/>
      <c r="K3" s="609"/>
      <c r="L3" s="609"/>
      <c r="M3" s="609"/>
      <c r="N3" s="609"/>
      <c r="O3" s="609"/>
      <c r="P3" s="609"/>
      <c r="Q3" s="609"/>
      <c r="R3" s="609"/>
      <c r="S3" s="609"/>
    </row>
    <row r="4" spans="1:19" ht="12.6" thickBot="1"/>
    <row r="5" spans="1:19">
      <c r="B5" s="613" t="s">
        <v>367</v>
      </c>
      <c r="C5" s="623">
        <f>'Water Volume'!D6</f>
        <v>300000</v>
      </c>
      <c r="D5" s="624" t="s">
        <v>514</v>
      </c>
      <c r="G5" s="937" t="s">
        <v>600</v>
      </c>
      <c r="H5" s="938"/>
      <c r="I5" s="939"/>
      <c r="J5" s="943" t="s">
        <v>603</v>
      </c>
    </row>
    <row r="6" spans="1:19" ht="13.2" thickBot="1">
      <c r="B6" s="614" t="s">
        <v>368</v>
      </c>
      <c r="C6" s="625">
        <f>'Water Volume'!D11</f>
        <v>28</v>
      </c>
      <c r="D6" s="626" t="s">
        <v>328</v>
      </c>
      <c r="G6" s="940" t="s">
        <v>601</v>
      </c>
      <c r="H6" s="941"/>
      <c r="I6" s="942"/>
      <c r="J6" s="944" t="s">
        <v>602</v>
      </c>
    </row>
    <row r="7" spans="1:19" ht="12.6" thickBot="1">
      <c r="B7" s="150"/>
      <c r="C7" s="149"/>
      <c r="D7" s="149"/>
    </row>
    <row r="8" spans="1:19" ht="31.5">
      <c r="B8" s="615" t="s">
        <v>753</v>
      </c>
      <c r="C8" s="615" t="s">
        <v>359</v>
      </c>
      <c r="D8" s="615" t="s">
        <v>254</v>
      </c>
      <c r="E8" s="615" t="s">
        <v>360</v>
      </c>
      <c r="F8" s="615" t="s">
        <v>361</v>
      </c>
      <c r="G8" s="616" t="s">
        <v>329</v>
      </c>
      <c r="H8" s="616" t="s">
        <v>330</v>
      </c>
      <c r="I8" s="615" t="s">
        <v>322</v>
      </c>
      <c r="J8" s="615" t="s">
        <v>362</v>
      </c>
      <c r="K8" s="615" t="s">
        <v>363</v>
      </c>
      <c r="L8" s="616" t="s">
        <v>331</v>
      </c>
      <c r="M8" s="615" t="s">
        <v>332</v>
      </c>
      <c r="N8" s="615" t="s">
        <v>364</v>
      </c>
      <c r="O8" s="615" t="s">
        <v>333</v>
      </c>
      <c r="P8" s="615" t="s">
        <v>365</v>
      </c>
      <c r="Q8" s="615" t="s">
        <v>334</v>
      </c>
      <c r="R8" s="615" t="s">
        <v>335</v>
      </c>
      <c r="S8" s="615" t="s">
        <v>366</v>
      </c>
    </row>
    <row r="9" spans="1:19" ht="12.6" thickBot="1">
      <c r="B9" s="209"/>
      <c r="C9" s="921"/>
      <c r="D9" s="921"/>
      <c r="E9" s="922"/>
      <c r="F9" s="923">
        <v>0.1</v>
      </c>
      <c r="G9" s="924"/>
      <c r="H9" s="924"/>
      <c r="I9" s="925">
        <f>C5</f>
        <v>300000</v>
      </c>
      <c r="J9" s="926">
        <v>0</v>
      </c>
      <c r="K9" s="924"/>
      <c r="L9" s="924"/>
      <c r="M9" s="927" t="s">
        <v>336</v>
      </c>
      <c r="N9" s="927" t="s">
        <v>337</v>
      </c>
      <c r="O9" s="927"/>
      <c r="P9" s="928">
        <v>50000</v>
      </c>
      <c r="Q9" s="929"/>
      <c r="R9" s="929"/>
      <c r="S9" s="930"/>
    </row>
    <row r="10" spans="1:19" ht="12.6" thickBot="1">
      <c r="B10" s="919"/>
      <c r="C10" s="931">
        <v>7</v>
      </c>
      <c r="D10" s="1052">
        <f>J10/C5</f>
        <v>9.7E-5</v>
      </c>
      <c r="E10" s="933">
        <v>0.1</v>
      </c>
      <c r="F10" s="1533">
        <f>F21</f>
        <v>1.7176664772142455E-2</v>
      </c>
      <c r="G10" s="933">
        <f t="shared" ref="G10" si="0">100-H10</f>
        <v>97</v>
      </c>
      <c r="H10" s="933">
        <v>3</v>
      </c>
      <c r="I10" s="932">
        <f>(I9/100)*(100-H10)</f>
        <v>291000</v>
      </c>
      <c r="J10" s="933">
        <f>I10*F9/1000</f>
        <v>29.1</v>
      </c>
      <c r="K10" s="933">
        <f>J10-J9</f>
        <v>29.1</v>
      </c>
      <c r="L10" s="933">
        <v>0.8</v>
      </c>
      <c r="M10" s="933">
        <v>7.69</v>
      </c>
      <c r="N10" s="933">
        <f t="shared" ref="N10:N16" si="1">(J10/100)*M10*C10</f>
        <v>15.664530000000003</v>
      </c>
      <c r="O10" s="933">
        <f>N10</f>
        <v>15.664530000000003</v>
      </c>
      <c r="P10" s="935">
        <v>100000</v>
      </c>
      <c r="Q10" s="934" t="s">
        <v>338</v>
      </c>
      <c r="R10" s="934" t="s">
        <v>339</v>
      </c>
      <c r="S10" s="1250">
        <f>N10*'Price Food Type'!I6</f>
        <v>37.124936100000006</v>
      </c>
    </row>
    <row r="11" spans="1:19" ht="12.6" thickBot="1">
      <c r="B11" s="920"/>
      <c r="C11" s="936">
        <v>4</v>
      </c>
      <c r="D11" s="946">
        <f>J11/C6</f>
        <v>0.1749443307042709</v>
      </c>
      <c r="E11" s="916">
        <f>F10</f>
        <v>1.7176664772142455E-2</v>
      </c>
      <c r="F11" s="1534">
        <f>G21</f>
        <v>0.13659212631808867</v>
      </c>
      <c r="G11" s="916">
        <f>G10-H11</f>
        <v>95</v>
      </c>
      <c r="H11" s="916">
        <v>2</v>
      </c>
      <c r="I11" s="918">
        <f>(I10/100)*(100-H11)</f>
        <v>285180</v>
      </c>
      <c r="J11" s="916">
        <f>I11*F10/1000</f>
        <v>4.8984412597195854</v>
      </c>
      <c r="K11" s="916">
        <f>J11-J10</f>
        <v>-24.201558740280415</v>
      </c>
      <c r="L11" s="916">
        <v>0.8</v>
      </c>
      <c r="M11" s="916">
        <v>7.66</v>
      </c>
      <c r="N11" s="916">
        <f t="shared" si="1"/>
        <v>1.5008824019780809</v>
      </c>
      <c r="O11" s="916">
        <f>SUM(N10:N11)</f>
        <v>17.165412401978084</v>
      </c>
      <c r="P11" s="935">
        <v>100000</v>
      </c>
      <c r="Q11" s="917" t="s">
        <v>338</v>
      </c>
      <c r="R11" s="917" t="s">
        <v>340</v>
      </c>
      <c r="S11" s="1251">
        <f>N11*'Price Food Type'!I7</f>
        <v>3.5570912926880518</v>
      </c>
    </row>
    <row r="12" spans="1:19" ht="12.6" thickBot="1">
      <c r="B12" s="920"/>
      <c r="C12" s="936">
        <v>5</v>
      </c>
      <c r="D12" s="946">
        <f>J12/C6</f>
        <v>1.3633669904187384</v>
      </c>
      <c r="E12" s="916">
        <f t="shared" ref="E12:E16" si="2">F11</f>
        <v>0.13659212631808867</v>
      </c>
      <c r="F12" s="1534">
        <f>H21</f>
        <v>0.45824529958835081</v>
      </c>
      <c r="G12" s="916">
        <f>G11-H12</f>
        <v>93</v>
      </c>
      <c r="H12" s="916">
        <v>2</v>
      </c>
      <c r="I12" s="918">
        <f t="shared" ref="I12:I16" si="3">(I11/100)*(100-H12)</f>
        <v>279476.40000000002</v>
      </c>
      <c r="J12" s="916">
        <f t="shared" ref="J12:J15" si="4">I12*F11/1000</f>
        <v>38.174275731724677</v>
      </c>
      <c r="K12" s="916">
        <f>J12-J11</f>
        <v>33.275834472005094</v>
      </c>
      <c r="L12" s="916">
        <v>0.8</v>
      </c>
      <c r="M12" s="916">
        <v>7.37</v>
      </c>
      <c r="N12" s="916">
        <f t="shared" si="1"/>
        <v>14.067220607140545</v>
      </c>
      <c r="O12" s="916">
        <f>SUM(N10:N12)</f>
        <v>31.232633009118629</v>
      </c>
      <c r="P12" s="935">
        <v>100000</v>
      </c>
      <c r="Q12" s="917" t="s">
        <v>338</v>
      </c>
      <c r="R12" s="917" t="s">
        <v>341</v>
      </c>
      <c r="S12" s="1251">
        <f>N12*'Price Food Type'!I8</f>
        <v>33.339312838923092</v>
      </c>
    </row>
    <row r="13" spans="1:19" ht="12.6" thickBot="1">
      <c r="B13" s="920" t="s">
        <v>754</v>
      </c>
      <c r="C13" s="936">
        <v>23</v>
      </c>
      <c r="D13" s="946">
        <f>J13/C6</f>
        <v>4.4961277840319251</v>
      </c>
      <c r="E13" s="916">
        <f t="shared" si="2"/>
        <v>0.45824529958835081</v>
      </c>
      <c r="F13" s="1534">
        <f>I21</f>
        <v>1.0797284428191107</v>
      </c>
      <c r="G13" s="916">
        <f t="shared" ref="G13:G16" si="5">G12-H13</f>
        <v>91.3</v>
      </c>
      <c r="H13" s="916">
        <v>1.7</v>
      </c>
      <c r="I13" s="918">
        <f t="shared" si="3"/>
        <v>274725.30119999999</v>
      </c>
      <c r="J13" s="916">
        <f t="shared" si="4"/>
        <v>125.8915779528939</v>
      </c>
      <c r="K13" s="916">
        <f>J13-J12</f>
        <v>87.71730222116922</v>
      </c>
      <c r="L13" s="916">
        <v>0.8</v>
      </c>
      <c r="M13" s="916">
        <v>5.19</v>
      </c>
      <c r="N13" s="916">
        <f t="shared" si="1"/>
        <v>150.27677660236944</v>
      </c>
      <c r="O13" s="916">
        <f>SUM(N10:N13)</f>
        <v>181.50940961148808</v>
      </c>
      <c r="P13" s="935">
        <v>100000</v>
      </c>
      <c r="Q13" s="917" t="s">
        <v>338</v>
      </c>
      <c r="R13" s="917" t="s">
        <v>342</v>
      </c>
      <c r="S13" s="1251">
        <f>N13*'Price Food Type'!G9</f>
        <v>1466.7015319933998</v>
      </c>
    </row>
    <row r="14" spans="1:19" ht="12.6" thickBot="1">
      <c r="B14" s="920"/>
      <c r="C14" s="936">
        <v>7</v>
      </c>
      <c r="D14" s="946">
        <f>J14/C6</f>
        <v>10.434974672952567</v>
      </c>
      <c r="E14" s="916">
        <f t="shared" si="2"/>
        <v>1.0797284428191107</v>
      </c>
      <c r="F14" s="1534">
        <f>J21</f>
        <v>2.0962671628532883</v>
      </c>
      <c r="G14" s="916">
        <f t="shared" si="5"/>
        <v>89.8</v>
      </c>
      <c r="H14" s="916">
        <v>1.5</v>
      </c>
      <c r="I14" s="918">
        <f t="shared" si="3"/>
        <v>270604.42168199999</v>
      </c>
      <c r="J14" s="916">
        <f t="shared" si="4"/>
        <v>292.17929084267189</v>
      </c>
      <c r="K14" s="916">
        <f>J14-J13</f>
        <v>166.28771288977799</v>
      </c>
      <c r="L14" s="916">
        <v>0.8</v>
      </c>
      <c r="M14" s="916">
        <v>6.74</v>
      </c>
      <c r="N14" s="916">
        <f t="shared" si="1"/>
        <v>137.85018941957259</v>
      </c>
      <c r="O14" s="916">
        <f>SUM(N10:N14)</f>
        <v>319.35959903106067</v>
      </c>
      <c r="P14" s="935">
        <v>100000</v>
      </c>
      <c r="Q14" s="917" t="s">
        <v>338</v>
      </c>
      <c r="R14" s="917" t="s">
        <v>343</v>
      </c>
      <c r="S14" s="1251">
        <f>N14*'Price Food Type'!I10</f>
        <v>326.70494892438705</v>
      </c>
    </row>
    <row r="15" spans="1:19" ht="12.6" thickBot="1">
      <c r="B15" s="920"/>
      <c r="C15" s="936">
        <v>24</v>
      </c>
      <c r="D15" s="946">
        <f>J15/C6</f>
        <v>20.056663273640428</v>
      </c>
      <c r="E15" s="916">
        <f t="shared" si="2"/>
        <v>2.0962671628532883</v>
      </c>
      <c r="F15" s="1534">
        <f>L21</f>
        <v>5.6838165273324899</v>
      </c>
      <c r="G15" s="916">
        <f t="shared" si="5"/>
        <v>88.8</v>
      </c>
      <c r="H15" s="916">
        <v>1</v>
      </c>
      <c r="I15" s="918">
        <f t="shared" si="3"/>
        <v>267898.37746517995</v>
      </c>
      <c r="J15" s="916">
        <f t="shared" si="4"/>
        <v>561.586571661932</v>
      </c>
      <c r="K15" s="916">
        <f t="shared" ref="K15:K16" si="6">J15-J14</f>
        <v>269.40728081926011</v>
      </c>
      <c r="L15" s="916">
        <v>0.9</v>
      </c>
      <c r="M15" s="916">
        <v>4.5</v>
      </c>
      <c r="N15" s="916">
        <f t="shared" si="1"/>
        <v>606.51349739488649</v>
      </c>
      <c r="O15" s="916">
        <f>SUM(N10:N15)</f>
        <v>925.8730964259471</v>
      </c>
      <c r="P15" s="935">
        <v>100000</v>
      </c>
      <c r="Q15" s="917" t="s">
        <v>344</v>
      </c>
      <c r="R15" s="917" t="s">
        <v>345</v>
      </c>
      <c r="S15" s="1251">
        <f>N15*'Price Food Type'!I22</f>
        <v>1310.0691543729549</v>
      </c>
    </row>
    <row r="16" spans="1:19" ht="12.6" thickBot="1">
      <c r="A16" s="1544"/>
      <c r="B16" s="945"/>
      <c r="C16" s="1053">
        <v>18</v>
      </c>
      <c r="D16" s="1054">
        <f>J16/C6</f>
        <v>54.000943889420455</v>
      </c>
      <c r="E16" s="1055">
        <f t="shared" si="2"/>
        <v>5.6838165273324899</v>
      </c>
      <c r="F16" s="1535">
        <f>M21</f>
        <v>8.4337971901810231</v>
      </c>
      <c r="G16" s="916">
        <f t="shared" si="5"/>
        <v>88.1</v>
      </c>
      <c r="H16" s="1055">
        <v>0.7</v>
      </c>
      <c r="I16" s="1057">
        <f t="shared" si="3"/>
        <v>266023.08882292372</v>
      </c>
      <c r="J16" s="1055">
        <f>I16*F15/1000</f>
        <v>1512.0264289037727</v>
      </c>
      <c r="K16" s="1055">
        <f t="shared" si="6"/>
        <v>950.43985724184074</v>
      </c>
      <c r="L16" s="1055">
        <v>1</v>
      </c>
      <c r="M16" s="1055">
        <v>3</v>
      </c>
      <c r="N16" s="1055">
        <f t="shared" si="1"/>
        <v>816.49427160803725</v>
      </c>
      <c r="O16" s="1055">
        <f>SUM(N10:N16)</f>
        <v>1742.3673680339843</v>
      </c>
      <c r="P16" s="935">
        <v>100000</v>
      </c>
      <c r="Q16" s="1056" t="s">
        <v>346</v>
      </c>
      <c r="R16" s="1056" t="s">
        <v>347</v>
      </c>
      <c r="S16" s="1566">
        <f>N16*'Price Food Type'!I24</f>
        <v>1192.0816365477344</v>
      </c>
    </row>
    <row r="17" spans="1:27" s="211" customFormat="1">
      <c r="A17" s="1544"/>
      <c r="B17" s="1542"/>
      <c r="C17" s="1551"/>
      <c r="D17" s="1552"/>
      <c r="E17" s="1540"/>
      <c r="F17" s="1553"/>
      <c r="G17" s="1540"/>
      <c r="H17" s="1542"/>
      <c r="I17" s="1551"/>
      <c r="J17" s="1540"/>
      <c r="K17" s="1540"/>
      <c r="L17" s="1540"/>
      <c r="M17" s="1540"/>
      <c r="N17" s="1540"/>
      <c r="O17" s="1540"/>
      <c r="P17" s="1541"/>
      <c r="Q17" s="1542"/>
      <c r="R17" s="1542"/>
      <c r="S17" s="1543"/>
      <c r="T17" s="1543"/>
      <c r="U17" s="1544"/>
      <c r="V17" s="1544"/>
      <c r="W17" s="1544"/>
      <c r="X17" s="1544"/>
      <c r="Y17" s="1544"/>
      <c r="Z17" s="1544"/>
      <c r="AA17" s="1544"/>
    </row>
    <row r="18" spans="1:27" s="211" customFormat="1" ht="12.6" thickBot="1">
      <c r="A18" s="1544"/>
      <c r="B18" s="997" t="s">
        <v>717</v>
      </c>
      <c r="C18" s="1554"/>
      <c r="D18" s="1554"/>
      <c r="E18" s="1554"/>
      <c r="F18" s="1554"/>
      <c r="G18" s="1554"/>
      <c r="H18" s="1554"/>
      <c r="I18" s="1554"/>
      <c r="J18" s="1554"/>
      <c r="K18" s="1554"/>
      <c r="L18" s="1554"/>
      <c r="M18" s="1554"/>
      <c r="N18" s="1554"/>
      <c r="O18" s="1540"/>
      <c r="P18" s="1541"/>
      <c r="Q18" s="1542"/>
      <c r="R18" s="1542"/>
      <c r="S18" s="1543"/>
      <c r="T18" s="1543"/>
      <c r="U18" s="1544"/>
      <c r="V18" s="1544"/>
      <c r="W18" s="1544"/>
      <c r="X18" s="1544"/>
      <c r="Y18" s="1544"/>
      <c r="Z18" s="1544"/>
      <c r="AA18" s="1544"/>
    </row>
    <row r="19" spans="1:27" s="211" customFormat="1" ht="12.6" thickBot="1">
      <c r="A19" s="1544"/>
      <c r="B19" s="1492" t="s">
        <v>718</v>
      </c>
      <c r="C19" s="1166">
        <v>4.0000000000000002E-4</v>
      </c>
      <c r="D19" s="1178" t="s">
        <v>755</v>
      </c>
      <c r="E19" s="1169">
        <v>0</v>
      </c>
      <c r="F19" s="1170">
        <f>E19+10</f>
        <v>10</v>
      </c>
      <c r="G19" s="1170">
        <f>F19+10</f>
        <v>20</v>
      </c>
      <c r="H19" s="1170">
        <f>G19+10</f>
        <v>30</v>
      </c>
      <c r="I19" s="1169">
        <f>H19+10</f>
        <v>40</v>
      </c>
      <c r="J19" s="1175">
        <f>I19+10</f>
        <v>50</v>
      </c>
      <c r="K19" s="1175">
        <f t="shared" ref="K19:N19" si="7">J19+10</f>
        <v>60</v>
      </c>
      <c r="L19" s="1175">
        <f t="shared" si="7"/>
        <v>70</v>
      </c>
      <c r="M19" s="1175">
        <f t="shared" si="7"/>
        <v>80</v>
      </c>
      <c r="N19" s="1175">
        <f t="shared" si="7"/>
        <v>90</v>
      </c>
      <c r="O19" s="1540"/>
      <c r="P19" s="1541"/>
      <c r="Q19" s="1542"/>
      <c r="R19" s="1542"/>
      <c r="S19" s="1543"/>
      <c r="T19" s="1543"/>
      <c r="U19" s="1544"/>
      <c r="V19" s="1544"/>
      <c r="W19" s="1544"/>
      <c r="X19" s="1544"/>
      <c r="Y19" s="1544"/>
      <c r="Z19" s="1544"/>
      <c r="AA19" s="1544"/>
    </row>
    <row r="20" spans="1:27" s="211" customFormat="1" ht="12.6" thickBot="1">
      <c r="A20" s="1544"/>
      <c r="B20" s="1167" t="s">
        <v>719</v>
      </c>
      <c r="C20" s="1168">
        <v>30</v>
      </c>
      <c r="D20" s="1179" t="s">
        <v>722</v>
      </c>
      <c r="E20" s="1173">
        <f>C20*(1-EXP(-C19*E19))</f>
        <v>0</v>
      </c>
      <c r="F20" s="1171">
        <f>C20*(1-EXP(-C19*F19))*10</f>
        <v>1.1976031968025547</v>
      </c>
      <c r="G20" s="1173">
        <f>C20*(1-EXP(-C19*G19))*10</f>
        <v>2.3904255488818027</v>
      </c>
      <c r="H20" s="1171">
        <f>C20*(1-EXP(-C19*H19))*10</f>
        <v>3.5784861414208446</v>
      </c>
      <c r="I20" s="1173">
        <f>C20*(1-EXP(-C19*I19))*10</f>
        <v>4.7618039834144588</v>
      </c>
      <c r="J20" s="1176">
        <f>C20*(1-EXP(-C19*J19))*10</f>
        <v>5.9403980079734247</v>
      </c>
      <c r="K20" s="1176">
        <f>C20*(1-EXP(-C19*K19))*10</f>
        <v>7.1142870726272118</v>
      </c>
      <c r="L20" s="1176">
        <f>C20*(1-EXP(-C19*L19))*10</f>
        <v>8.2834899596259444</v>
      </c>
      <c r="M20" s="1176">
        <f>C20*(1-EXP(-C19*M19))*10</f>
        <v>9.4480253762407216</v>
      </c>
      <c r="N20" s="1176">
        <f>C20*(1-EXP(-C19*N19))*10</f>
        <v>10.607911955063077</v>
      </c>
      <c r="O20" s="1540"/>
      <c r="P20" s="1541"/>
      <c r="Q20" s="1542"/>
      <c r="R20" s="1542"/>
      <c r="S20" s="1543"/>
      <c r="T20" s="1543"/>
      <c r="U20" s="1544"/>
      <c r="V20" s="1544"/>
      <c r="W20" s="1544"/>
      <c r="X20" s="1544"/>
      <c r="Y20" s="1544"/>
      <c r="Z20" s="1544"/>
      <c r="AA20" s="1544"/>
    </row>
    <row r="21" spans="1:27" s="211" customFormat="1" ht="12.6" thickBot="1">
      <c r="A21" s="1544"/>
      <c r="B21" s="1492" t="s">
        <v>720</v>
      </c>
      <c r="C21" s="1166">
        <v>1</v>
      </c>
      <c r="D21" s="1180" t="s">
        <v>723</v>
      </c>
      <c r="E21" s="1174">
        <f>C21*E20^3</f>
        <v>0</v>
      </c>
      <c r="F21" s="1172">
        <f>C21*F20^3/100</f>
        <v>1.7176664772142455E-2</v>
      </c>
      <c r="G21" s="1174">
        <f>C21*G20^3/100</f>
        <v>0.13659212631808867</v>
      </c>
      <c r="H21" s="1172">
        <f>C21*H20^3/100</f>
        <v>0.45824529958835081</v>
      </c>
      <c r="I21" s="1174">
        <f>C21*I20^3/100</f>
        <v>1.0797284428191107</v>
      </c>
      <c r="J21" s="1177">
        <f>C21*J20^3/100</f>
        <v>2.0962671628532883</v>
      </c>
      <c r="K21" s="1177">
        <f>C21*K20^3/100</f>
        <v>3.6007598467515947</v>
      </c>
      <c r="L21" s="1177">
        <f>C21*L20^3/100</f>
        <v>5.6838165273324899</v>
      </c>
      <c r="M21" s="1177">
        <f>C21*M20^3/100</f>
        <v>8.4337971901810231</v>
      </c>
      <c r="N21" s="1177">
        <f>C21*N20^3/100</f>
        <v>11.936849529571896</v>
      </c>
      <c r="O21" s="1540"/>
      <c r="P21" s="1541"/>
      <c r="Q21" s="1542"/>
      <c r="R21" s="1542"/>
      <c r="S21" s="1543"/>
      <c r="T21" s="1543"/>
      <c r="U21" s="1544"/>
      <c r="V21" s="1544"/>
      <c r="W21" s="1544"/>
      <c r="X21" s="1544"/>
      <c r="Y21" s="1544"/>
      <c r="Z21" s="1544"/>
      <c r="AA21" s="1544"/>
    </row>
    <row r="22" spans="1:27" s="1550" customFormat="1">
      <c r="B22" s="1530"/>
      <c r="C22" s="1537"/>
      <c r="D22" s="1538"/>
      <c r="E22" s="1539"/>
      <c r="F22" s="1539"/>
      <c r="G22" s="1539"/>
      <c r="H22" s="1539"/>
      <c r="I22" s="1539"/>
      <c r="J22" s="1539"/>
      <c r="K22" s="1539"/>
      <c r="L22" s="1539"/>
      <c r="M22" s="1539"/>
      <c r="N22" s="1539"/>
      <c r="O22" s="1546"/>
      <c r="P22" s="1547"/>
      <c r="Q22" s="1548"/>
      <c r="R22" s="1548"/>
      <c r="S22" s="1549"/>
      <c r="T22" s="1549"/>
    </row>
    <row r="23" spans="1:27" s="1550" customFormat="1">
      <c r="B23" s="1530"/>
      <c r="C23" s="1537"/>
      <c r="D23" s="1538"/>
      <c r="E23" s="1539"/>
      <c r="F23" s="1539"/>
      <c r="G23" s="1539"/>
      <c r="H23" s="1539"/>
      <c r="I23" s="1539"/>
      <c r="J23" s="1539"/>
      <c r="K23" s="1539"/>
      <c r="L23" s="1539"/>
      <c r="M23" s="1539"/>
      <c r="N23" s="1539"/>
      <c r="O23" s="1546"/>
      <c r="P23" s="1547"/>
      <c r="Q23" s="1548"/>
      <c r="R23" s="1548"/>
      <c r="S23" s="1549"/>
      <c r="T23" s="1549"/>
    </row>
    <row r="24" spans="1:27" ht="12.6" thickBot="1">
      <c r="B24" s="1545" t="s">
        <v>717</v>
      </c>
      <c r="C24" s="1536"/>
      <c r="D24" s="1536"/>
      <c r="E24" s="1536"/>
      <c r="F24" s="1536"/>
      <c r="G24" s="1536"/>
      <c r="H24" s="1536"/>
      <c r="I24" s="1536"/>
      <c r="J24" s="1536"/>
      <c r="K24" s="1536"/>
      <c r="L24" s="1536"/>
      <c r="M24" s="1536"/>
      <c r="N24" s="1536"/>
      <c r="O24" s="1554"/>
      <c r="P24" s="1554"/>
      <c r="Q24" s="1544"/>
      <c r="R24" s="1544"/>
      <c r="S24" s="1544"/>
      <c r="T24" s="1544"/>
      <c r="U24" s="1544"/>
      <c r="V24" s="1544"/>
      <c r="W24" s="1544"/>
      <c r="X24" s="1544"/>
      <c r="Y24" s="1544"/>
      <c r="Z24" s="1544"/>
      <c r="AA24" s="1544"/>
    </row>
    <row r="25" spans="1:27" ht="12.6" thickBot="1">
      <c r="B25" s="1492" t="s">
        <v>718</v>
      </c>
      <c r="C25" s="1166">
        <v>1.4999999999999999E-2</v>
      </c>
      <c r="D25" s="1178" t="s">
        <v>755</v>
      </c>
      <c r="E25" s="1169">
        <v>0</v>
      </c>
      <c r="F25" s="1170">
        <f>E25+10</f>
        <v>10</v>
      </c>
      <c r="G25" s="1170">
        <f>F25+10</f>
        <v>20</v>
      </c>
      <c r="H25" s="1170">
        <f>G25+10</f>
        <v>30</v>
      </c>
      <c r="I25" s="1169">
        <f>H25+10</f>
        <v>40</v>
      </c>
      <c r="J25" s="1175">
        <f>I25+10</f>
        <v>50</v>
      </c>
      <c r="K25" s="1175">
        <f t="shared" ref="K25:N25" si="8">J25+10</f>
        <v>60</v>
      </c>
      <c r="L25" s="1175">
        <f t="shared" si="8"/>
        <v>70</v>
      </c>
      <c r="M25" s="1175">
        <f t="shared" si="8"/>
        <v>80</v>
      </c>
      <c r="N25" s="1175">
        <f t="shared" si="8"/>
        <v>90</v>
      </c>
      <c r="O25" s="1554"/>
      <c r="P25" s="1554"/>
      <c r="Q25" s="1544"/>
      <c r="R25" s="1544"/>
      <c r="S25" s="1544"/>
      <c r="T25" s="1544"/>
      <c r="U25" s="1544"/>
      <c r="V25" s="1544"/>
      <c r="W25" s="1544"/>
      <c r="X25" s="1544"/>
      <c r="Y25" s="1544"/>
      <c r="Z25" s="1544"/>
      <c r="AA25" s="1544"/>
    </row>
    <row r="26" spans="1:27" ht="12.6" thickBot="1">
      <c r="B26" s="1167" t="s">
        <v>719</v>
      </c>
      <c r="C26" s="1168">
        <v>2</v>
      </c>
      <c r="D26" s="1179" t="s">
        <v>722</v>
      </c>
      <c r="E26" s="1173">
        <f>C26*(1-EXP(-C25*E25))</f>
        <v>0</v>
      </c>
      <c r="F26" s="1171">
        <f>C26*(1-EXP(-C25*F25))</f>
        <v>0.27858404714988438</v>
      </c>
      <c r="G26" s="1173">
        <f>C26*(1-EXP(-C25*G25))</f>
        <v>0.51836355863656425</v>
      </c>
      <c r="H26" s="1171">
        <f>C26*(1-EXP(-C25*H25))</f>
        <v>0.72474369675645334</v>
      </c>
      <c r="I26" s="1173">
        <f>C26*(1-EXP(-C25*I25))</f>
        <v>0.90237672781194722</v>
      </c>
      <c r="J26" s="1176">
        <f>C26*(1-EXP(-C25*J25))</f>
        <v>1.0552668945179706</v>
      </c>
      <c r="K26" s="1176">
        <f>C26*(1-EXP(-C25*K25))</f>
        <v>1.1868606805188016</v>
      </c>
      <c r="L26" s="1176">
        <f>C26*(1-EXP(-C25*L25))</f>
        <v>1.3001245017776895</v>
      </c>
      <c r="M26" s="1176">
        <f>C26*(1-EXP(-C25*M25))</f>
        <v>1.3976115761755956</v>
      </c>
      <c r="N26" s="1176">
        <f>C26*(1-EXP(-C25*N25))</f>
        <v>1.4815194787082169</v>
      </c>
      <c r="O26"/>
      <c r="P26"/>
    </row>
    <row r="27" spans="1:27" ht="12.6" thickBot="1">
      <c r="B27" s="1492" t="s">
        <v>720</v>
      </c>
      <c r="C27" s="1166">
        <v>3</v>
      </c>
      <c r="D27" s="1180" t="s">
        <v>723</v>
      </c>
      <c r="E27" s="1174">
        <f>C27*E26^3</f>
        <v>0</v>
      </c>
      <c r="F27" s="1172">
        <f>C27*F26^3</f>
        <v>6.4861947556965185E-2</v>
      </c>
      <c r="G27" s="1174">
        <f>C27*G26^3</f>
        <v>0.4178540759118381</v>
      </c>
      <c r="H27" s="1172">
        <f>C27*H26^3</f>
        <v>1.1420223290540623</v>
      </c>
      <c r="I27" s="1174">
        <f>C27*I26^3</f>
        <v>2.2043721415905715</v>
      </c>
      <c r="J27" s="1177">
        <f>C27*J26^3</f>
        <v>3.5253983438491447</v>
      </c>
      <c r="K27" s="1177">
        <f>C27*K26^3</f>
        <v>5.0155721448770976</v>
      </c>
      <c r="L27" s="1177">
        <f>C27*L26^3</f>
        <v>6.5928938534025505</v>
      </c>
      <c r="M27" s="1177">
        <f>C27*M26^3</f>
        <v>8.1899400404241245</v>
      </c>
      <c r="N27" s="1177">
        <f>C27*N26^3</f>
        <v>9.755361159409949</v>
      </c>
      <c r="O27"/>
      <c r="P27"/>
    </row>
    <row r="28" spans="1:27">
      <c r="B28" s="208"/>
      <c r="C28"/>
      <c r="D28"/>
      <c r="F28"/>
      <c r="L28"/>
      <c r="M28"/>
      <c r="N28"/>
      <c r="O28"/>
      <c r="P28"/>
    </row>
    <row r="29" spans="1:27">
      <c r="B29"/>
      <c r="C29"/>
      <c r="D29"/>
      <c r="E29"/>
      <c r="F29"/>
      <c r="L29"/>
      <c r="M29"/>
      <c r="N29"/>
      <c r="O29"/>
      <c r="P29"/>
    </row>
    <row r="30" spans="1:27">
      <c r="B30"/>
      <c r="D30"/>
      <c r="E30"/>
      <c r="F30"/>
      <c r="L30"/>
      <c r="M30"/>
      <c r="N30"/>
      <c r="O30"/>
      <c r="P30"/>
    </row>
    <row r="31" spans="1:27">
      <c r="E31"/>
      <c r="F31"/>
      <c r="G31" s="208"/>
      <c r="L31"/>
      <c r="M31"/>
      <c r="N31"/>
      <c r="O31"/>
      <c r="P31"/>
    </row>
    <row r="32" spans="1:27">
      <c r="B32"/>
      <c r="D32"/>
      <c r="E32"/>
      <c r="F32"/>
      <c r="G32" s="208"/>
      <c r="H32" s="1164"/>
      <c r="L32"/>
      <c r="M32"/>
      <c r="N32"/>
      <c r="O32"/>
      <c r="P32"/>
    </row>
    <row r="33" spans="2:17">
      <c r="B33"/>
      <c r="C33"/>
      <c r="D33"/>
      <c r="E33"/>
      <c r="F33"/>
      <c r="G33" s="208"/>
      <c r="H33" s="1164"/>
      <c r="L33"/>
      <c r="M33"/>
      <c r="N33"/>
      <c r="O33"/>
      <c r="P33"/>
    </row>
    <row r="34" spans="2:17">
      <c r="B34"/>
      <c r="C34"/>
      <c r="D34"/>
      <c r="E34"/>
      <c r="F34"/>
      <c r="G34" s="208"/>
      <c r="H34" s="1164"/>
      <c r="J34" s="1164"/>
      <c r="L34"/>
      <c r="M34"/>
      <c r="N34"/>
      <c r="O34"/>
      <c r="P34"/>
    </row>
    <row r="35" spans="2:17">
      <c r="B35" s="1163"/>
      <c r="C35"/>
      <c r="D35"/>
      <c r="E35"/>
      <c r="F35"/>
      <c r="G35" s="208"/>
      <c r="H35" s="1164"/>
      <c r="J35" s="1164"/>
      <c r="L35"/>
      <c r="M35"/>
      <c r="N35"/>
      <c r="O35"/>
      <c r="P35"/>
    </row>
    <row r="36" spans="2:17">
      <c r="B36"/>
      <c r="C36"/>
      <c r="D36"/>
      <c r="E36"/>
      <c r="F36"/>
      <c r="G36" s="208"/>
      <c r="H36" s="1164"/>
      <c r="J36" s="1164"/>
      <c r="L36"/>
      <c r="M36"/>
      <c r="N36"/>
      <c r="O36"/>
      <c r="P36"/>
    </row>
    <row r="37" spans="2:17">
      <c r="B37"/>
      <c r="C37"/>
      <c r="D37"/>
      <c r="E37"/>
      <c r="F37"/>
      <c r="G37" s="208"/>
      <c r="H37" s="1164"/>
      <c r="J37" s="1164"/>
      <c r="L37"/>
      <c r="M37"/>
      <c r="N37"/>
      <c r="O37"/>
      <c r="P37"/>
    </row>
    <row r="38" spans="2:17">
      <c r="B38"/>
      <c r="C38"/>
      <c r="D38"/>
      <c r="E38"/>
      <c r="F38"/>
      <c r="G38" s="208"/>
      <c r="H38" s="1164"/>
      <c r="J38" s="1164"/>
      <c r="L38"/>
      <c r="M38"/>
      <c r="N38"/>
      <c r="O38"/>
      <c r="P38"/>
    </row>
    <row r="39" spans="2:17">
      <c r="B39"/>
      <c r="C39"/>
      <c r="D39"/>
      <c r="E39"/>
      <c r="F39"/>
      <c r="G39" s="208"/>
      <c r="H39" s="1164"/>
      <c r="J39" s="1164"/>
      <c r="L39"/>
      <c r="M39"/>
      <c r="N39"/>
      <c r="O39"/>
      <c r="P39"/>
    </row>
    <row r="40" spans="2:17" ht="12.6" thickBot="1"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</row>
    <row r="41" spans="2:17">
      <c r="B41" s="617" t="s">
        <v>721</v>
      </c>
      <c r="C41" s="618"/>
      <c r="D41" s="619"/>
      <c r="E41" s="620"/>
      <c r="F41" s="621"/>
      <c r="G41" s="620"/>
      <c r="H41" s="622"/>
      <c r="I41" s="618"/>
      <c r="J41" s="620"/>
      <c r="K41" s="620"/>
      <c r="L41" s="620"/>
      <c r="M41" s="620"/>
      <c r="N41" s="620"/>
      <c r="O41" s="620"/>
      <c r="P41" s="620"/>
      <c r="Q41" s="980"/>
    </row>
    <row r="42" spans="2:17">
      <c r="B42" s="977" t="s">
        <v>766</v>
      </c>
      <c r="C42" s="963"/>
      <c r="D42" s="963"/>
      <c r="E42" s="963"/>
      <c r="F42" s="963"/>
      <c r="G42" s="963"/>
      <c r="H42" s="963"/>
      <c r="I42" s="963"/>
      <c r="J42" s="963"/>
      <c r="K42" s="963"/>
      <c r="L42" s="963"/>
      <c r="M42" s="963"/>
      <c r="N42" s="963"/>
      <c r="O42" s="963"/>
      <c r="P42" s="963"/>
      <c r="Q42" s="963"/>
    </row>
    <row r="43" spans="2:17" ht="12.6" thickBot="1">
      <c r="B43" s="973" t="s">
        <v>370</v>
      </c>
      <c r="C43" s="974" t="s">
        <v>70</v>
      </c>
      <c r="D43" s="974" t="s">
        <v>71</v>
      </c>
      <c r="E43" s="975" t="s">
        <v>72</v>
      </c>
      <c r="F43" s="974" t="s">
        <v>87</v>
      </c>
      <c r="G43" s="974" t="s">
        <v>88</v>
      </c>
      <c r="H43" s="974" t="s">
        <v>199</v>
      </c>
      <c r="I43" s="974" t="s">
        <v>200</v>
      </c>
      <c r="J43" s="974" t="s">
        <v>201</v>
      </c>
      <c r="K43" s="974" t="s">
        <v>408</v>
      </c>
      <c r="L43" s="974" t="s">
        <v>409</v>
      </c>
      <c r="M43" s="974" t="s">
        <v>595</v>
      </c>
      <c r="N43" s="974" t="s">
        <v>596</v>
      </c>
      <c r="O43" s="974" t="s">
        <v>597</v>
      </c>
      <c r="P43" s="974" t="s">
        <v>598</v>
      </c>
      <c r="Q43" s="976" t="s">
        <v>599</v>
      </c>
    </row>
    <row r="44" spans="2:17">
      <c r="B44" s="1560" t="s">
        <v>521</v>
      </c>
      <c r="C44" s="1561">
        <f t="shared" ref="C44:L44" si="9">SUM(C45:C55)</f>
        <v>4369.5786120700868</v>
      </c>
      <c r="D44" s="1561">
        <f t="shared" si="9"/>
        <v>4369.5786120700868</v>
      </c>
      <c r="E44" s="1561">
        <f t="shared" si="9"/>
        <v>4369.5786120700868</v>
      </c>
      <c r="F44" s="1561">
        <f t="shared" si="9"/>
        <v>4369.5786120700868</v>
      </c>
      <c r="G44" s="1561">
        <f t="shared" si="9"/>
        <v>4369.5786120700868</v>
      </c>
      <c r="H44" s="1561">
        <f t="shared" si="9"/>
        <v>4369.5786120700868</v>
      </c>
      <c r="I44" s="1561">
        <f t="shared" si="9"/>
        <v>4369.5786120700868</v>
      </c>
      <c r="J44" s="1561">
        <f t="shared" si="9"/>
        <v>4369.5786120700868</v>
      </c>
      <c r="K44" s="1561">
        <f t="shared" si="9"/>
        <v>4369.5786120700868</v>
      </c>
      <c r="L44" s="1561">
        <f t="shared" si="9"/>
        <v>4369.5786120700868</v>
      </c>
      <c r="M44" s="1561">
        <f>SUM(M45:M59)</f>
        <v>4369.5786120700868</v>
      </c>
      <c r="N44" s="1561">
        <f t="shared" ref="N44:Q44" si="10">SUM(N45:N59)</f>
        <v>4369.5786120700868</v>
      </c>
      <c r="O44" s="1561">
        <f t="shared" si="10"/>
        <v>4369.5786120700868</v>
      </c>
      <c r="P44" s="1561">
        <f t="shared" si="10"/>
        <v>4369.5786120700868</v>
      </c>
      <c r="Q44" s="1561">
        <f t="shared" si="10"/>
        <v>4369.5786120700868</v>
      </c>
    </row>
    <row r="45" spans="2:17">
      <c r="B45" s="978" t="s">
        <v>516</v>
      </c>
      <c r="C45" s="1252">
        <f>SUM(S10:S16)</f>
        <v>4369.5786120700868</v>
      </c>
      <c r="D45" s="1252">
        <f t="shared" ref="D45:P45" si="11">SUM(T10:T16)</f>
        <v>0</v>
      </c>
      <c r="E45" s="1252">
        <f t="shared" si="11"/>
        <v>0</v>
      </c>
      <c r="F45" s="1252">
        <f t="shared" si="11"/>
        <v>0</v>
      </c>
      <c r="G45" s="1252">
        <f t="shared" si="11"/>
        <v>0</v>
      </c>
      <c r="H45" s="1252">
        <f t="shared" si="11"/>
        <v>0</v>
      </c>
      <c r="I45" s="1252">
        <f t="shared" si="11"/>
        <v>0</v>
      </c>
      <c r="J45" s="1252">
        <f t="shared" si="11"/>
        <v>0</v>
      </c>
      <c r="K45" s="1252">
        <f t="shared" si="11"/>
        <v>0</v>
      </c>
      <c r="L45" s="1252">
        <f t="shared" si="11"/>
        <v>0</v>
      </c>
      <c r="M45" s="1252">
        <f t="shared" si="11"/>
        <v>0</v>
      </c>
      <c r="N45" s="1252">
        <f t="shared" si="11"/>
        <v>0</v>
      </c>
      <c r="O45" s="1252">
        <f t="shared" si="11"/>
        <v>0</v>
      </c>
      <c r="P45" s="1252">
        <f t="shared" si="11"/>
        <v>0</v>
      </c>
      <c r="Q45" s="1255">
        <v>0</v>
      </c>
    </row>
    <row r="46" spans="2:17">
      <c r="B46" s="979" t="s">
        <v>517</v>
      </c>
      <c r="C46" s="1253">
        <v>0</v>
      </c>
      <c r="D46" s="1253">
        <f>C45</f>
        <v>4369.5786120700868</v>
      </c>
      <c r="E46" s="1253">
        <f>D45</f>
        <v>0</v>
      </c>
      <c r="F46" s="1253">
        <f>E45</f>
        <v>0</v>
      </c>
      <c r="G46" s="1253">
        <f>F45</f>
        <v>0</v>
      </c>
      <c r="H46" s="1253">
        <f>G45</f>
        <v>0</v>
      </c>
      <c r="I46" s="1253">
        <v>0</v>
      </c>
      <c r="J46" s="1253">
        <v>0</v>
      </c>
      <c r="K46" s="1253">
        <v>0</v>
      </c>
      <c r="L46" s="1253">
        <v>0</v>
      </c>
      <c r="M46" s="1253">
        <v>0</v>
      </c>
      <c r="N46" s="1253">
        <v>0</v>
      </c>
      <c r="O46" s="1253">
        <v>0</v>
      </c>
      <c r="P46" s="1253">
        <v>0</v>
      </c>
      <c r="Q46" s="1254">
        <v>0</v>
      </c>
    </row>
    <row r="47" spans="2:17">
      <c r="B47" s="978" t="s">
        <v>518</v>
      </c>
      <c r="C47" s="1252">
        <v>0</v>
      </c>
      <c r="D47" s="1252">
        <v>0</v>
      </c>
      <c r="E47" s="1252">
        <f>D46</f>
        <v>4369.5786120700868</v>
      </c>
      <c r="F47" s="1252">
        <f>E46</f>
        <v>0</v>
      </c>
      <c r="G47" s="1252">
        <f>F46</f>
        <v>0</v>
      </c>
      <c r="H47" s="1252">
        <f>G46</f>
        <v>0</v>
      </c>
      <c r="I47" s="1252">
        <f>H46</f>
        <v>0</v>
      </c>
      <c r="J47" s="1252">
        <v>0</v>
      </c>
      <c r="K47" s="1252">
        <v>0</v>
      </c>
      <c r="L47" s="1252">
        <v>0</v>
      </c>
      <c r="M47" s="1252">
        <v>0</v>
      </c>
      <c r="N47" s="1252">
        <v>0</v>
      </c>
      <c r="O47" s="1252">
        <v>0</v>
      </c>
      <c r="P47" s="1252">
        <v>0</v>
      </c>
      <c r="Q47" s="1255">
        <v>0</v>
      </c>
    </row>
    <row r="48" spans="2:17">
      <c r="B48" s="979" t="s">
        <v>519</v>
      </c>
      <c r="C48" s="1253">
        <v>0</v>
      </c>
      <c r="D48" s="1253">
        <v>0</v>
      </c>
      <c r="E48" s="1253">
        <v>0</v>
      </c>
      <c r="F48" s="1253">
        <f>E47</f>
        <v>4369.5786120700868</v>
      </c>
      <c r="G48" s="1253">
        <f>F47</f>
        <v>0</v>
      </c>
      <c r="H48" s="1253">
        <f>G47</f>
        <v>0</v>
      </c>
      <c r="I48" s="1253">
        <f>H47</f>
        <v>0</v>
      </c>
      <c r="J48" s="1253">
        <f>I47</f>
        <v>0</v>
      </c>
      <c r="K48" s="1253">
        <v>0</v>
      </c>
      <c r="L48" s="1253">
        <v>0</v>
      </c>
      <c r="M48" s="1253">
        <v>0</v>
      </c>
      <c r="N48" s="1253">
        <v>0</v>
      </c>
      <c r="O48" s="1253">
        <v>0</v>
      </c>
      <c r="P48" s="1253">
        <v>0</v>
      </c>
      <c r="Q48" s="1254">
        <v>0</v>
      </c>
    </row>
    <row r="49" spans="2:17">
      <c r="B49" s="978" t="s">
        <v>520</v>
      </c>
      <c r="C49" s="1252">
        <v>0</v>
      </c>
      <c r="D49" s="1252">
        <v>0</v>
      </c>
      <c r="E49" s="1252">
        <v>0</v>
      </c>
      <c r="F49" s="1252">
        <v>0</v>
      </c>
      <c r="G49" s="1252">
        <f>F48</f>
        <v>4369.5786120700868</v>
      </c>
      <c r="H49" s="1252">
        <f>G48</f>
        <v>0</v>
      </c>
      <c r="I49" s="1252">
        <f>H48</f>
        <v>0</v>
      </c>
      <c r="J49" s="1252">
        <f>I48</f>
        <v>0</v>
      </c>
      <c r="K49" s="1252">
        <f>J48</f>
        <v>0</v>
      </c>
      <c r="L49" s="1252">
        <v>0</v>
      </c>
      <c r="M49" s="1252">
        <f>K48</f>
        <v>0</v>
      </c>
      <c r="N49" s="1252">
        <f>M48</f>
        <v>0</v>
      </c>
      <c r="O49" s="1252">
        <f>N48</f>
        <v>0</v>
      </c>
      <c r="P49" s="1252">
        <f>O48</f>
        <v>0</v>
      </c>
      <c r="Q49" s="1255">
        <f>P48</f>
        <v>0</v>
      </c>
    </row>
    <row r="50" spans="2:17">
      <c r="B50" s="979" t="s">
        <v>613</v>
      </c>
      <c r="C50" s="1253">
        <v>0</v>
      </c>
      <c r="D50" s="1253">
        <v>0</v>
      </c>
      <c r="E50" s="1253">
        <v>0</v>
      </c>
      <c r="F50" s="1253">
        <v>0</v>
      </c>
      <c r="G50" s="1253">
        <v>0</v>
      </c>
      <c r="H50" s="1253">
        <f>G49</f>
        <v>4369.5786120700868</v>
      </c>
      <c r="I50" s="1253">
        <f>H49</f>
        <v>0</v>
      </c>
      <c r="J50" s="1253">
        <f>I49</f>
        <v>0</v>
      </c>
      <c r="K50" s="1253">
        <f>J49</f>
        <v>0</v>
      </c>
      <c r="L50" s="1253">
        <f>K49</f>
        <v>0</v>
      </c>
      <c r="M50" s="1253">
        <v>0</v>
      </c>
      <c r="N50" s="1253">
        <v>0</v>
      </c>
      <c r="O50" s="1253">
        <v>0</v>
      </c>
      <c r="P50" s="1253">
        <v>0</v>
      </c>
      <c r="Q50" s="1254">
        <v>0</v>
      </c>
    </row>
    <row r="51" spans="2:17">
      <c r="B51" s="978" t="s">
        <v>614</v>
      </c>
      <c r="C51" s="1252">
        <v>0</v>
      </c>
      <c r="D51" s="1252">
        <v>0</v>
      </c>
      <c r="E51" s="1252">
        <v>0</v>
      </c>
      <c r="F51" s="1252">
        <v>0</v>
      </c>
      <c r="G51" s="1252">
        <v>0</v>
      </c>
      <c r="H51" s="1252">
        <v>0</v>
      </c>
      <c r="I51" s="1252">
        <f>H50</f>
        <v>4369.5786120700868</v>
      </c>
      <c r="J51" s="1252">
        <f>I50</f>
        <v>0</v>
      </c>
      <c r="K51" s="1252">
        <f>J50</f>
        <v>0</v>
      </c>
      <c r="L51" s="1252">
        <f>K50</f>
        <v>0</v>
      </c>
      <c r="M51" s="1252">
        <f>L50</f>
        <v>0</v>
      </c>
      <c r="N51" s="1252">
        <v>0</v>
      </c>
      <c r="O51" s="1252">
        <v>0</v>
      </c>
      <c r="P51" s="1252">
        <v>0</v>
      </c>
      <c r="Q51" s="1255">
        <v>0</v>
      </c>
    </row>
    <row r="52" spans="2:17">
      <c r="B52" s="979" t="s">
        <v>616</v>
      </c>
      <c r="C52" s="1253">
        <v>0</v>
      </c>
      <c r="D52" s="1253">
        <v>0</v>
      </c>
      <c r="E52" s="1253">
        <v>0</v>
      </c>
      <c r="F52" s="1253">
        <v>0</v>
      </c>
      <c r="G52" s="1253">
        <v>0</v>
      </c>
      <c r="H52" s="1253">
        <v>0</v>
      </c>
      <c r="I52" s="1253">
        <v>0</v>
      </c>
      <c r="J52" s="1253">
        <f>I51</f>
        <v>4369.5786120700868</v>
      </c>
      <c r="K52" s="1253">
        <f>J51</f>
        <v>0</v>
      </c>
      <c r="L52" s="1253">
        <f>K51</f>
        <v>0</v>
      </c>
      <c r="M52" s="1253">
        <f>L51</f>
        <v>0</v>
      </c>
      <c r="N52" s="1253">
        <f>M51</f>
        <v>0</v>
      </c>
      <c r="O52" s="1253">
        <v>0</v>
      </c>
      <c r="P52" s="1253">
        <v>0</v>
      </c>
      <c r="Q52" s="1254">
        <v>0</v>
      </c>
    </row>
    <row r="53" spans="2:17">
      <c r="B53" s="978" t="s">
        <v>635</v>
      </c>
      <c r="C53" s="1252">
        <v>0</v>
      </c>
      <c r="D53" s="1252">
        <v>0</v>
      </c>
      <c r="E53" s="1252">
        <v>0</v>
      </c>
      <c r="F53" s="1252">
        <v>0</v>
      </c>
      <c r="G53" s="1252">
        <v>0</v>
      </c>
      <c r="H53" s="1252">
        <v>0</v>
      </c>
      <c r="I53" s="1252">
        <v>0</v>
      </c>
      <c r="J53" s="1252">
        <v>0</v>
      </c>
      <c r="K53" s="1252">
        <f>J52</f>
        <v>4369.5786120700868</v>
      </c>
      <c r="L53" s="1252">
        <f>K52</f>
        <v>0</v>
      </c>
      <c r="M53" s="1252">
        <f>L52</f>
        <v>0</v>
      </c>
      <c r="N53" s="1252">
        <f>M52</f>
        <v>0</v>
      </c>
      <c r="O53" s="1252">
        <f>N52</f>
        <v>0</v>
      </c>
      <c r="P53" s="1252">
        <v>0</v>
      </c>
      <c r="Q53" s="1255">
        <v>0</v>
      </c>
    </row>
    <row r="54" spans="2:17">
      <c r="B54" s="979" t="s">
        <v>636</v>
      </c>
      <c r="C54" s="1253">
        <v>0</v>
      </c>
      <c r="D54" s="1253">
        <v>0</v>
      </c>
      <c r="E54" s="1253">
        <v>0</v>
      </c>
      <c r="F54" s="1253">
        <v>0</v>
      </c>
      <c r="G54" s="1253">
        <v>0</v>
      </c>
      <c r="H54" s="1253">
        <v>0</v>
      </c>
      <c r="I54" s="1253">
        <v>0</v>
      </c>
      <c r="J54" s="1253">
        <v>0</v>
      </c>
      <c r="K54" s="1253">
        <v>0</v>
      </c>
      <c r="L54" s="1253">
        <f>K53</f>
        <v>4369.5786120700868</v>
      </c>
      <c r="M54" s="1253">
        <f>L53</f>
        <v>0</v>
      </c>
      <c r="N54" s="1253">
        <f>M53</f>
        <v>0</v>
      </c>
      <c r="O54" s="1253">
        <f>N53</f>
        <v>0</v>
      </c>
      <c r="P54" s="1253">
        <f>O53</f>
        <v>0</v>
      </c>
      <c r="Q54" s="1254">
        <v>0</v>
      </c>
    </row>
    <row r="55" spans="2:17">
      <c r="B55" s="978" t="s">
        <v>637</v>
      </c>
      <c r="C55" s="1252">
        <v>0</v>
      </c>
      <c r="D55" s="1252">
        <v>0</v>
      </c>
      <c r="E55" s="1252">
        <v>0</v>
      </c>
      <c r="F55" s="1252">
        <v>0</v>
      </c>
      <c r="G55" s="1252">
        <v>0</v>
      </c>
      <c r="H55" s="1252">
        <v>0</v>
      </c>
      <c r="I55" s="1252">
        <v>0</v>
      </c>
      <c r="J55" s="1252">
        <v>0</v>
      </c>
      <c r="K55" s="1252">
        <v>0</v>
      </c>
      <c r="L55" s="1252">
        <v>0</v>
      </c>
      <c r="M55" s="1252">
        <f>L54</f>
        <v>4369.5786120700868</v>
      </c>
      <c r="N55" s="1252">
        <f>M54</f>
        <v>0</v>
      </c>
      <c r="O55" s="1252">
        <f>N54</f>
        <v>0</v>
      </c>
      <c r="P55" s="1252">
        <f>O54</f>
        <v>0</v>
      </c>
      <c r="Q55" s="1255">
        <f>P54</f>
        <v>0</v>
      </c>
    </row>
    <row r="56" spans="2:17">
      <c r="B56" s="979" t="s">
        <v>760</v>
      </c>
      <c r="C56" s="1253">
        <v>0</v>
      </c>
      <c r="D56" s="1253">
        <v>0</v>
      </c>
      <c r="E56" s="1253">
        <v>0</v>
      </c>
      <c r="F56" s="1253">
        <v>0</v>
      </c>
      <c r="G56" s="1253">
        <v>0</v>
      </c>
      <c r="H56" s="1253">
        <v>0</v>
      </c>
      <c r="I56" s="1253">
        <v>0</v>
      </c>
      <c r="J56" s="1253">
        <v>0</v>
      </c>
      <c r="K56" s="1253">
        <v>0</v>
      </c>
      <c r="L56" s="1253">
        <v>0</v>
      </c>
      <c r="M56" s="1253">
        <f t="shared" ref="M56:Q59" si="12">L55</f>
        <v>0</v>
      </c>
      <c r="N56" s="1253">
        <f t="shared" si="12"/>
        <v>4369.5786120700868</v>
      </c>
      <c r="O56" s="1253">
        <f t="shared" si="12"/>
        <v>0</v>
      </c>
      <c r="P56" s="1253">
        <f t="shared" si="12"/>
        <v>0</v>
      </c>
      <c r="Q56" s="1254">
        <f t="shared" si="12"/>
        <v>0</v>
      </c>
    </row>
    <row r="57" spans="2:17">
      <c r="B57" s="978" t="s">
        <v>761</v>
      </c>
      <c r="C57" s="1252">
        <v>0</v>
      </c>
      <c r="D57" s="1252">
        <v>0</v>
      </c>
      <c r="E57" s="1252">
        <v>0</v>
      </c>
      <c r="F57" s="1252">
        <v>0</v>
      </c>
      <c r="G57" s="1252">
        <v>0</v>
      </c>
      <c r="H57" s="1252">
        <v>0</v>
      </c>
      <c r="I57" s="1252">
        <v>0</v>
      </c>
      <c r="J57" s="1252">
        <v>0</v>
      </c>
      <c r="K57" s="1252">
        <v>0</v>
      </c>
      <c r="L57" s="1252">
        <v>0</v>
      </c>
      <c r="M57" s="1252">
        <f t="shared" si="12"/>
        <v>0</v>
      </c>
      <c r="N57" s="1252">
        <f t="shared" si="12"/>
        <v>0</v>
      </c>
      <c r="O57" s="1252">
        <f t="shared" si="12"/>
        <v>4369.5786120700868</v>
      </c>
      <c r="P57" s="1252">
        <f t="shared" si="12"/>
        <v>0</v>
      </c>
      <c r="Q57" s="1255">
        <f t="shared" si="12"/>
        <v>0</v>
      </c>
    </row>
    <row r="58" spans="2:17">
      <c r="B58" s="979" t="s">
        <v>762</v>
      </c>
      <c r="C58" s="1253">
        <v>0</v>
      </c>
      <c r="D58" s="1253">
        <v>0</v>
      </c>
      <c r="E58" s="1253">
        <v>0</v>
      </c>
      <c r="F58" s="1253">
        <v>0</v>
      </c>
      <c r="G58" s="1253">
        <v>0</v>
      </c>
      <c r="H58" s="1253">
        <v>0</v>
      </c>
      <c r="I58" s="1253">
        <v>0</v>
      </c>
      <c r="J58" s="1253">
        <v>0</v>
      </c>
      <c r="K58" s="1253">
        <v>0</v>
      </c>
      <c r="L58" s="1253">
        <v>0</v>
      </c>
      <c r="M58" s="1253">
        <f t="shared" si="12"/>
        <v>0</v>
      </c>
      <c r="N58" s="1253">
        <f t="shared" si="12"/>
        <v>0</v>
      </c>
      <c r="O58" s="1253">
        <f t="shared" si="12"/>
        <v>0</v>
      </c>
      <c r="P58" s="1253">
        <f t="shared" si="12"/>
        <v>4369.5786120700868</v>
      </c>
      <c r="Q58" s="1254">
        <f t="shared" si="12"/>
        <v>0</v>
      </c>
    </row>
    <row r="59" spans="2:17">
      <c r="B59" s="978" t="s">
        <v>763</v>
      </c>
      <c r="C59" s="1252">
        <v>0</v>
      </c>
      <c r="D59" s="1252">
        <v>0</v>
      </c>
      <c r="E59" s="1252">
        <v>0</v>
      </c>
      <c r="F59" s="1252">
        <v>0</v>
      </c>
      <c r="G59" s="1252">
        <v>0</v>
      </c>
      <c r="H59" s="1252">
        <v>0</v>
      </c>
      <c r="I59" s="1252">
        <v>0</v>
      </c>
      <c r="J59" s="1252">
        <v>0</v>
      </c>
      <c r="K59" s="1252">
        <v>0</v>
      </c>
      <c r="L59" s="1252">
        <v>0</v>
      </c>
      <c r="M59" s="1252">
        <f t="shared" si="12"/>
        <v>0</v>
      </c>
      <c r="N59" s="1252">
        <f t="shared" si="12"/>
        <v>0</v>
      </c>
      <c r="O59" s="1252">
        <f t="shared" si="12"/>
        <v>0</v>
      </c>
      <c r="P59" s="1252">
        <f t="shared" si="12"/>
        <v>0</v>
      </c>
      <c r="Q59" s="1255">
        <f t="shared" si="12"/>
        <v>4369.5786120700868</v>
      </c>
    </row>
    <row r="60" spans="2:17" ht="12.6" thickBot="1">
      <c r="B60" s="997" t="s">
        <v>455</v>
      </c>
      <c r="C60" s="1256">
        <f t="shared" ref="C60:M60" si="13">SUM(C45:C55)</f>
        <v>4369.5786120700868</v>
      </c>
      <c r="D60" s="1256">
        <f t="shared" si="13"/>
        <v>4369.5786120700868</v>
      </c>
      <c r="E60" s="1256">
        <f t="shared" si="13"/>
        <v>4369.5786120700868</v>
      </c>
      <c r="F60" s="1256">
        <f t="shared" si="13"/>
        <v>4369.5786120700868</v>
      </c>
      <c r="G60" s="1256">
        <f t="shared" si="13"/>
        <v>4369.5786120700868</v>
      </c>
      <c r="H60" s="1256">
        <f t="shared" si="13"/>
        <v>4369.5786120700868</v>
      </c>
      <c r="I60" s="1256">
        <f t="shared" si="13"/>
        <v>4369.5786120700868</v>
      </c>
      <c r="J60" s="1256">
        <f t="shared" si="13"/>
        <v>4369.5786120700868</v>
      </c>
      <c r="K60" s="1256">
        <f t="shared" si="13"/>
        <v>4369.5786120700868</v>
      </c>
      <c r="L60" s="1256">
        <f t="shared" si="13"/>
        <v>4369.5786120700868</v>
      </c>
      <c r="M60" s="1256">
        <f t="shared" si="13"/>
        <v>4369.5786120700868</v>
      </c>
      <c r="N60" s="1256">
        <f>SUM(N45:N59)</f>
        <v>4369.5786120700868</v>
      </c>
      <c r="O60" s="1256">
        <f t="shared" ref="O60:Q60" si="14">SUM(O45:O59)</f>
        <v>4369.5786120700868</v>
      </c>
      <c r="P60" s="1256">
        <f t="shared" si="14"/>
        <v>4369.5786120700868</v>
      </c>
      <c r="Q60" s="1256">
        <f t="shared" si="14"/>
        <v>4369.5786120700868</v>
      </c>
    </row>
    <row r="61" spans="2:17">
      <c r="B61" s="1550"/>
      <c r="C61" s="1550"/>
      <c r="D61" s="1550"/>
      <c r="I61" s="1162"/>
      <c r="J61" s="1162"/>
      <c r="K61" s="1162"/>
    </row>
    <row r="62" spans="2:17">
      <c r="B62" s="1555"/>
      <c r="C62" s="1556"/>
      <c r="D62" s="1557"/>
      <c r="E62" s="1162"/>
      <c r="F62" s="435"/>
      <c r="G62" s="435"/>
      <c r="H62" s="435"/>
      <c r="I62" s="1562"/>
      <c r="J62" s="1563"/>
      <c r="K62" s="1181"/>
    </row>
    <row r="63" spans="2:17">
      <c r="B63" s="1558"/>
      <c r="C63" s="1556"/>
      <c r="D63" s="1557"/>
      <c r="E63" s="1162"/>
      <c r="F63" s="1162"/>
      <c r="G63" s="1162"/>
      <c r="H63" s="435"/>
      <c r="I63" s="1562"/>
      <c r="J63" s="1563"/>
      <c r="K63" s="1181"/>
    </row>
    <row r="64" spans="2:17" ht="15">
      <c r="B64" s="1559"/>
      <c r="C64" s="1555"/>
      <c r="D64" s="1557"/>
      <c r="E64" s="1162"/>
      <c r="F64" s="1162"/>
      <c r="G64" s="1564"/>
      <c r="H64" s="1162"/>
      <c r="I64" s="1562"/>
      <c r="J64" s="1563"/>
      <c r="K64" s="1181"/>
    </row>
    <row r="65" spans="2:11">
      <c r="B65" s="1162"/>
      <c r="C65" s="1162"/>
      <c r="D65" s="1182" t="str">
        <f>B46</f>
        <v>2th Generation</v>
      </c>
      <c r="E65" s="1563"/>
      <c r="F65" s="1162"/>
      <c r="G65" s="1162"/>
      <c r="H65" s="1162"/>
      <c r="I65" s="1162"/>
      <c r="J65" s="1565"/>
      <c r="K65" s="1181"/>
    </row>
    <row r="66" spans="2:11">
      <c r="B66" s="1162"/>
      <c r="C66" s="1162"/>
      <c r="D66" s="1181"/>
      <c r="E66" s="1162"/>
      <c r="F66" s="1162"/>
      <c r="G66" s="1162"/>
      <c r="H66" s="1162"/>
      <c r="I66" s="1162"/>
      <c r="J66" s="1162"/>
      <c r="K66" s="1181"/>
    </row>
    <row r="67" spans="2:11">
      <c r="B67" s="1162"/>
      <c r="C67" s="1162"/>
      <c r="D67" s="1181"/>
      <c r="E67" s="1162"/>
      <c r="F67" s="1162"/>
      <c r="G67" s="1162"/>
      <c r="H67" s="1162"/>
      <c r="I67" s="1162"/>
      <c r="J67" s="1162"/>
      <c r="K67" s="1181"/>
    </row>
    <row r="68" spans="2:11">
      <c r="B68" s="1162"/>
      <c r="C68" s="1162"/>
      <c r="D68" s="1181"/>
      <c r="E68" s="1563"/>
      <c r="F68" s="1162"/>
      <c r="G68" s="1162"/>
      <c r="H68" s="1162"/>
      <c r="I68" s="1162"/>
      <c r="J68" s="1162"/>
      <c r="K68" s="1181"/>
    </row>
    <row r="69" spans="2:11">
      <c r="B69" s="1162"/>
      <c r="C69" s="1162"/>
      <c r="D69" s="1181"/>
      <c r="E69" s="1162"/>
      <c r="F69" s="1162"/>
      <c r="G69" s="1162"/>
      <c r="H69" s="1162"/>
      <c r="I69" s="1162"/>
      <c r="J69" s="1162"/>
      <c r="K69" s="1181"/>
    </row>
    <row r="70" spans="2:11">
      <c r="B70" s="1162"/>
      <c r="C70" s="1162"/>
      <c r="D70" s="1181"/>
      <c r="E70" s="1162"/>
      <c r="F70" s="1162"/>
      <c r="G70" s="1162"/>
      <c r="H70" s="1162"/>
      <c r="I70" s="1162"/>
      <c r="J70" s="1162"/>
      <c r="K70" s="1181"/>
    </row>
    <row r="71" spans="2:11">
      <c r="B71" s="1162"/>
      <c r="C71" s="1162"/>
      <c r="D71" s="1181"/>
      <c r="E71" s="1162"/>
      <c r="F71" s="1162"/>
      <c r="G71" s="1162"/>
      <c r="H71" s="1162"/>
      <c r="I71" s="1162"/>
      <c r="J71" s="1162"/>
      <c r="K71" s="1181"/>
    </row>
    <row r="72" spans="2:11">
      <c r="B72" s="1162"/>
      <c r="C72" s="1162"/>
      <c r="D72" s="1181"/>
      <c r="E72" s="1162"/>
      <c r="F72" s="1162"/>
      <c r="G72" s="1162"/>
      <c r="H72" s="1162"/>
      <c r="I72" s="1162"/>
      <c r="J72" s="1162"/>
      <c r="K72" s="1181"/>
    </row>
    <row r="73" spans="2:11">
      <c r="D73" s="1181"/>
      <c r="E73" s="1162"/>
      <c r="F73" s="1162"/>
      <c r="G73" s="1162"/>
      <c r="H73" s="1162"/>
      <c r="I73" s="1162"/>
      <c r="J73" s="1162"/>
      <c r="K73" s="1181"/>
    </row>
    <row r="74" spans="2:11">
      <c r="E74" s="1162"/>
      <c r="F74" s="1162"/>
      <c r="G74" s="1162"/>
      <c r="H74" s="1162"/>
      <c r="I74" s="1162"/>
      <c r="J74" s="1162"/>
    </row>
  </sheetData>
  <pageMargins left="0.7" right="0.7" top="0.75" bottom="0.75" header="0.3" footer="0.3"/>
  <pageSetup paperSize="9" orientation="portrait" r:id="rId1"/>
  <ignoredErrors>
    <ignoredError sqref="R10:R16" numberStoredAsText="1"/>
  </ignoredError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2060"/>
  </sheetPr>
  <dimension ref="B1:S109"/>
  <sheetViews>
    <sheetView topLeftCell="B75" zoomScaleNormal="100" workbookViewId="0">
      <selection activeCell="D105" sqref="D105:R105"/>
    </sheetView>
  </sheetViews>
  <sheetFormatPr defaultColWidth="9.21875" defaultRowHeight="10.199999999999999"/>
  <cols>
    <col min="1" max="1" width="14.44140625" style="237" bestFit="1" customWidth="1"/>
    <col min="2" max="2" width="25.33203125" style="237" customWidth="1"/>
    <col min="3" max="3" width="6.77734375" style="237" bestFit="1" customWidth="1"/>
    <col min="4" max="4" width="11.5546875" style="237" customWidth="1"/>
    <col min="5" max="12" width="10.21875" style="237" customWidth="1"/>
    <col min="13" max="13" width="9.21875" style="237"/>
    <col min="14" max="14" width="10.77734375" style="237" customWidth="1"/>
    <col min="15" max="18" width="10" style="237" customWidth="1"/>
    <col min="19" max="19" width="11.44140625" style="237" customWidth="1"/>
    <col min="20" max="16384" width="9.21875" style="237"/>
  </cols>
  <sheetData>
    <row r="1" spans="2:19" ht="10.5" thickBot="1">
      <c r="D1" s="250"/>
      <c r="E1" s="250"/>
      <c r="F1" s="250"/>
      <c r="G1" s="250"/>
      <c r="H1" s="250"/>
      <c r="I1" s="250"/>
      <c r="J1" s="250"/>
      <c r="K1" s="250"/>
      <c r="L1" s="250"/>
      <c r="M1" s="250"/>
    </row>
    <row r="2" spans="2:19" ht="10.5" thickBot="1">
      <c r="B2" s="437" t="s">
        <v>769</v>
      </c>
      <c r="C2" s="437"/>
      <c r="D2" s="437"/>
      <c r="E2" s="437"/>
      <c r="F2" s="437"/>
      <c r="G2" s="437"/>
      <c r="H2" s="437"/>
      <c r="I2" s="437"/>
      <c r="J2" s="437"/>
      <c r="K2" s="437"/>
      <c r="L2" s="437"/>
      <c r="M2" s="437"/>
      <c r="N2" s="437"/>
      <c r="O2" s="437"/>
      <c r="P2" s="437"/>
      <c r="Q2" s="437"/>
      <c r="R2" s="437"/>
      <c r="S2" s="437"/>
    </row>
    <row r="3" spans="2:19" ht="10.5" thickBot="1">
      <c r="B3" s="437"/>
      <c r="C3" s="437"/>
      <c r="D3" s="959"/>
      <c r="E3" s="959"/>
      <c r="F3" s="959"/>
      <c r="G3" s="959"/>
      <c r="H3" s="959"/>
      <c r="I3" s="959"/>
      <c r="J3" s="959"/>
      <c r="K3" s="959"/>
      <c r="L3" s="959"/>
      <c r="M3" s="959"/>
      <c r="N3" s="959"/>
      <c r="O3" s="959"/>
      <c r="P3" s="959"/>
      <c r="Q3" s="959"/>
      <c r="R3" s="959"/>
      <c r="S3" s="959"/>
    </row>
    <row r="4" spans="2:19" ht="10.5" thickBot="1">
      <c r="B4" s="437" t="s">
        <v>320</v>
      </c>
      <c r="C4" s="437" t="s">
        <v>232</v>
      </c>
      <c r="D4" s="959" t="s">
        <v>70</v>
      </c>
      <c r="E4" s="959" t="s">
        <v>71</v>
      </c>
      <c r="F4" s="959" t="s">
        <v>72</v>
      </c>
      <c r="G4" s="959" t="s">
        <v>87</v>
      </c>
      <c r="H4" s="959" t="s">
        <v>88</v>
      </c>
      <c r="I4" s="959" t="s">
        <v>199</v>
      </c>
      <c r="J4" s="959" t="s">
        <v>200</v>
      </c>
      <c r="K4" s="959" t="s">
        <v>201</v>
      </c>
      <c r="L4" s="959" t="s">
        <v>408</v>
      </c>
      <c r="M4" s="959" t="s">
        <v>409</v>
      </c>
      <c r="N4" s="959" t="s">
        <v>595</v>
      </c>
      <c r="O4" s="959" t="s">
        <v>596</v>
      </c>
      <c r="P4" s="959" t="s">
        <v>597</v>
      </c>
      <c r="Q4" s="959" t="s">
        <v>598</v>
      </c>
      <c r="R4" s="959" t="s">
        <v>599</v>
      </c>
      <c r="S4" s="959" t="s">
        <v>165</v>
      </c>
    </row>
    <row r="5" spans="2:19" ht="10.5">
      <c r="B5" s="603" t="s">
        <v>321</v>
      </c>
      <c r="C5" s="604" t="s">
        <v>322</v>
      </c>
      <c r="D5" s="1050">
        <f>SUM(D23,D29,D35,D41,D47,D53,D59,D65,D71,D77,D83,D89,D95,D101,D107)</f>
        <v>266023.08882292372</v>
      </c>
      <c r="E5" s="1050">
        <f t="shared" ref="E5:R5" si="0">SUM(E23,E29,E35,E41,E47,E53,E59,E65,E71,E77,E83,E89,E95,E101,E107)</f>
        <v>266023.08882292372</v>
      </c>
      <c r="F5" s="1050">
        <f t="shared" si="0"/>
        <v>266023.08882292372</v>
      </c>
      <c r="G5" s="1050">
        <f t="shared" si="0"/>
        <v>266023.08882292372</v>
      </c>
      <c r="H5" s="1050">
        <f t="shared" si="0"/>
        <v>266023.08882292372</v>
      </c>
      <c r="I5" s="1050">
        <f t="shared" si="0"/>
        <v>266023.08882292372</v>
      </c>
      <c r="J5" s="1050">
        <f t="shared" si="0"/>
        <v>266023.08882292372</v>
      </c>
      <c r="K5" s="1050">
        <f t="shared" si="0"/>
        <v>266023.08882292372</v>
      </c>
      <c r="L5" s="1050">
        <f t="shared" si="0"/>
        <v>266023.08882292372</v>
      </c>
      <c r="M5" s="1050">
        <f t="shared" si="0"/>
        <v>266023.08882292372</v>
      </c>
      <c r="N5" s="1050">
        <f t="shared" si="0"/>
        <v>266023.08882292372</v>
      </c>
      <c r="O5" s="1050">
        <f t="shared" si="0"/>
        <v>266023.08882292372</v>
      </c>
      <c r="P5" s="1050">
        <f t="shared" si="0"/>
        <v>266023.08882292372</v>
      </c>
      <c r="Q5" s="1050">
        <f t="shared" si="0"/>
        <v>266023.08882292372</v>
      </c>
      <c r="R5" s="1050">
        <f t="shared" si="0"/>
        <v>266023.08882292372</v>
      </c>
      <c r="S5" s="1200">
        <f>SUM(D5:R5)</f>
        <v>3990346.3323438545</v>
      </c>
    </row>
    <row r="6" spans="2:19" ht="10.8" thickBot="1">
      <c r="B6" s="605" t="s">
        <v>323</v>
      </c>
      <c r="C6" s="606" t="s">
        <v>727</v>
      </c>
      <c r="D6" s="1258">
        <f>SUM(D24,D30,D36,D42,D48,D54,D60,D66,D72,D78,D84,D90,D96,D102,D108)</f>
        <v>4369.5786120700868</v>
      </c>
      <c r="E6" s="1258">
        <f t="shared" ref="E6:R6" si="1">SUM(E24,E30,E36,E42,E48,E54,E60,E66,E72,E78,E84,E90,E96,E102,E108)</f>
        <v>4369.5786120700868</v>
      </c>
      <c r="F6" s="1258">
        <f t="shared" si="1"/>
        <v>4369.5786120700868</v>
      </c>
      <c r="G6" s="1258">
        <f t="shared" si="1"/>
        <v>4369.5786120700868</v>
      </c>
      <c r="H6" s="1258">
        <f t="shared" si="1"/>
        <v>4369.5786120700868</v>
      </c>
      <c r="I6" s="1258">
        <f t="shared" si="1"/>
        <v>4369.5786120700868</v>
      </c>
      <c r="J6" s="1258">
        <f t="shared" si="1"/>
        <v>4369.5786120700868</v>
      </c>
      <c r="K6" s="1258">
        <f t="shared" si="1"/>
        <v>4369.5786120700868</v>
      </c>
      <c r="L6" s="1258">
        <f t="shared" si="1"/>
        <v>4369.5786120700868</v>
      </c>
      <c r="M6" s="1258">
        <f t="shared" si="1"/>
        <v>4369.5786120700868</v>
      </c>
      <c r="N6" s="1258">
        <f t="shared" si="1"/>
        <v>4369.5786120700868</v>
      </c>
      <c r="O6" s="1258">
        <f t="shared" si="1"/>
        <v>4369.5786120700868</v>
      </c>
      <c r="P6" s="1258">
        <f t="shared" si="1"/>
        <v>4369.5786120700868</v>
      </c>
      <c r="Q6" s="1258">
        <f t="shared" si="1"/>
        <v>4369.5786120700868</v>
      </c>
      <c r="R6" s="1258">
        <f t="shared" si="1"/>
        <v>4369.5786120700868</v>
      </c>
      <c r="S6" s="1259">
        <f t="shared" ref="S6:S7" si="2">SUM(D6:R6)</f>
        <v>65543.679181051295</v>
      </c>
    </row>
    <row r="7" spans="2:19" ht="10.5">
      <c r="B7" s="605" t="s">
        <v>325</v>
      </c>
      <c r="C7" s="606" t="s">
        <v>324</v>
      </c>
      <c r="D7" s="1050">
        <f>SUM(D25,D31,D37,D43,D49,D55,D61,D67,D73,D79,D85,D91,D97,D103,D109)</f>
        <v>1512.0264289037727</v>
      </c>
      <c r="E7" s="1050">
        <f t="shared" ref="E7:R7" si="3">SUM(E25,E31,E37,E43,E49,E55,E61,E67,E73,E79,E85,E91,E97,E103,E109)</f>
        <v>1512.0264289037727</v>
      </c>
      <c r="F7" s="1050">
        <f t="shared" si="3"/>
        <v>1512.0264289037727</v>
      </c>
      <c r="G7" s="1050">
        <f t="shared" si="3"/>
        <v>1512.0264289037727</v>
      </c>
      <c r="H7" s="1050">
        <f t="shared" si="3"/>
        <v>1512.0264289037727</v>
      </c>
      <c r="I7" s="1050">
        <f t="shared" si="3"/>
        <v>1512.0264289037727</v>
      </c>
      <c r="J7" s="1050">
        <f t="shared" si="3"/>
        <v>1512.0264289037727</v>
      </c>
      <c r="K7" s="1050">
        <f t="shared" si="3"/>
        <v>1512.0264289037727</v>
      </c>
      <c r="L7" s="1050">
        <f t="shared" si="3"/>
        <v>1512.0264289037727</v>
      </c>
      <c r="M7" s="1050">
        <f t="shared" si="3"/>
        <v>1512.0264289037727</v>
      </c>
      <c r="N7" s="1050">
        <f t="shared" si="3"/>
        <v>1512.0264289037727</v>
      </c>
      <c r="O7" s="1050">
        <f t="shared" si="3"/>
        <v>1512.0264289037727</v>
      </c>
      <c r="P7" s="1050">
        <f t="shared" si="3"/>
        <v>1512.0264289037727</v>
      </c>
      <c r="Q7" s="1050">
        <f t="shared" si="3"/>
        <v>1512.0264289037727</v>
      </c>
      <c r="R7" s="1050">
        <f t="shared" si="3"/>
        <v>1512.0264289037727</v>
      </c>
      <c r="S7" s="1201">
        <f t="shared" si="2"/>
        <v>22680.396433556594</v>
      </c>
    </row>
    <row r="8" spans="2:19" ht="10.5">
      <c r="B8" s="950"/>
      <c r="C8" s="950"/>
      <c r="E8" s="951"/>
      <c r="F8" s="951"/>
      <c r="G8" s="951"/>
      <c r="H8" s="951"/>
      <c r="I8" s="951"/>
      <c r="J8" s="951"/>
      <c r="K8" s="951"/>
      <c r="L8" s="951"/>
      <c r="M8" s="951"/>
      <c r="N8" s="951"/>
      <c r="O8" s="951"/>
      <c r="P8" s="951"/>
      <c r="Q8" s="951"/>
      <c r="R8" s="951"/>
      <c r="S8" s="952"/>
    </row>
    <row r="9" spans="2:19" ht="10.5" hidden="1">
      <c r="B9" s="962"/>
      <c r="C9" s="960"/>
      <c r="D9" s="995">
        <v>2017</v>
      </c>
      <c r="E9" s="969"/>
      <c r="F9" s="969"/>
    </row>
    <row r="10" spans="2:19" ht="10.5" hidden="1">
      <c r="B10" s="986" t="s">
        <v>604</v>
      </c>
      <c r="C10" s="961" t="s">
        <v>232</v>
      </c>
      <c r="D10" s="995" t="s">
        <v>88</v>
      </c>
      <c r="E10" s="969"/>
      <c r="F10" s="969"/>
      <c r="G10" s="955"/>
      <c r="H10" s="955"/>
      <c r="I10" s="955"/>
      <c r="J10" s="955"/>
      <c r="K10" s="955"/>
      <c r="L10" s="955"/>
      <c r="M10" s="955"/>
      <c r="N10" s="955"/>
      <c r="O10" s="955"/>
      <c r="P10" s="955"/>
      <c r="Q10" s="955"/>
      <c r="R10" s="955"/>
      <c r="S10" s="1199"/>
    </row>
    <row r="11" spans="2:19" hidden="1">
      <c r="B11" s="599" t="s">
        <v>321</v>
      </c>
      <c r="C11" s="600" t="s">
        <v>322</v>
      </c>
      <c r="D11" s="965">
        <v>0</v>
      </c>
      <c r="E11" s="970"/>
      <c r="F11" s="970"/>
      <c r="G11" s="956">
        <v>0</v>
      </c>
      <c r="H11" s="956">
        <v>0</v>
      </c>
      <c r="I11" s="956">
        <v>0</v>
      </c>
      <c r="J11" s="956">
        <v>0</v>
      </c>
      <c r="K11" s="956">
        <v>0</v>
      </c>
      <c r="L11" s="956">
        <v>0</v>
      </c>
      <c r="M11" s="956">
        <v>0</v>
      </c>
      <c r="N11" s="956">
        <v>0</v>
      </c>
      <c r="O11" s="956">
        <v>0</v>
      </c>
      <c r="P11" s="956"/>
      <c r="Q11" s="956"/>
      <c r="R11" s="956"/>
    </row>
    <row r="12" spans="2:19" hidden="1">
      <c r="B12" s="599" t="s">
        <v>323</v>
      </c>
      <c r="C12" s="600" t="s">
        <v>229</v>
      </c>
      <c r="D12" s="1101" t="e">
        <f>H24/H23*D11</f>
        <v>#DIV/0!</v>
      </c>
      <c r="E12" s="971"/>
      <c r="F12" s="971"/>
      <c r="G12" s="957">
        <v>0</v>
      </c>
      <c r="H12" s="957">
        <v>0</v>
      </c>
      <c r="I12" s="957">
        <v>0</v>
      </c>
      <c r="J12" s="957">
        <v>0</v>
      </c>
      <c r="K12" s="957">
        <v>0</v>
      </c>
      <c r="L12" s="957">
        <v>0</v>
      </c>
      <c r="M12" s="957">
        <v>0</v>
      </c>
      <c r="N12" s="957">
        <v>0</v>
      </c>
      <c r="O12" s="957">
        <v>0</v>
      </c>
      <c r="P12" s="957"/>
      <c r="Q12" s="957"/>
      <c r="R12" s="957"/>
    </row>
    <row r="13" spans="2:19" hidden="1">
      <c r="B13" s="599" t="s">
        <v>325</v>
      </c>
      <c r="C13" s="600" t="s">
        <v>324</v>
      </c>
      <c r="D13" s="967" t="e">
        <f>H25/H23*D11</f>
        <v>#DIV/0!</v>
      </c>
      <c r="E13" s="971"/>
      <c r="F13" s="971"/>
      <c r="G13" s="957">
        <v>0</v>
      </c>
      <c r="H13" s="957">
        <v>0</v>
      </c>
      <c r="I13" s="957">
        <v>0</v>
      </c>
      <c r="J13" s="957">
        <v>0</v>
      </c>
      <c r="K13" s="957">
        <v>0</v>
      </c>
      <c r="L13" s="957">
        <v>0</v>
      </c>
      <c r="M13" s="957">
        <v>0</v>
      </c>
      <c r="N13" s="957">
        <v>0</v>
      </c>
      <c r="O13" s="957">
        <v>0</v>
      </c>
      <c r="P13" s="957"/>
      <c r="Q13" s="957"/>
      <c r="R13" s="957"/>
    </row>
    <row r="14" spans="2:19" hidden="1">
      <c r="B14" s="599" t="s">
        <v>530</v>
      </c>
      <c r="C14" s="600" t="s">
        <v>324</v>
      </c>
      <c r="D14" s="966">
        <v>0</v>
      </c>
      <c r="E14" s="971"/>
      <c r="F14" s="971"/>
      <c r="G14" s="957">
        <v>0</v>
      </c>
      <c r="H14" s="957" t="s">
        <v>612</v>
      </c>
      <c r="I14" s="957">
        <v>0</v>
      </c>
      <c r="J14" s="957">
        <v>0</v>
      </c>
      <c r="K14" s="957">
        <v>0</v>
      </c>
      <c r="L14" s="957">
        <v>0</v>
      </c>
      <c r="M14" s="957">
        <v>0</v>
      </c>
      <c r="N14" s="957">
        <v>0</v>
      </c>
      <c r="O14" s="957">
        <v>0</v>
      </c>
      <c r="P14" s="957"/>
      <c r="Q14" s="957"/>
      <c r="R14" s="957"/>
    </row>
    <row r="15" spans="2:19" hidden="1">
      <c r="B15" s="599" t="s">
        <v>531</v>
      </c>
      <c r="C15" s="600" t="s">
        <v>322</v>
      </c>
      <c r="D15" s="965">
        <v>0</v>
      </c>
      <c r="E15" s="970"/>
      <c r="F15" s="970"/>
      <c r="G15" s="956">
        <v>0</v>
      </c>
      <c r="H15" s="956">
        <v>0</v>
      </c>
      <c r="I15" s="956">
        <v>0</v>
      </c>
      <c r="J15" s="956">
        <v>0</v>
      </c>
      <c r="K15" s="956">
        <v>0</v>
      </c>
      <c r="L15" s="956">
        <v>0</v>
      </c>
      <c r="M15" s="956">
        <v>0</v>
      </c>
      <c r="N15" s="956">
        <v>0</v>
      </c>
      <c r="O15" s="956">
        <v>0</v>
      </c>
      <c r="P15" s="956"/>
      <c r="Q15" s="956"/>
      <c r="R15" s="956"/>
    </row>
    <row r="16" spans="2:19" hidden="1">
      <c r="B16" s="599" t="s">
        <v>532</v>
      </c>
      <c r="C16" s="600" t="s">
        <v>324</v>
      </c>
      <c r="D16" s="966">
        <v>0</v>
      </c>
      <c r="E16" s="971"/>
      <c r="F16" s="971"/>
      <c r="G16" s="957">
        <v>0</v>
      </c>
      <c r="H16" s="957">
        <v>0</v>
      </c>
      <c r="I16" s="957">
        <v>0</v>
      </c>
      <c r="J16" s="957">
        <v>0</v>
      </c>
      <c r="K16" s="957">
        <v>0</v>
      </c>
      <c r="L16" s="957">
        <v>0</v>
      </c>
      <c r="M16" s="957">
        <v>0</v>
      </c>
      <c r="N16" s="957">
        <v>0</v>
      </c>
      <c r="O16" s="957">
        <v>0</v>
      </c>
      <c r="P16" s="957"/>
      <c r="Q16" s="957"/>
      <c r="R16" s="957"/>
    </row>
    <row r="17" spans="2:19" hidden="1">
      <c r="B17" s="599" t="s">
        <v>533</v>
      </c>
      <c r="C17" s="600" t="s">
        <v>322</v>
      </c>
      <c r="D17" s="965">
        <v>0</v>
      </c>
      <c r="E17" s="970"/>
      <c r="F17" s="970"/>
      <c r="G17" s="956">
        <v>0</v>
      </c>
      <c r="H17" s="956">
        <v>0</v>
      </c>
      <c r="I17" s="956">
        <v>0</v>
      </c>
      <c r="J17" s="956">
        <v>0</v>
      </c>
      <c r="K17" s="956">
        <v>0</v>
      </c>
      <c r="L17" s="956">
        <v>0</v>
      </c>
      <c r="M17" s="956">
        <v>0</v>
      </c>
      <c r="N17" s="956">
        <v>0</v>
      </c>
      <c r="O17" s="956">
        <v>0</v>
      </c>
      <c r="P17" s="956"/>
      <c r="Q17" s="956"/>
      <c r="R17" s="956"/>
    </row>
    <row r="18" spans="2:19" hidden="1">
      <c r="B18" s="599" t="s">
        <v>326</v>
      </c>
      <c r="C18" s="600" t="s">
        <v>322</v>
      </c>
      <c r="D18" s="981">
        <v>0</v>
      </c>
      <c r="E18" s="972"/>
      <c r="F18" s="970"/>
      <c r="G18" s="956">
        <v>0</v>
      </c>
      <c r="H18" s="956">
        <v>0</v>
      </c>
      <c r="I18" s="958">
        <v>0</v>
      </c>
      <c r="J18" s="956">
        <v>0</v>
      </c>
      <c r="K18" s="956">
        <v>0</v>
      </c>
      <c r="L18" s="958">
        <v>0</v>
      </c>
      <c r="M18" s="958">
        <v>0</v>
      </c>
      <c r="N18" s="958">
        <v>0</v>
      </c>
      <c r="O18" s="958">
        <v>0</v>
      </c>
      <c r="P18" s="958"/>
      <c r="Q18" s="958"/>
      <c r="R18" s="958"/>
    </row>
    <row r="19" spans="2:19" ht="10.5" hidden="1" thickBot="1">
      <c r="B19" s="601" t="s">
        <v>327</v>
      </c>
      <c r="C19" s="602" t="s">
        <v>324</v>
      </c>
      <c r="D19" s="968">
        <f>D16/100*Sales!C8</f>
        <v>0</v>
      </c>
      <c r="E19" s="971"/>
      <c r="F19" s="971"/>
      <c r="G19" s="957">
        <v>0</v>
      </c>
      <c r="H19" s="957">
        <v>0</v>
      </c>
      <c r="I19" s="957">
        <v>0</v>
      </c>
      <c r="J19" s="957">
        <v>0</v>
      </c>
      <c r="K19" s="957">
        <v>0</v>
      </c>
      <c r="L19" s="957">
        <v>0</v>
      </c>
      <c r="M19" s="957">
        <v>0</v>
      </c>
      <c r="N19" s="957">
        <v>0</v>
      </c>
      <c r="O19" s="957">
        <v>0</v>
      </c>
      <c r="P19" s="957"/>
      <c r="Q19" s="957"/>
      <c r="R19" s="957"/>
    </row>
    <row r="20" spans="2:19" ht="10.5" thickBot="1">
      <c r="D20" s="582"/>
      <c r="E20" s="582"/>
      <c r="F20" s="582"/>
      <c r="G20" s="582"/>
      <c r="H20" s="949"/>
      <c r="I20" s="949"/>
      <c r="J20" s="949"/>
      <c r="K20" s="949"/>
      <c r="L20" s="949"/>
      <c r="M20" s="949"/>
      <c r="N20" s="949"/>
      <c r="O20" s="949"/>
      <c r="P20" s="949"/>
      <c r="Q20" s="949"/>
      <c r="R20" s="949"/>
    </row>
    <row r="21" spans="2:19" ht="10.5" thickBot="1">
      <c r="B21" s="994"/>
      <c r="C21" s="238"/>
      <c r="D21" s="959"/>
      <c r="E21" s="959"/>
      <c r="F21" s="959"/>
      <c r="G21" s="959"/>
      <c r="H21" s="959"/>
      <c r="I21" s="959"/>
      <c r="J21" s="959"/>
      <c r="K21" s="959"/>
      <c r="L21" s="959"/>
      <c r="M21" s="959"/>
      <c r="N21" s="959"/>
      <c r="O21" s="959"/>
      <c r="P21" s="959"/>
      <c r="Q21" s="959"/>
      <c r="R21" s="959"/>
    </row>
    <row r="22" spans="2:19" ht="10.8" thickBot="1">
      <c r="B22" s="996" t="s">
        <v>605</v>
      </c>
      <c r="C22" s="947" t="s">
        <v>232</v>
      </c>
      <c r="D22" s="948" t="s">
        <v>70</v>
      </c>
      <c r="E22" s="948" t="s">
        <v>71</v>
      </c>
      <c r="F22" s="948" t="s">
        <v>72</v>
      </c>
      <c r="G22" s="948" t="s">
        <v>87</v>
      </c>
      <c r="H22" s="948" t="s">
        <v>88</v>
      </c>
      <c r="I22" s="948" t="s">
        <v>199</v>
      </c>
      <c r="J22" s="948" t="s">
        <v>200</v>
      </c>
      <c r="K22" s="948" t="s">
        <v>201</v>
      </c>
      <c r="L22" s="948" t="s">
        <v>408</v>
      </c>
      <c r="M22" s="948" t="s">
        <v>409</v>
      </c>
      <c r="N22" s="948" t="s">
        <v>595</v>
      </c>
      <c r="O22" s="948" t="s">
        <v>596</v>
      </c>
      <c r="P22" s="959" t="s">
        <v>597</v>
      </c>
      <c r="Q22" s="959" t="s">
        <v>598</v>
      </c>
      <c r="R22" s="995" t="s">
        <v>599</v>
      </c>
    </row>
    <row r="23" spans="2:19">
      <c r="B23" s="599" t="s">
        <v>321</v>
      </c>
      <c r="C23" s="600" t="s">
        <v>322</v>
      </c>
      <c r="D23" s="1050">
        <f>'Dinamics Baeri'!I16</f>
        <v>266023.08882292372</v>
      </c>
      <c r="E23" s="954">
        <v>0</v>
      </c>
      <c r="F23" s="954">
        <v>0</v>
      </c>
      <c r="G23" s="954">
        <v>0</v>
      </c>
      <c r="H23" s="954">
        <v>0</v>
      </c>
      <c r="I23" s="954">
        <v>0</v>
      </c>
      <c r="J23" s="954">
        <v>0</v>
      </c>
      <c r="K23" s="954">
        <v>0</v>
      </c>
      <c r="L23" s="954">
        <v>0</v>
      </c>
      <c r="M23" s="954">
        <v>0</v>
      </c>
      <c r="N23" s="954">
        <v>0</v>
      </c>
      <c r="O23" s="954">
        <v>0</v>
      </c>
      <c r="P23" s="954">
        <v>0</v>
      </c>
      <c r="Q23" s="954">
        <v>0</v>
      </c>
      <c r="R23" s="954">
        <v>0</v>
      </c>
    </row>
    <row r="24" spans="2:19" ht="10.5">
      <c r="B24" s="599" t="s">
        <v>323</v>
      </c>
      <c r="C24" s="606" t="s">
        <v>727</v>
      </c>
      <c r="D24" s="1257">
        <f>SUM('Dinamics Baeri'!S10:S16)</f>
        <v>4369.5786120700868</v>
      </c>
      <c r="E24" s="1258">
        <v>0</v>
      </c>
      <c r="F24" s="1258">
        <v>0</v>
      </c>
      <c r="G24" s="1258">
        <v>0</v>
      </c>
      <c r="H24" s="1258">
        <v>0</v>
      </c>
      <c r="I24" s="1258">
        <v>0</v>
      </c>
      <c r="J24" s="1258">
        <v>0</v>
      </c>
      <c r="K24" s="1258">
        <v>0</v>
      </c>
      <c r="L24" s="1258">
        <v>0</v>
      </c>
      <c r="M24" s="1258">
        <v>0</v>
      </c>
      <c r="N24" s="1258">
        <v>0</v>
      </c>
      <c r="O24" s="1258">
        <v>0</v>
      </c>
      <c r="P24" s="1258">
        <v>0</v>
      </c>
      <c r="Q24" s="1258">
        <v>0</v>
      </c>
      <c r="R24" s="1258">
        <v>0</v>
      </c>
      <c r="S24" s="251"/>
    </row>
    <row r="25" spans="2:19">
      <c r="B25" s="599" t="s">
        <v>325</v>
      </c>
      <c r="C25" s="600" t="s">
        <v>324</v>
      </c>
      <c r="D25" s="1051">
        <f>'Dinamics Baeri'!J16</f>
        <v>1512.0264289037727</v>
      </c>
      <c r="E25" s="953">
        <v>0</v>
      </c>
      <c r="F25" s="953">
        <v>0</v>
      </c>
      <c r="G25" s="953">
        <v>0</v>
      </c>
      <c r="H25" s="953">
        <v>0</v>
      </c>
      <c r="I25" s="953">
        <v>0</v>
      </c>
      <c r="J25" s="953">
        <v>0</v>
      </c>
      <c r="K25" s="953">
        <v>0</v>
      </c>
      <c r="L25" s="953">
        <v>0</v>
      </c>
      <c r="M25" s="953">
        <v>0</v>
      </c>
      <c r="N25" s="953">
        <v>0</v>
      </c>
      <c r="O25" s="953">
        <v>0</v>
      </c>
      <c r="P25" s="953">
        <v>0</v>
      </c>
      <c r="Q25" s="953">
        <v>0</v>
      </c>
      <c r="R25" s="953">
        <v>0</v>
      </c>
    </row>
    <row r="26" spans="2:19" ht="10.5" thickBot="1"/>
    <row r="27" spans="2:19" ht="10.5" thickBot="1">
      <c r="B27" s="419"/>
      <c r="C27" s="419"/>
      <c r="D27" s="959"/>
      <c r="E27" s="959"/>
      <c r="F27" s="959"/>
      <c r="G27" s="959"/>
      <c r="H27" s="959"/>
      <c r="I27" s="959"/>
      <c r="J27" s="959"/>
      <c r="K27" s="959"/>
      <c r="L27" s="959"/>
      <c r="M27" s="959"/>
      <c r="N27" s="959"/>
      <c r="O27" s="959"/>
      <c r="P27" s="959"/>
      <c r="Q27" s="959"/>
      <c r="R27" s="959"/>
    </row>
    <row r="28" spans="2:19" ht="10.8" thickBot="1">
      <c r="B28" s="964" t="s">
        <v>606</v>
      </c>
      <c r="C28" s="419" t="s">
        <v>232</v>
      </c>
      <c r="D28" s="419" t="s">
        <v>70</v>
      </c>
      <c r="E28" s="419" t="s">
        <v>71</v>
      </c>
      <c r="F28" s="419" t="s">
        <v>72</v>
      </c>
      <c r="G28" s="419" t="s">
        <v>87</v>
      </c>
      <c r="H28" s="419" t="s">
        <v>88</v>
      </c>
      <c r="I28" s="419" t="s">
        <v>199</v>
      </c>
      <c r="J28" s="419" t="s">
        <v>200</v>
      </c>
      <c r="K28" s="419" t="s">
        <v>201</v>
      </c>
      <c r="L28" s="419" t="s">
        <v>408</v>
      </c>
      <c r="M28" s="419" t="s">
        <v>409</v>
      </c>
      <c r="N28" s="419" t="s">
        <v>595</v>
      </c>
      <c r="O28" s="419" t="s">
        <v>596</v>
      </c>
      <c r="P28" s="959" t="s">
        <v>597</v>
      </c>
      <c r="Q28" s="959" t="s">
        <v>598</v>
      </c>
      <c r="R28" s="995" t="s">
        <v>599</v>
      </c>
    </row>
    <row r="29" spans="2:19">
      <c r="B29" s="599" t="s">
        <v>321</v>
      </c>
      <c r="C29" s="600" t="s">
        <v>322</v>
      </c>
      <c r="D29" s="1050">
        <v>0</v>
      </c>
      <c r="E29" s="1050">
        <f t="shared" ref="E29:R31" si="4">D23</f>
        <v>266023.08882292372</v>
      </c>
      <c r="F29" s="1050">
        <f t="shared" si="4"/>
        <v>0</v>
      </c>
      <c r="G29" s="1050">
        <f t="shared" si="4"/>
        <v>0</v>
      </c>
      <c r="H29" s="1050">
        <f t="shared" si="4"/>
        <v>0</v>
      </c>
      <c r="I29" s="1050">
        <f t="shared" si="4"/>
        <v>0</v>
      </c>
      <c r="J29" s="1050">
        <f t="shared" si="4"/>
        <v>0</v>
      </c>
      <c r="K29" s="1050">
        <f t="shared" si="4"/>
        <v>0</v>
      </c>
      <c r="L29" s="1050">
        <f t="shared" si="4"/>
        <v>0</v>
      </c>
      <c r="M29" s="1050">
        <f t="shared" si="4"/>
        <v>0</v>
      </c>
      <c r="N29" s="1050">
        <f t="shared" si="4"/>
        <v>0</v>
      </c>
      <c r="O29" s="1050">
        <f t="shared" si="4"/>
        <v>0</v>
      </c>
      <c r="P29" s="1050">
        <f t="shared" si="4"/>
        <v>0</v>
      </c>
      <c r="Q29" s="1050">
        <f t="shared" si="4"/>
        <v>0</v>
      </c>
      <c r="R29" s="1050">
        <f t="shared" si="4"/>
        <v>0</v>
      </c>
    </row>
    <row r="30" spans="2:19" ht="10.5">
      <c r="B30" s="599" t="s">
        <v>323</v>
      </c>
      <c r="C30" s="606" t="s">
        <v>727</v>
      </c>
      <c r="D30" s="1257">
        <v>0</v>
      </c>
      <c r="E30" s="1257">
        <f t="shared" si="4"/>
        <v>4369.5786120700868</v>
      </c>
      <c r="F30" s="1257">
        <f t="shared" si="4"/>
        <v>0</v>
      </c>
      <c r="G30" s="1257">
        <f t="shared" si="4"/>
        <v>0</v>
      </c>
      <c r="H30" s="1257">
        <f t="shared" si="4"/>
        <v>0</v>
      </c>
      <c r="I30" s="1257">
        <f t="shared" si="4"/>
        <v>0</v>
      </c>
      <c r="J30" s="1257">
        <f t="shared" si="4"/>
        <v>0</v>
      </c>
      <c r="K30" s="1257">
        <f t="shared" si="4"/>
        <v>0</v>
      </c>
      <c r="L30" s="1257">
        <f t="shared" si="4"/>
        <v>0</v>
      </c>
      <c r="M30" s="1257">
        <f t="shared" si="4"/>
        <v>0</v>
      </c>
      <c r="N30" s="1257">
        <f t="shared" si="4"/>
        <v>0</v>
      </c>
      <c r="O30" s="1257">
        <f t="shared" si="4"/>
        <v>0</v>
      </c>
      <c r="P30" s="1257">
        <f t="shared" si="4"/>
        <v>0</v>
      </c>
      <c r="Q30" s="1257">
        <f t="shared" si="4"/>
        <v>0</v>
      </c>
      <c r="R30" s="1257">
        <f t="shared" si="4"/>
        <v>0</v>
      </c>
    </row>
    <row r="31" spans="2:19">
      <c r="B31" s="599" t="s">
        <v>325</v>
      </c>
      <c r="C31" s="600" t="s">
        <v>324</v>
      </c>
      <c r="D31" s="1051">
        <v>0</v>
      </c>
      <c r="E31" s="1051">
        <f t="shared" si="4"/>
        <v>1512.0264289037727</v>
      </c>
      <c r="F31" s="1051">
        <f t="shared" si="4"/>
        <v>0</v>
      </c>
      <c r="G31" s="1051">
        <f t="shared" si="4"/>
        <v>0</v>
      </c>
      <c r="H31" s="1051">
        <f t="shared" si="4"/>
        <v>0</v>
      </c>
      <c r="I31" s="1051">
        <f t="shared" si="4"/>
        <v>0</v>
      </c>
      <c r="J31" s="1051">
        <f t="shared" si="4"/>
        <v>0</v>
      </c>
      <c r="K31" s="1051">
        <f t="shared" si="4"/>
        <v>0</v>
      </c>
      <c r="L31" s="1051">
        <f t="shared" si="4"/>
        <v>0</v>
      </c>
      <c r="M31" s="1051">
        <f t="shared" si="4"/>
        <v>0</v>
      </c>
      <c r="N31" s="1051">
        <f t="shared" si="4"/>
        <v>0</v>
      </c>
      <c r="O31" s="1051">
        <f t="shared" si="4"/>
        <v>0</v>
      </c>
      <c r="P31" s="1051">
        <f t="shared" si="4"/>
        <v>0</v>
      </c>
      <c r="Q31" s="1051">
        <f t="shared" si="4"/>
        <v>0</v>
      </c>
      <c r="R31" s="1051">
        <f t="shared" si="4"/>
        <v>0</v>
      </c>
    </row>
    <row r="32" spans="2:19" ht="10.5" thickBot="1"/>
    <row r="33" spans="2:18" ht="10.5" thickBot="1">
      <c r="B33" s="419"/>
      <c r="C33" s="419"/>
      <c r="D33" s="959"/>
      <c r="E33" s="959"/>
      <c r="F33" s="959"/>
      <c r="G33" s="959"/>
      <c r="H33" s="959"/>
      <c r="I33" s="959"/>
      <c r="J33" s="959"/>
      <c r="K33" s="959"/>
      <c r="L33" s="959"/>
      <c r="M33" s="959"/>
      <c r="N33" s="959"/>
      <c r="O33" s="959"/>
      <c r="P33" s="959"/>
      <c r="Q33" s="959"/>
      <c r="R33" s="959"/>
    </row>
    <row r="34" spans="2:18" ht="10.8" thickBot="1">
      <c r="B34" s="964" t="s">
        <v>607</v>
      </c>
      <c r="C34" s="419" t="s">
        <v>232</v>
      </c>
      <c r="D34" s="419" t="s">
        <v>70</v>
      </c>
      <c r="E34" s="419" t="s">
        <v>71</v>
      </c>
      <c r="F34" s="419" t="s">
        <v>72</v>
      </c>
      <c r="G34" s="419" t="s">
        <v>87</v>
      </c>
      <c r="H34" s="419" t="s">
        <v>88</v>
      </c>
      <c r="I34" s="419" t="s">
        <v>199</v>
      </c>
      <c r="J34" s="419" t="s">
        <v>200</v>
      </c>
      <c r="K34" s="419" t="s">
        <v>201</v>
      </c>
      <c r="L34" s="419" t="s">
        <v>408</v>
      </c>
      <c r="M34" s="419" t="s">
        <v>409</v>
      </c>
      <c r="N34" s="419" t="s">
        <v>595</v>
      </c>
      <c r="O34" s="419" t="s">
        <v>596</v>
      </c>
      <c r="P34" s="959" t="s">
        <v>597</v>
      </c>
      <c r="Q34" s="959" t="s">
        <v>598</v>
      </c>
      <c r="R34" s="995" t="s">
        <v>599</v>
      </c>
    </row>
    <row r="35" spans="2:18">
      <c r="B35" s="599" t="s">
        <v>321</v>
      </c>
      <c r="C35" s="600" t="s">
        <v>322</v>
      </c>
      <c r="D35" s="1050">
        <v>0</v>
      </c>
      <c r="E35" s="1050">
        <f t="shared" ref="E35:R37" si="5">D29</f>
        <v>0</v>
      </c>
      <c r="F35" s="1050">
        <f t="shared" si="5"/>
        <v>266023.08882292372</v>
      </c>
      <c r="G35" s="1050">
        <f t="shared" si="5"/>
        <v>0</v>
      </c>
      <c r="H35" s="1050">
        <f t="shared" si="5"/>
        <v>0</v>
      </c>
      <c r="I35" s="1050">
        <f t="shared" si="5"/>
        <v>0</v>
      </c>
      <c r="J35" s="1050">
        <f t="shared" si="5"/>
        <v>0</v>
      </c>
      <c r="K35" s="1050">
        <f t="shared" si="5"/>
        <v>0</v>
      </c>
      <c r="L35" s="1050">
        <f t="shared" si="5"/>
        <v>0</v>
      </c>
      <c r="M35" s="1050">
        <f t="shared" si="5"/>
        <v>0</v>
      </c>
      <c r="N35" s="1050">
        <f t="shared" si="5"/>
        <v>0</v>
      </c>
      <c r="O35" s="1050">
        <f t="shared" si="5"/>
        <v>0</v>
      </c>
      <c r="P35" s="1050">
        <f t="shared" si="5"/>
        <v>0</v>
      </c>
      <c r="Q35" s="1050">
        <f t="shared" si="5"/>
        <v>0</v>
      </c>
      <c r="R35" s="1050">
        <f t="shared" si="5"/>
        <v>0</v>
      </c>
    </row>
    <row r="36" spans="2:18" ht="10.5">
      <c r="B36" s="599" t="s">
        <v>323</v>
      </c>
      <c r="C36" s="606" t="s">
        <v>727</v>
      </c>
      <c r="D36" s="1257">
        <v>0</v>
      </c>
      <c r="E36" s="1257">
        <f t="shared" si="5"/>
        <v>0</v>
      </c>
      <c r="F36" s="1257">
        <f t="shared" si="5"/>
        <v>4369.5786120700868</v>
      </c>
      <c r="G36" s="1257">
        <f t="shared" si="5"/>
        <v>0</v>
      </c>
      <c r="H36" s="1257">
        <f t="shared" si="5"/>
        <v>0</v>
      </c>
      <c r="I36" s="1257">
        <f t="shared" si="5"/>
        <v>0</v>
      </c>
      <c r="J36" s="1257">
        <f t="shared" si="5"/>
        <v>0</v>
      </c>
      <c r="K36" s="1257">
        <f t="shared" si="5"/>
        <v>0</v>
      </c>
      <c r="L36" s="1257">
        <f t="shared" si="5"/>
        <v>0</v>
      </c>
      <c r="M36" s="1257">
        <f t="shared" si="5"/>
        <v>0</v>
      </c>
      <c r="N36" s="1257">
        <f t="shared" si="5"/>
        <v>0</v>
      </c>
      <c r="O36" s="1257">
        <f t="shared" si="5"/>
        <v>0</v>
      </c>
      <c r="P36" s="1257">
        <f t="shared" si="5"/>
        <v>0</v>
      </c>
      <c r="Q36" s="1257">
        <f t="shared" si="5"/>
        <v>0</v>
      </c>
      <c r="R36" s="1257">
        <f t="shared" si="5"/>
        <v>0</v>
      </c>
    </row>
    <row r="37" spans="2:18">
      <c r="B37" s="599" t="s">
        <v>325</v>
      </c>
      <c r="C37" s="600" t="s">
        <v>324</v>
      </c>
      <c r="D37" s="1051">
        <v>0</v>
      </c>
      <c r="E37" s="1051">
        <f t="shared" si="5"/>
        <v>0</v>
      </c>
      <c r="F37" s="1051">
        <f t="shared" si="5"/>
        <v>1512.0264289037727</v>
      </c>
      <c r="G37" s="1051">
        <f t="shared" si="5"/>
        <v>0</v>
      </c>
      <c r="H37" s="1051">
        <f t="shared" si="5"/>
        <v>0</v>
      </c>
      <c r="I37" s="1051">
        <f t="shared" si="5"/>
        <v>0</v>
      </c>
      <c r="J37" s="1051">
        <f t="shared" si="5"/>
        <v>0</v>
      </c>
      <c r="K37" s="1051">
        <f t="shared" si="5"/>
        <v>0</v>
      </c>
      <c r="L37" s="1051">
        <f t="shared" si="5"/>
        <v>0</v>
      </c>
      <c r="M37" s="1051">
        <f t="shared" si="5"/>
        <v>0</v>
      </c>
      <c r="N37" s="1051">
        <f t="shared" si="5"/>
        <v>0</v>
      </c>
      <c r="O37" s="1051">
        <f t="shared" si="5"/>
        <v>0</v>
      </c>
      <c r="P37" s="1051">
        <f t="shared" si="5"/>
        <v>0</v>
      </c>
      <c r="Q37" s="1051">
        <f t="shared" si="5"/>
        <v>0</v>
      </c>
      <c r="R37" s="1051">
        <f t="shared" si="5"/>
        <v>0</v>
      </c>
    </row>
    <row r="38" spans="2:18" ht="10.5" thickBot="1"/>
    <row r="39" spans="2:18" ht="10.5" thickBot="1">
      <c r="B39" s="419"/>
      <c r="C39" s="419"/>
      <c r="D39" s="959"/>
      <c r="E39" s="959"/>
      <c r="F39" s="959"/>
      <c r="G39" s="959"/>
      <c r="H39" s="959"/>
      <c r="I39" s="959"/>
      <c r="J39" s="959"/>
      <c r="K39" s="959"/>
      <c r="L39" s="959"/>
      <c r="M39" s="959"/>
      <c r="N39" s="959"/>
      <c r="O39" s="959"/>
      <c r="P39" s="959"/>
      <c r="Q39" s="959"/>
      <c r="R39" s="959"/>
    </row>
    <row r="40" spans="2:18" ht="10.8" thickBot="1">
      <c r="B40" s="964" t="s">
        <v>608</v>
      </c>
      <c r="C40" s="419" t="s">
        <v>232</v>
      </c>
      <c r="D40" s="419" t="s">
        <v>70</v>
      </c>
      <c r="E40" s="419" t="s">
        <v>71</v>
      </c>
      <c r="F40" s="419" t="s">
        <v>72</v>
      </c>
      <c r="G40" s="419" t="s">
        <v>87</v>
      </c>
      <c r="H40" s="419" t="s">
        <v>88</v>
      </c>
      <c r="I40" s="419" t="s">
        <v>199</v>
      </c>
      <c r="J40" s="419" t="s">
        <v>200</v>
      </c>
      <c r="K40" s="419" t="s">
        <v>201</v>
      </c>
      <c r="L40" s="419" t="s">
        <v>408</v>
      </c>
      <c r="M40" s="419" t="s">
        <v>409</v>
      </c>
      <c r="N40" s="419" t="s">
        <v>595</v>
      </c>
      <c r="O40" s="419" t="s">
        <v>596</v>
      </c>
      <c r="P40" s="959" t="s">
        <v>597</v>
      </c>
      <c r="Q40" s="959" t="s">
        <v>598</v>
      </c>
      <c r="R40" s="995" t="s">
        <v>599</v>
      </c>
    </row>
    <row r="41" spans="2:18">
      <c r="B41" s="599" t="s">
        <v>321</v>
      </c>
      <c r="C41" s="600" t="s">
        <v>322</v>
      </c>
      <c r="D41" s="1050">
        <v>0</v>
      </c>
      <c r="E41" s="1050">
        <f t="shared" ref="E41:R43" si="6">D35</f>
        <v>0</v>
      </c>
      <c r="F41" s="1050">
        <f t="shared" si="6"/>
        <v>0</v>
      </c>
      <c r="G41" s="1050">
        <f t="shared" si="6"/>
        <v>266023.08882292372</v>
      </c>
      <c r="H41" s="1050">
        <f t="shared" si="6"/>
        <v>0</v>
      </c>
      <c r="I41" s="1050">
        <f t="shared" si="6"/>
        <v>0</v>
      </c>
      <c r="J41" s="1050">
        <f t="shared" si="6"/>
        <v>0</v>
      </c>
      <c r="K41" s="1050">
        <f t="shared" si="6"/>
        <v>0</v>
      </c>
      <c r="L41" s="1050">
        <f t="shared" si="6"/>
        <v>0</v>
      </c>
      <c r="M41" s="1050">
        <f t="shared" si="6"/>
        <v>0</v>
      </c>
      <c r="N41" s="1050">
        <f t="shared" si="6"/>
        <v>0</v>
      </c>
      <c r="O41" s="1050">
        <f t="shared" si="6"/>
        <v>0</v>
      </c>
      <c r="P41" s="1050">
        <f t="shared" si="6"/>
        <v>0</v>
      </c>
      <c r="Q41" s="1050">
        <f t="shared" si="6"/>
        <v>0</v>
      </c>
      <c r="R41" s="1050">
        <f t="shared" si="6"/>
        <v>0</v>
      </c>
    </row>
    <row r="42" spans="2:18" ht="10.5">
      <c r="B42" s="599" t="s">
        <v>323</v>
      </c>
      <c r="C42" s="606" t="s">
        <v>727</v>
      </c>
      <c r="D42" s="1257">
        <v>0</v>
      </c>
      <c r="E42" s="1257">
        <f t="shared" si="6"/>
        <v>0</v>
      </c>
      <c r="F42" s="1257">
        <f t="shared" si="6"/>
        <v>0</v>
      </c>
      <c r="G42" s="1257">
        <f t="shared" si="6"/>
        <v>4369.5786120700868</v>
      </c>
      <c r="H42" s="1257">
        <f t="shared" si="6"/>
        <v>0</v>
      </c>
      <c r="I42" s="1257">
        <f t="shared" si="6"/>
        <v>0</v>
      </c>
      <c r="J42" s="1257">
        <f t="shared" si="6"/>
        <v>0</v>
      </c>
      <c r="K42" s="1257">
        <f t="shared" si="6"/>
        <v>0</v>
      </c>
      <c r="L42" s="1257">
        <f t="shared" si="6"/>
        <v>0</v>
      </c>
      <c r="M42" s="1257">
        <f t="shared" si="6"/>
        <v>0</v>
      </c>
      <c r="N42" s="1257">
        <f t="shared" si="6"/>
        <v>0</v>
      </c>
      <c r="O42" s="1257">
        <f t="shared" si="6"/>
        <v>0</v>
      </c>
      <c r="P42" s="1257">
        <f t="shared" si="6"/>
        <v>0</v>
      </c>
      <c r="Q42" s="1257">
        <f t="shared" si="6"/>
        <v>0</v>
      </c>
      <c r="R42" s="1257">
        <f t="shared" si="6"/>
        <v>0</v>
      </c>
    </row>
    <row r="43" spans="2:18">
      <c r="B43" s="599" t="s">
        <v>325</v>
      </c>
      <c r="C43" s="600" t="s">
        <v>324</v>
      </c>
      <c r="D43" s="1051">
        <v>0</v>
      </c>
      <c r="E43" s="1051">
        <f t="shared" si="6"/>
        <v>0</v>
      </c>
      <c r="F43" s="1051">
        <f t="shared" si="6"/>
        <v>0</v>
      </c>
      <c r="G43" s="1051">
        <f t="shared" si="6"/>
        <v>1512.0264289037727</v>
      </c>
      <c r="H43" s="1051">
        <f t="shared" si="6"/>
        <v>0</v>
      </c>
      <c r="I43" s="1051">
        <f t="shared" si="6"/>
        <v>0</v>
      </c>
      <c r="J43" s="1051">
        <f t="shared" si="6"/>
        <v>0</v>
      </c>
      <c r="K43" s="1051">
        <f t="shared" si="6"/>
        <v>0</v>
      </c>
      <c r="L43" s="1051">
        <f t="shared" si="6"/>
        <v>0</v>
      </c>
      <c r="M43" s="1051">
        <f t="shared" si="6"/>
        <v>0</v>
      </c>
      <c r="N43" s="1051">
        <f t="shared" si="6"/>
        <v>0</v>
      </c>
      <c r="O43" s="1051">
        <f t="shared" si="6"/>
        <v>0</v>
      </c>
      <c r="P43" s="1051">
        <f t="shared" si="6"/>
        <v>0</v>
      </c>
      <c r="Q43" s="1051">
        <f t="shared" si="6"/>
        <v>0</v>
      </c>
      <c r="R43" s="1051">
        <f t="shared" si="6"/>
        <v>0</v>
      </c>
    </row>
    <row r="44" spans="2:18" ht="10.5" thickBot="1"/>
    <row r="45" spans="2:18" ht="10.5" thickBot="1">
      <c r="B45" s="419"/>
      <c r="C45" s="419"/>
      <c r="D45" s="959"/>
      <c r="E45" s="959"/>
      <c r="F45" s="959"/>
      <c r="G45" s="959"/>
      <c r="H45" s="959"/>
      <c r="I45" s="959"/>
      <c r="J45" s="959"/>
      <c r="K45" s="959"/>
      <c r="L45" s="959"/>
      <c r="M45" s="959"/>
      <c r="N45" s="959"/>
      <c r="O45" s="959"/>
      <c r="P45" s="959"/>
      <c r="Q45" s="959"/>
      <c r="R45" s="959"/>
    </row>
    <row r="46" spans="2:18" ht="10.8" thickBot="1">
      <c r="B46" s="964" t="s">
        <v>609</v>
      </c>
      <c r="C46" s="419" t="s">
        <v>232</v>
      </c>
      <c r="D46" s="419" t="s">
        <v>70</v>
      </c>
      <c r="E46" s="419" t="s">
        <v>71</v>
      </c>
      <c r="F46" s="419" t="s">
        <v>72</v>
      </c>
      <c r="G46" s="419" t="s">
        <v>87</v>
      </c>
      <c r="H46" s="419" t="s">
        <v>88</v>
      </c>
      <c r="I46" s="419" t="s">
        <v>199</v>
      </c>
      <c r="J46" s="419" t="s">
        <v>200</v>
      </c>
      <c r="K46" s="419" t="s">
        <v>201</v>
      </c>
      <c r="L46" s="419" t="s">
        <v>408</v>
      </c>
      <c r="M46" s="419" t="s">
        <v>409</v>
      </c>
      <c r="N46" s="419" t="s">
        <v>595</v>
      </c>
      <c r="O46" s="419" t="s">
        <v>596</v>
      </c>
      <c r="P46" s="959" t="s">
        <v>597</v>
      </c>
      <c r="Q46" s="959" t="s">
        <v>598</v>
      </c>
      <c r="R46" s="995" t="s">
        <v>599</v>
      </c>
    </row>
    <row r="47" spans="2:18">
      <c r="B47" s="599" t="s">
        <v>321</v>
      </c>
      <c r="C47" s="600" t="s">
        <v>322</v>
      </c>
      <c r="D47" s="1050">
        <v>0</v>
      </c>
      <c r="E47" s="1050">
        <f t="shared" ref="E47:R49" si="7">D41</f>
        <v>0</v>
      </c>
      <c r="F47" s="1050">
        <f t="shared" si="7"/>
        <v>0</v>
      </c>
      <c r="G47" s="1050">
        <f t="shared" si="7"/>
        <v>0</v>
      </c>
      <c r="H47" s="1050">
        <f t="shared" si="7"/>
        <v>266023.08882292372</v>
      </c>
      <c r="I47" s="1050">
        <f t="shared" si="7"/>
        <v>0</v>
      </c>
      <c r="J47" s="1050">
        <f t="shared" si="7"/>
        <v>0</v>
      </c>
      <c r="K47" s="1050">
        <f t="shared" si="7"/>
        <v>0</v>
      </c>
      <c r="L47" s="1050">
        <f t="shared" si="7"/>
        <v>0</v>
      </c>
      <c r="M47" s="1050">
        <f t="shared" si="7"/>
        <v>0</v>
      </c>
      <c r="N47" s="1050">
        <f t="shared" si="7"/>
        <v>0</v>
      </c>
      <c r="O47" s="1050">
        <f t="shared" si="7"/>
        <v>0</v>
      </c>
      <c r="P47" s="1050">
        <f t="shared" si="7"/>
        <v>0</v>
      </c>
      <c r="Q47" s="1050">
        <f t="shared" si="7"/>
        <v>0</v>
      </c>
      <c r="R47" s="1050">
        <f t="shared" si="7"/>
        <v>0</v>
      </c>
    </row>
    <row r="48" spans="2:18" ht="10.5">
      <c r="B48" s="599" t="s">
        <v>323</v>
      </c>
      <c r="C48" s="606" t="s">
        <v>727</v>
      </c>
      <c r="D48" s="1257">
        <v>0</v>
      </c>
      <c r="E48" s="1257">
        <f t="shared" si="7"/>
        <v>0</v>
      </c>
      <c r="F48" s="1257">
        <f t="shared" si="7"/>
        <v>0</v>
      </c>
      <c r="G48" s="1257">
        <f t="shared" si="7"/>
        <v>0</v>
      </c>
      <c r="H48" s="1257">
        <f t="shared" si="7"/>
        <v>4369.5786120700868</v>
      </c>
      <c r="I48" s="1257">
        <f t="shared" si="7"/>
        <v>0</v>
      </c>
      <c r="J48" s="1257">
        <f t="shared" si="7"/>
        <v>0</v>
      </c>
      <c r="K48" s="1257">
        <f t="shared" si="7"/>
        <v>0</v>
      </c>
      <c r="L48" s="1257">
        <f t="shared" si="7"/>
        <v>0</v>
      </c>
      <c r="M48" s="1257">
        <f t="shared" si="7"/>
        <v>0</v>
      </c>
      <c r="N48" s="1257">
        <f t="shared" si="7"/>
        <v>0</v>
      </c>
      <c r="O48" s="1257">
        <f t="shared" si="7"/>
        <v>0</v>
      </c>
      <c r="P48" s="1257">
        <f t="shared" si="7"/>
        <v>0</v>
      </c>
      <c r="Q48" s="1257">
        <f t="shared" si="7"/>
        <v>0</v>
      </c>
      <c r="R48" s="1257">
        <f t="shared" si="7"/>
        <v>0</v>
      </c>
    </row>
    <row r="49" spans="2:18">
      <c r="B49" s="599" t="s">
        <v>325</v>
      </c>
      <c r="C49" s="600" t="s">
        <v>324</v>
      </c>
      <c r="D49" s="1051">
        <v>0</v>
      </c>
      <c r="E49" s="1051">
        <f t="shared" si="7"/>
        <v>0</v>
      </c>
      <c r="F49" s="1051">
        <f t="shared" si="7"/>
        <v>0</v>
      </c>
      <c r="G49" s="1051">
        <f t="shared" si="7"/>
        <v>0</v>
      </c>
      <c r="H49" s="1051">
        <f t="shared" si="7"/>
        <v>1512.0264289037727</v>
      </c>
      <c r="I49" s="1051">
        <f t="shared" si="7"/>
        <v>0</v>
      </c>
      <c r="J49" s="1051">
        <f t="shared" si="7"/>
        <v>0</v>
      </c>
      <c r="K49" s="1051">
        <f t="shared" si="7"/>
        <v>0</v>
      </c>
      <c r="L49" s="1051">
        <f t="shared" si="7"/>
        <v>0</v>
      </c>
      <c r="M49" s="1051">
        <f t="shared" si="7"/>
        <v>0</v>
      </c>
      <c r="N49" s="1051">
        <f t="shared" si="7"/>
        <v>0</v>
      </c>
      <c r="O49" s="1051">
        <f t="shared" si="7"/>
        <v>0</v>
      </c>
      <c r="P49" s="1051">
        <f t="shared" si="7"/>
        <v>0</v>
      </c>
      <c r="Q49" s="1051">
        <f t="shared" si="7"/>
        <v>0</v>
      </c>
      <c r="R49" s="1051">
        <f t="shared" si="7"/>
        <v>0</v>
      </c>
    </row>
    <row r="50" spans="2:18" ht="10.5" thickBot="1"/>
    <row r="51" spans="2:18" ht="10.5" thickBot="1">
      <c r="B51" s="419"/>
      <c r="C51" s="419"/>
      <c r="D51" s="419"/>
      <c r="E51" s="419"/>
      <c r="F51" s="419"/>
      <c r="G51" s="419"/>
      <c r="H51" s="419"/>
      <c r="I51" s="419"/>
      <c r="J51" s="419"/>
      <c r="K51" s="419"/>
      <c r="L51" s="419"/>
      <c r="M51" s="419"/>
      <c r="N51" s="419"/>
      <c r="O51" s="419"/>
      <c r="P51" s="419"/>
      <c r="Q51" s="419"/>
      <c r="R51" s="419"/>
    </row>
    <row r="52" spans="2:18" ht="10.8" thickBot="1">
      <c r="B52" s="964" t="s">
        <v>610</v>
      </c>
      <c r="C52" s="419" t="s">
        <v>232</v>
      </c>
      <c r="D52" s="419" t="s">
        <v>70</v>
      </c>
      <c r="E52" s="419" t="s">
        <v>71</v>
      </c>
      <c r="F52" s="419" t="s">
        <v>72</v>
      </c>
      <c r="G52" s="419" t="s">
        <v>87</v>
      </c>
      <c r="H52" s="419" t="s">
        <v>88</v>
      </c>
      <c r="I52" s="419" t="s">
        <v>199</v>
      </c>
      <c r="J52" s="419" t="s">
        <v>200</v>
      </c>
      <c r="K52" s="419" t="s">
        <v>201</v>
      </c>
      <c r="L52" s="419" t="s">
        <v>408</v>
      </c>
      <c r="M52" s="419" t="s">
        <v>409</v>
      </c>
      <c r="N52" s="419" t="s">
        <v>595</v>
      </c>
      <c r="O52" s="419" t="s">
        <v>596</v>
      </c>
      <c r="P52" s="959" t="s">
        <v>597</v>
      </c>
      <c r="Q52" s="959" t="s">
        <v>598</v>
      </c>
      <c r="R52" s="995" t="s">
        <v>599</v>
      </c>
    </row>
    <row r="53" spans="2:18">
      <c r="B53" s="599" t="s">
        <v>321</v>
      </c>
      <c r="C53" s="600" t="s">
        <v>322</v>
      </c>
      <c r="D53" s="1050">
        <v>0</v>
      </c>
      <c r="E53" s="1050">
        <f t="shared" ref="E53:R55" si="8">D47</f>
        <v>0</v>
      </c>
      <c r="F53" s="1050">
        <f t="shared" si="8"/>
        <v>0</v>
      </c>
      <c r="G53" s="1050">
        <f t="shared" si="8"/>
        <v>0</v>
      </c>
      <c r="H53" s="1050">
        <f t="shared" si="8"/>
        <v>0</v>
      </c>
      <c r="I53" s="1050">
        <f t="shared" si="8"/>
        <v>266023.08882292372</v>
      </c>
      <c r="J53" s="1050">
        <f t="shared" si="8"/>
        <v>0</v>
      </c>
      <c r="K53" s="1050">
        <f t="shared" si="8"/>
        <v>0</v>
      </c>
      <c r="L53" s="1050">
        <f t="shared" si="8"/>
        <v>0</v>
      </c>
      <c r="M53" s="1050">
        <f t="shared" si="8"/>
        <v>0</v>
      </c>
      <c r="N53" s="1050">
        <f t="shared" si="8"/>
        <v>0</v>
      </c>
      <c r="O53" s="1050">
        <f t="shared" si="8"/>
        <v>0</v>
      </c>
      <c r="P53" s="1050">
        <f t="shared" si="8"/>
        <v>0</v>
      </c>
      <c r="Q53" s="1050">
        <f t="shared" si="8"/>
        <v>0</v>
      </c>
      <c r="R53" s="1050">
        <f t="shared" si="8"/>
        <v>0</v>
      </c>
    </row>
    <row r="54" spans="2:18" ht="10.5">
      <c r="B54" s="599" t="s">
        <v>323</v>
      </c>
      <c r="C54" s="606" t="s">
        <v>727</v>
      </c>
      <c r="D54" s="1257">
        <v>0</v>
      </c>
      <c r="E54" s="1257">
        <f t="shared" si="8"/>
        <v>0</v>
      </c>
      <c r="F54" s="1257">
        <f t="shared" si="8"/>
        <v>0</v>
      </c>
      <c r="G54" s="1257">
        <f t="shared" si="8"/>
        <v>0</v>
      </c>
      <c r="H54" s="1257">
        <f t="shared" si="8"/>
        <v>0</v>
      </c>
      <c r="I54" s="1257">
        <f t="shared" si="8"/>
        <v>4369.5786120700868</v>
      </c>
      <c r="J54" s="1257">
        <f t="shared" si="8"/>
        <v>0</v>
      </c>
      <c r="K54" s="1257">
        <f t="shared" si="8"/>
        <v>0</v>
      </c>
      <c r="L54" s="1257">
        <f t="shared" si="8"/>
        <v>0</v>
      </c>
      <c r="M54" s="1257">
        <f t="shared" si="8"/>
        <v>0</v>
      </c>
      <c r="N54" s="1257">
        <f t="shared" si="8"/>
        <v>0</v>
      </c>
      <c r="O54" s="1257">
        <f t="shared" si="8"/>
        <v>0</v>
      </c>
      <c r="P54" s="1257">
        <f t="shared" si="8"/>
        <v>0</v>
      </c>
      <c r="Q54" s="1257">
        <f t="shared" si="8"/>
        <v>0</v>
      </c>
      <c r="R54" s="1257">
        <f t="shared" si="8"/>
        <v>0</v>
      </c>
    </row>
    <row r="55" spans="2:18">
      <c r="B55" s="599" t="s">
        <v>325</v>
      </c>
      <c r="C55" s="600" t="s">
        <v>324</v>
      </c>
      <c r="D55" s="1051">
        <v>0</v>
      </c>
      <c r="E55" s="1051">
        <f t="shared" si="8"/>
        <v>0</v>
      </c>
      <c r="F55" s="1051">
        <f t="shared" si="8"/>
        <v>0</v>
      </c>
      <c r="G55" s="1051">
        <f t="shared" si="8"/>
        <v>0</v>
      </c>
      <c r="H55" s="1051">
        <f t="shared" si="8"/>
        <v>0</v>
      </c>
      <c r="I55" s="1051">
        <f t="shared" si="8"/>
        <v>1512.0264289037727</v>
      </c>
      <c r="J55" s="1051">
        <f t="shared" si="8"/>
        <v>0</v>
      </c>
      <c r="K55" s="1051">
        <f t="shared" si="8"/>
        <v>0</v>
      </c>
      <c r="L55" s="1051">
        <f t="shared" si="8"/>
        <v>0</v>
      </c>
      <c r="M55" s="1051">
        <f t="shared" si="8"/>
        <v>0</v>
      </c>
      <c r="N55" s="1051">
        <f t="shared" si="8"/>
        <v>0</v>
      </c>
      <c r="O55" s="1051">
        <f t="shared" si="8"/>
        <v>0</v>
      </c>
      <c r="P55" s="1051">
        <f t="shared" si="8"/>
        <v>0</v>
      </c>
      <c r="Q55" s="1051">
        <f t="shared" si="8"/>
        <v>0</v>
      </c>
      <c r="R55" s="1051">
        <f t="shared" si="8"/>
        <v>0</v>
      </c>
    </row>
    <row r="56" spans="2:18" ht="10.5" thickBot="1"/>
    <row r="57" spans="2:18" ht="10.5" thickBot="1">
      <c r="B57" s="419"/>
      <c r="C57" s="419"/>
      <c r="D57" s="959"/>
      <c r="E57" s="959"/>
      <c r="F57" s="959"/>
      <c r="G57" s="959"/>
      <c r="H57" s="959"/>
      <c r="I57" s="959"/>
      <c r="J57" s="959"/>
      <c r="K57" s="959"/>
      <c r="L57" s="959"/>
      <c r="M57" s="959"/>
      <c r="N57" s="959"/>
      <c r="O57" s="959"/>
      <c r="P57" s="959"/>
      <c r="Q57" s="959"/>
      <c r="R57" s="959"/>
    </row>
    <row r="58" spans="2:18" ht="10.8" thickBot="1">
      <c r="B58" s="964" t="s">
        <v>611</v>
      </c>
      <c r="C58" s="419" t="s">
        <v>232</v>
      </c>
      <c r="D58" s="419" t="s">
        <v>70</v>
      </c>
      <c r="E58" s="419" t="s">
        <v>71</v>
      </c>
      <c r="F58" s="419" t="s">
        <v>72</v>
      </c>
      <c r="G58" s="419" t="s">
        <v>87</v>
      </c>
      <c r="H58" s="419" t="s">
        <v>88</v>
      </c>
      <c r="I58" s="419" t="s">
        <v>199</v>
      </c>
      <c r="J58" s="419" t="s">
        <v>200</v>
      </c>
      <c r="K58" s="419" t="s">
        <v>201</v>
      </c>
      <c r="L58" s="419" t="s">
        <v>408</v>
      </c>
      <c r="M58" s="419" t="s">
        <v>409</v>
      </c>
      <c r="N58" s="419" t="s">
        <v>595</v>
      </c>
      <c r="O58" s="419" t="s">
        <v>596</v>
      </c>
      <c r="P58" s="959" t="s">
        <v>597</v>
      </c>
      <c r="Q58" s="959" t="s">
        <v>598</v>
      </c>
      <c r="R58" s="995" t="s">
        <v>599</v>
      </c>
    </row>
    <row r="59" spans="2:18">
      <c r="B59" s="599" t="s">
        <v>321</v>
      </c>
      <c r="C59" s="600" t="s">
        <v>322</v>
      </c>
      <c r="D59" s="1050">
        <v>0</v>
      </c>
      <c r="E59" s="1050">
        <f t="shared" ref="E59:R61" si="9">D53</f>
        <v>0</v>
      </c>
      <c r="F59" s="1050">
        <f t="shared" si="9"/>
        <v>0</v>
      </c>
      <c r="G59" s="1050">
        <f t="shared" si="9"/>
        <v>0</v>
      </c>
      <c r="H59" s="1050">
        <f t="shared" si="9"/>
        <v>0</v>
      </c>
      <c r="I59" s="1050">
        <f t="shared" si="9"/>
        <v>0</v>
      </c>
      <c r="J59" s="1050">
        <f t="shared" si="9"/>
        <v>266023.08882292372</v>
      </c>
      <c r="K59" s="1050">
        <f t="shared" si="9"/>
        <v>0</v>
      </c>
      <c r="L59" s="1050">
        <f t="shared" si="9"/>
        <v>0</v>
      </c>
      <c r="M59" s="1050">
        <f t="shared" si="9"/>
        <v>0</v>
      </c>
      <c r="N59" s="1050">
        <f t="shared" si="9"/>
        <v>0</v>
      </c>
      <c r="O59" s="1050">
        <f t="shared" si="9"/>
        <v>0</v>
      </c>
      <c r="P59" s="1050">
        <f t="shared" si="9"/>
        <v>0</v>
      </c>
      <c r="Q59" s="1050">
        <f t="shared" si="9"/>
        <v>0</v>
      </c>
      <c r="R59" s="1050">
        <f t="shared" si="9"/>
        <v>0</v>
      </c>
    </row>
    <row r="60" spans="2:18" ht="10.5">
      <c r="B60" s="599" t="s">
        <v>323</v>
      </c>
      <c r="C60" s="606" t="s">
        <v>727</v>
      </c>
      <c r="D60" s="1257">
        <v>0</v>
      </c>
      <c r="E60" s="1257">
        <f t="shared" si="9"/>
        <v>0</v>
      </c>
      <c r="F60" s="1257">
        <f t="shared" si="9"/>
        <v>0</v>
      </c>
      <c r="G60" s="1257">
        <f t="shared" si="9"/>
        <v>0</v>
      </c>
      <c r="H60" s="1257">
        <f t="shared" si="9"/>
        <v>0</v>
      </c>
      <c r="I60" s="1257">
        <f t="shared" si="9"/>
        <v>0</v>
      </c>
      <c r="J60" s="1257">
        <f t="shared" si="9"/>
        <v>4369.5786120700868</v>
      </c>
      <c r="K60" s="1257">
        <f t="shared" si="9"/>
        <v>0</v>
      </c>
      <c r="L60" s="1257">
        <f t="shared" si="9"/>
        <v>0</v>
      </c>
      <c r="M60" s="1257">
        <f t="shared" si="9"/>
        <v>0</v>
      </c>
      <c r="N60" s="1257">
        <f t="shared" si="9"/>
        <v>0</v>
      </c>
      <c r="O60" s="1257">
        <f t="shared" si="9"/>
        <v>0</v>
      </c>
      <c r="P60" s="1257">
        <f t="shared" si="9"/>
        <v>0</v>
      </c>
      <c r="Q60" s="1257">
        <f t="shared" si="9"/>
        <v>0</v>
      </c>
      <c r="R60" s="1257">
        <f t="shared" si="9"/>
        <v>0</v>
      </c>
    </row>
    <row r="61" spans="2:18">
      <c r="B61" s="599" t="s">
        <v>325</v>
      </c>
      <c r="C61" s="600" t="s">
        <v>324</v>
      </c>
      <c r="D61" s="1051">
        <v>0</v>
      </c>
      <c r="E61" s="1051">
        <f t="shared" si="9"/>
        <v>0</v>
      </c>
      <c r="F61" s="1051">
        <f t="shared" si="9"/>
        <v>0</v>
      </c>
      <c r="G61" s="1051">
        <f t="shared" si="9"/>
        <v>0</v>
      </c>
      <c r="H61" s="1051">
        <f t="shared" si="9"/>
        <v>0</v>
      </c>
      <c r="I61" s="1051">
        <f t="shared" si="9"/>
        <v>0</v>
      </c>
      <c r="J61" s="1051">
        <f t="shared" si="9"/>
        <v>1512.0264289037727</v>
      </c>
      <c r="K61" s="1051">
        <f t="shared" si="9"/>
        <v>0</v>
      </c>
      <c r="L61" s="1051">
        <f t="shared" si="9"/>
        <v>0</v>
      </c>
      <c r="M61" s="1051">
        <f t="shared" si="9"/>
        <v>0</v>
      </c>
      <c r="N61" s="1051">
        <f t="shared" si="9"/>
        <v>0</v>
      </c>
      <c r="O61" s="1051">
        <f t="shared" si="9"/>
        <v>0</v>
      </c>
      <c r="P61" s="1051">
        <f t="shared" si="9"/>
        <v>0</v>
      </c>
      <c r="Q61" s="1051">
        <f t="shared" si="9"/>
        <v>0</v>
      </c>
      <c r="R61" s="1051">
        <f t="shared" si="9"/>
        <v>0</v>
      </c>
    </row>
    <row r="62" spans="2:18" ht="10.5" thickBot="1"/>
    <row r="63" spans="2:18" ht="10.5" thickBot="1">
      <c r="B63" s="419"/>
      <c r="C63" s="419"/>
      <c r="D63" s="959"/>
      <c r="E63" s="959"/>
      <c r="F63" s="959"/>
      <c r="G63" s="959"/>
      <c r="H63" s="959"/>
      <c r="I63" s="959"/>
      <c r="J63" s="959"/>
      <c r="K63" s="959"/>
      <c r="L63" s="959"/>
      <c r="M63" s="959"/>
      <c r="N63" s="959"/>
      <c r="O63" s="959"/>
      <c r="P63" s="959"/>
      <c r="Q63" s="959"/>
      <c r="R63" s="959"/>
    </row>
    <row r="64" spans="2:18" ht="10.8" thickBot="1">
      <c r="B64" s="964" t="s">
        <v>615</v>
      </c>
      <c r="C64" s="419" t="s">
        <v>232</v>
      </c>
      <c r="D64" s="419" t="s">
        <v>70</v>
      </c>
      <c r="E64" s="419" t="s">
        <v>71</v>
      </c>
      <c r="F64" s="419" t="s">
        <v>72</v>
      </c>
      <c r="G64" s="419" t="s">
        <v>87</v>
      </c>
      <c r="H64" s="419" t="s">
        <v>88</v>
      </c>
      <c r="I64" s="419" t="s">
        <v>199</v>
      </c>
      <c r="J64" s="419" t="s">
        <v>200</v>
      </c>
      <c r="K64" s="419" t="s">
        <v>201</v>
      </c>
      <c r="L64" s="419" t="s">
        <v>408</v>
      </c>
      <c r="M64" s="419" t="s">
        <v>409</v>
      </c>
      <c r="N64" s="419" t="s">
        <v>595</v>
      </c>
      <c r="O64" s="419" t="s">
        <v>596</v>
      </c>
      <c r="P64" s="959" t="s">
        <v>597</v>
      </c>
      <c r="Q64" s="959" t="s">
        <v>598</v>
      </c>
      <c r="R64" s="995" t="s">
        <v>599</v>
      </c>
    </row>
    <row r="65" spans="2:18">
      <c r="B65" s="599" t="s">
        <v>321</v>
      </c>
      <c r="C65" s="600" t="s">
        <v>322</v>
      </c>
      <c r="D65" s="1050">
        <v>0</v>
      </c>
      <c r="E65" s="1050">
        <f t="shared" ref="E65:R67" si="10">D59</f>
        <v>0</v>
      </c>
      <c r="F65" s="1050">
        <f t="shared" si="10"/>
        <v>0</v>
      </c>
      <c r="G65" s="1050">
        <f t="shared" si="10"/>
        <v>0</v>
      </c>
      <c r="H65" s="1050">
        <f t="shared" si="10"/>
        <v>0</v>
      </c>
      <c r="I65" s="1050">
        <f t="shared" si="10"/>
        <v>0</v>
      </c>
      <c r="J65" s="1050">
        <f t="shared" si="10"/>
        <v>0</v>
      </c>
      <c r="K65" s="1050">
        <f t="shared" si="10"/>
        <v>266023.08882292372</v>
      </c>
      <c r="L65" s="1050">
        <f t="shared" si="10"/>
        <v>0</v>
      </c>
      <c r="M65" s="1050">
        <f t="shared" si="10"/>
        <v>0</v>
      </c>
      <c r="N65" s="1050">
        <f t="shared" si="10"/>
        <v>0</v>
      </c>
      <c r="O65" s="1050">
        <f t="shared" si="10"/>
        <v>0</v>
      </c>
      <c r="P65" s="1050">
        <f t="shared" si="10"/>
        <v>0</v>
      </c>
      <c r="Q65" s="1050">
        <f t="shared" si="10"/>
        <v>0</v>
      </c>
      <c r="R65" s="1050">
        <f t="shared" si="10"/>
        <v>0</v>
      </c>
    </row>
    <row r="66" spans="2:18" ht="10.5">
      <c r="B66" s="599" t="s">
        <v>323</v>
      </c>
      <c r="C66" s="606" t="s">
        <v>727</v>
      </c>
      <c r="D66" s="1257">
        <v>0</v>
      </c>
      <c r="E66" s="1257">
        <f t="shared" si="10"/>
        <v>0</v>
      </c>
      <c r="F66" s="1257">
        <f t="shared" si="10"/>
        <v>0</v>
      </c>
      <c r="G66" s="1257">
        <f t="shared" si="10"/>
        <v>0</v>
      </c>
      <c r="H66" s="1257">
        <f t="shared" si="10"/>
        <v>0</v>
      </c>
      <c r="I66" s="1257">
        <f t="shared" si="10"/>
        <v>0</v>
      </c>
      <c r="J66" s="1257">
        <f t="shared" si="10"/>
        <v>0</v>
      </c>
      <c r="K66" s="1257">
        <f t="shared" si="10"/>
        <v>4369.5786120700868</v>
      </c>
      <c r="L66" s="1257">
        <f t="shared" si="10"/>
        <v>0</v>
      </c>
      <c r="M66" s="1257">
        <f t="shared" si="10"/>
        <v>0</v>
      </c>
      <c r="N66" s="1257">
        <f t="shared" si="10"/>
        <v>0</v>
      </c>
      <c r="O66" s="1257">
        <f t="shared" si="10"/>
        <v>0</v>
      </c>
      <c r="P66" s="1257">
        <f t="shared" si="10"/>
        <v>0</v>
      </c>
      <c r="Q66" s="1257">
        <f t="shared" si="10"/>
        <v>0</v>
      </c>
      <c r="R66" s="1257">
        <f t="shared" si="10"/>
        <v>0</v>
      </c>
    </row>
    <row r="67" spans="2:18">
      <c r="B67" s="599" t="s">
        <v>325</v>
      </c>
      <c r="C67" s="600" t="s">
        <v>324</v>
      </c>
      <c r="D67" s="1051">
        <v>0</v>
      </c>
      <c r="E67" s="1051">
        <f t="shared" si="10"/>
        <v>0</v>
      </c>
      <c r="F67" s="1051">
        <f t="shared" si="10"/>
        <v>0</v>
      </c>
      <c r="G67" s="1051">
        <f t="shared" si="10"/>
        <v>0</v>
      </c>
      <c r="H67" s="1051">
        <f t="shared" si="10"/>
        <v>0</v>
      </c>
      <c r="I67" s="1051">
        <f t="shared" si="10"/>
        <v>0</v>
      </c>
      <c r="J67" s="1051">
        <f t="shared" si="10"/>
        <v>0</v>
      </c>
      <c r="K67" s="1051">
        <f t="shared" si="10"/>
        <v>1512.0264289037727</v>
      </c>
      <c r="L67" s="1051">
        <f t="shared" si="10"/>
        <v>0</v>
      </c>
      <c r="M67" s="1051">
        <f t="shared" si="10"/>
        <v>0</v>
      </c>
      <c r="N67" s="1051">
        <f t="shared" si="10"/>
        <v>0</v>
      </c>
      <c r="O67" s="1051">
        <f t="shared" si="10"/>
        <v>0</v>
      </c>
      <c r="P67" s="1051">
        <f t="shared" si="10"/>
        <v>0</v>
      </c>
      <c r="Q67" s="1051">
        <f t="shared" si="10"/>
        <v>0</v>
      </c>
      <c r="R67" s="1051">
        <f t="shared" si="10"/>
        <v>0</v>
      </c>
    </row>
    <row r="68" spans="2:18" ht="10.5" thickBot="1"/>
    <row r="69" spans="2:18" ht="10.5" thickBot="1">
      <c r="B69" s="419"/>
      <c r="C69" s="419"/>
      <c r="D69" s="959"/>
      <c r="E69" s="959"/>
      <c r="F69" s="959"/>
      <c r="G69" s="959"/>
      <c r="H69" s="959"/>
      <c r="I69" s="959"/>
      <c r="J69" s="959"/>
      <c r="K69" s="959"/>
      <c r="L69" s="959"/>
      <c r="M69" s="959"/>
      <c r="N69" s="959"/>
      <c r="O69" s="959"/>
      <c r="P69" s="959"/>
      <c r="Q69" s="959"/>
      <c r="R69" s="959"/>
    </row>
    <row r="70" spans="2:18" ht="10.8" thickBot="1">
      <c r="B70" s="964" t="s">
        <v>632</v>
      </c>
      <c r="C70" s="419" t="s">
        <v>232</v>
      </c>
      <c r="D70" s="419" t="s">
        <v>70</v>
      </c>
      <c r="E70" s="419" t="s">
        <v>71</v>
      </c>
      <c r="F70" s="419" t="s">
        <v>72</v>
      </c>
      <c r="G70" s="419" t="s">
        <v>87</v>
      </c>
      <c r="H70" s="419" t="s">
        <v>88</v>
      </c>
      <c r="I70" s="419" t="s">
        <v>199</v>
      </c>
      <c r="J70" s="419" t="s">
        <v>200</v>
      </c>
      <c r="K70" s="419" t="s">
        <v>201</v>
      </c>
      <c r="L70" s="419" t="s">
        <v>408</v>
      </c>
      <c r="M70" s="419" t="s">
        <v>409</v>
      </c>
      <c r="N70" s="419" t="s">
        <v>595</v>
      </c>
      <c r="O70" s="419" t="s">
        <v>596</v>
      </c>
      <c r="P70" s="959" t="s">
        <v>597</v>
      </c>
      <c r="Q70" s="959" t="s">
        <v>598</v>
      </c>
      <c r="R70" s="995" t="s">
        <v>599</v>
      </c>
    </row>
    <row r="71" spans="2:18">
      <c r="B71" s="599" t="s">
        <v>321</v>
      </c>
      <c r="C71" s="600" t="s">
        <v>322</v>
      </c>
      <c r="D71" s="1050">
        <v>0</v>
      </c>
      <c r="E71" s="1050">
        <f t="shared" ref="E71:R73" si="11">D65</f>
        <v>0</v>
      </c>
      <c r="F71" s="1050">
        <f t="shared" si="11"/>
        <v>0</v>
      </c>
      <c r="G71" s="1050">
        <f t="shared" si="11"/>
        <v>0</v>
      </c>
      <c r="H71" s="1050">
        <f t="shared" si="11"/>
        <v>0</v>
      </c>
      <c r="I71" s="1050">
        <f t="shared" si="11"/>
        <v>0</v>
      </c>
      <c r="J71" s="1050">
        <f t="shared" si="11"/>
        <v>0</v>
      </c>
      <c r="K71" s="1050">
        <f t="shared" si="11"/>
        <v>0</v>
      </c>
      <c r="L71" s="1050">
        <f t="shared" si="11"/>
        <v>266023.08882292372</v>
      </c>
      <c r="M71" s="1050">
        <f t="shared" si="11"/>
        <v>0</v>
      </c>
      <c r="N71" s="1050">
        <f t="shared" si="11"/>
        <v>0</v>
      </c>
      <c r="O71" s="1050">
        <f t="shared" si="11"/>
        <v>0</v>
      </c>
      <c r="P71" s="1050">
        <f t="shared" si="11"/>
        <v>0</v>
      </c>
      <c r="Q71" s="1050">
        <f t="shared" si="11"/>
        <v>0</v>
      </c>
      <c r="R71" s="1050">
        <f t="shared" si="11"/>
        <v>0</v>
      </c>
    </row>
    <row r="72" spans="2:18" ht="10.5">
      <c r="B72" s="599" t="s">
        <v>323</v>
      </c>
      <c r="C72" s="606" t="s">
        <v>727</v>
      </c>
      <c r="D72" s="1257">
        <v>0</v>
      </c>
      <c r="E72" s="1257">
        <f t="shared" si="11"/>
        <v>0</v>
      </c>
      <c r="F72" s="1257">
        <f t="shared" si="11"/>
        <v>0</v>
      </c>
      <c r="G72" s="1257">
        <f t="shared" si="11"/>
        <v>0</v>
      </c>
      <c r="H72" s="1257">
        <f t="shared" si="11"/>
        <v>0</v>
      </c>
      <c r="I72" s="1257">
        <f t="shared" si="11"/>
        <v>0</v>
      </c>
      <c r="J72" s="1257">
        <f t="shared" si="11"/>
        <v>0</v>
      </c>
      <c r="K72" s="1257">
        <f t="shared" si="11"/>
        <v>0</v>
      </c>
      <c r="L72" s="1257">
        <f t="shared" si="11"/>
        <v>4369.5786120700868</v>
      </c>
      <c r="M72" s="1257">
        <f t="shared" si="11"/>
        <v>0</v>
      </c>
      <c r="N72" s="1257">
        <f t="shared" si="11"/>
        <v>0</v>
      </c>
      <c r="O72" s="1257">
        <f t="shared" si="11"/>
        <v>0</v>
      </c>
      <c r="P72" s="1257">
        <f t="shared" si="11"/>
        <v>0</v>
      </c>
      <c r="Q72" s="1257">
        <f t="shared" si="11"/>
        <v>0</v>
      </c>
      <c r="R72" s="1257">
        <f t="shared" si="11"/>
        <v>0</v>
      </c>
    </row>
    <row r="73" spans="2:18">
      <c r="B73" s="599" t="s">
        <v>325</v>
      </c>
      <c r="C73" s="600" t="s">
        <v>324</v>
      </c>
      <c r="D73" s="1051">
        <v>0</v>
      </c>
      <c r="E73" s="1051">
        <f t="shared" si="11"/>
        <v>0</v>
      </c>
      <c r="F73" s="1051">
        <f t="shared" si="11"/>
        <v>0</v>
      </c>
      <c r="G73" s="1051">
        <f t="shared" si="11"/>
        <v>0</v>
      </c>
      <c r="H73" s="1051">
        <f t="shared" si="11"/>
        <v>0</v>
      </c>
      <c r="I73" s="1051">
        <f t="shared" si="11"/>
        <v>0</v>
      </c>
      <c r="J73" s="1051">
        <f t="shared" si="11"/>
        <v>0</v>
      </c>
      <c r="K73" s="1051">
        <f t="shared" si="11"/>
        <v>0</v>
      </c>
      <c r="L73" s="1051">
        <f t="shared" si="11"/>
        <v>1512.0264289037727</v>
      </c>
      <c r="M73" s="1051">
        <f t="shared" si="11"/>
        <v>0</v>
      </c>
      <c r="N73" s="1051">
        <f t="shared" si="11"/>
        <v>0</v>
      </c>
      <c r="O73" s="1051">
        <f t="shared" si="11"/>
        <v>0</v>
      </c>
      <c r="P73" s="1051">
        <f t="shared" si="11"/>
        <v>0</v>
      </c>
      <c r="Q73" s="1051">
        <f t="shared" si="11"/>
        <v>0</v>
      </c>
      <c r="R73" s="1051">
        <f t="shared" si="11"/>
        <v>0</v>
      </c>
    </row>
    <row r="74" spans="2:18" ht="10.5" thickBot="1"/>
    <row r="75" spans="2:18" ht="10.5" thickBot="1">
      <c r="B75" s="419"/>
      <c r="C75" s="419"/>
      <c r="D75" s="959"/>
      <c r="E75" s="959"/>
      <c r="F75" s="959"/>
      <c r="G75" s="959"/>
      <c r="H75" s="959"/>
      <c r="I75" s="959"/>
      <c r="J75" s="959"/>
      <c r="K75" s="959"/>
      <c r="L75" s="959"/>
      <c r="M75" s="959"/>
      <c r="N75" s="959"/>
      <c r="O75" s="959"/>
      <c r="P75" s="959"/>
      <c r="Q75" s="959"/>
      <c r="R75" s="959"/>
    </row>
    <row r="76" spans="2:18" ht="10.8" thickBot="1">
      <c r="B76" s="964" t="s">
        <v>633</v>
      </c>
      <c r="C76" s="419" t="s">
        <v>232</v>
      </c>
      <c r="D76" s="419" t="s">
        <v>70</v>
      </c>
      <c r="E76" s="419" t="s">
        <v>71</v>
      </c>
      <c r="F76" s="419" t="s">
        <v>72</v>
      </c>
      <c r="G76" s="419" t="s">
        <v>87</v>
      </c>
      <c r="H76" s="419" t="s">
        <v>88</v>
      </c>
      <c r="I76" s="419" t="s">
        <v>199</v>
      </c>
      <c r="J76" s="419" t="s">
        <v>200</v>
      </c>
      <c r="K76" s="419" t="s">
        <v>201</v>
      </c>
      <c r="L76" s="419" t="s">
        <v>408</v>
      </c>
      <c r="M76" s="419" t="s">
        <v>409</v>
      </c>
      <c r="N76" s="419" t="s">
        <v>595</v>
      </c>
      <c r="O76" s="419" t="s">
        <v>596</v>
      </c>
      <c r="P76" s="959" t="s">
        <v>597</v>
      </c>
      <c r="Q76" s="959" t="s">
        <v>598</v>
      </c>
      <c r="R76" s="995" t="s">
        <v>599</v>
      </c>
    </row>
    <row r="77" spans="2:18">
      <c r="B77" s="599" t="s">
        <v>321</v>
      </c>
      <c r="C77" s="600" t="s">
        <v>322</v>
      </c>
      <c r="D77" s="1050">
        <v>0</v>
      </c>
      <c r="E77" s="1050">
        <f t="shared" ref="E77:R79" si="12">D71</f>
        <v>0</v>
      </c>
      <c r="F77" s="1050">
        <f t="shared" si="12"/>
        <v>0</v>
      </c>
      <c r="G77" s="1050">
        <f t="shared" si="12"/>
        <v>0</v>
      </c>
      <c r="H77" s="1050">
        <f t="shared" si="12"/>
        <v>0</v>
      </c>
      <c r="I77" s="1050">
        <f t="shared" si="12"/>
        <v>0</v>
      </c>
      <c r="J77" s="1050">
        <f t="shared" si="12"/>
        <v>0</v>
      </c>
      <c r="K77" s="1050">
        <f t="shared" si="12"/>
        <v>0</v>
      </c>
      <c r="L77" s="1050">
        <f t="shared" si="12"/>
        <v>0</v>
      </c>
      <c r="M77" s="1050">
        <f t="shared" si="12"/>
        <v>266023.08882292372</v>
      </c>
      <c r="N77" s="1050">
        <f t="shared" si="12"/>
        <v>0</v>
      </c>
      <c r="O77" s="1050">
        <f t="shared" si="12"/>
        <v>0</v>
      </c>
      <c r="P77" s="1050">
        <f t="shared" si="12"/>
        <v>0</v>
      </c>
      <c r="Q77" s="1050">
        <f t="shared" si="12"/>
        <v>0</v>
      </c>
      <c r="R77" s="1050">
        <f t="shared" si="12"/>
        <v>0</v>
      </c>
    </row>
    <row r="78" spans="2:18" ht="10.5">
      <c r="B78" s="599" t="s">
        <v>323</v>
      </c>
      <c r="C78" s="606" t="s">
        <v>727</v>
      </c>
      <c r="D78" s="1257">
        <v>0</v>
      </c>
      <c r="E78" s="1257">
        <f t="shared" si="12"/>
        <v>0</v>
      </c>
      <c r="F78" s="1257">
        <f t="shared" si="12"/>
        <v>0</v>
      </c>
      <c r="G78" s="1257">
        <f t="shared" si="12"/>
        <v>0</v>
      </c>
      <c r="H78" s="1257">
        <f t="shared" si="12"/>
        <v>0</v>
      </c>
      <c r="I78" s="1257">
        <f t="shared" si="12"/>
        <v>0</v>
      </c>
      <c r="J78" s="1257">
        <f t="shared" si="12"/>
        <v>0</v>
      </c>
      <c r="K78" s="1257">
        <f t="shared" si="12"/>
        <v>0</v>
      </c>
      <c r="L78" s="1257">
        <f t="shared" si="12"/>
        <v>0</v>
      </c>
      <c r="M78" s="1257">
        <f t="shared" si="12"/>
        <v>4369.5786120700868</v>
      </c>
      <c r="N78" s="1257">
        <f t="shared" si="12"/>
        <v>0</v>
      </c>
      <c r="O78" s="1257">
        <f t="shared" si="12"/>
        <v>0</v>
      </c>
      <c r="P78" s="1257">
        <f t="shared" si="12"/>
        <v>0</v>
      </c>
      <c r="Q78" s="1257">
        <f t="shared" si="12"/>
        <v>0</v>
      </c>
      <c r="R78" s="1257">
        <f t="shared" si="12"/>
        <v>0</v>
      </c>
    </row>
    <row r="79" spans="2:18">
      <c r="B79" s="599" t="s">
        <v>325</v>
      </c>
      <c r="C79" s="600" t="s">
        <v>324</v>
      </c>
      <c r="D79" s="1051">
        <v>0</v>
      </c>
      <c r="E79" s="1051">
        <f t="shared" si="12"/>
        <v>0</v>
      </c>
      <c r="F79" s="1051">
        <f t="shared" si="12"/>
        <v>0</v>
      </c>
      <c r="G79" s="1051">
        <f t="shared" si="12"/>
        <v>0</v>
      </c>
      <c r="H79" s="1051">
        <f t="shared" si="12"/>
        <v>0</v>
      </c>
      <c r="I79" s="1051">
        <f t="shared" si="12"/>
        <v>0</v>
      </c>
      <c r="J79" s="1051">
        <f t="shared" si="12"/>
        <v>0</v>
      </c>
      <c r="K79" s="1051">
        <f t="shared" si="12"/>
        <v>0</v>
      </c>
      <c r="L79" s="1051">
        <f t="shared" si="12"/>
        <v>0</v>
      </c>
      <c r="M79" s="1051">
        <f t="shared" si="12"/>
        <v>1512.0264289037727</v>
      </c>
      <c r="N79" s="1051">
        <f t="shared" si="12"/>
        <v>0</v>
      </c>
      <c r="O79" s="1051">
        <f t="shared" si="12"/>
        <v>0</v>
      </c>
      <c r="P79" s="1051">
        <f t="shared" si="12"/>
        <v>0</v>
      </c>
      <c r="Q79" s="1051">
        <f t="shared" si="12"/>
        <v>0</v>
      </c>
      <c r="R79" s="1051">
        <f t="shared" si="12"/>
        <v>0</v>
      </c>
    </row>
    <row r="80" spans="2:18" ht="10.5" thickBot="1"/>
    <row r="81" spans="2:18" ht="10.5" thickBot="1">
      <c r="B81" s="419"/>
      <c r="C81" s="419"/>
      <c r="D81" s="959"/>
      <c r="E81" s="959"/>
      <c r="F81" s="959"/>
      <c r="G81" s="959"/>
      <c r="H81" s="959"/>
      <c r="I81" s="959"/>
      <c r="J81" s="959"/>
      <c r="K81" s="959"/>
      <c r="L81" s="959"/>
      <c r="M81" s="959"/>
      <c r="N81" s="959"/>
      <c r="O81" s="959"/>
      <c r="P81" s="959"/>
      <c r="Q81" s="959"/>
      <c r="R81" s="959"/>
    </row>
    <row r="82" spans="2:18" ht="10.8" thickBot="1">
      <c r="B82" s="964" t="s">
        <v>634</v>
      </c>
      <c r="C82" s="419" t="s">
        <v>232</v>
      </c>
      <c r="D82" s="419" t="s">
        <v>70</v>
      </c>
      <c r="E82" s="419" t="s">
        <v>71</v>
      </c>
      <c r="F82" s="419" t="s">
        <v>72</v>
      </c>
      <c r="G82" s="419" t="s">
        <v>87</v>
      </c>
      <c r="H82" s="419" t="s">
        <v>88</v>
      </c>
      <c r="I82" s="419" t="s">
        <v>199</v>
      </c>
      <c r="J82" s="419" t="s">
        <v>200</v>
      </c>
      <c r="K82" s="419" t="s">
        <v>201</v>
      </c>
      <c r="L82" s="419" t="s">
        <v>408</v>
      </c>
      <c r="M82" s="419" t="s">
        <v>409</v>
      </c>
      <c r="N82" s="419" t="s">
        <v>595</v>
      </c>
      <c r="O82" s="419" t="s">
        <v>596</v>
      </c>
      <c r="P82" s="959" t="s">
        <v>597</v>
      </c>
      <c r="Q82" s="959" t="s">
        <v>598</v>
      </c>
      <c r="R82" s="995" t="s">
        <v>599</v>
      </c>
    </row>
    <row r="83" spans="2:18">
      <c r="B83" s="599" t="s">
        <v>321</v>
      </c>
      <c r="C83" s="600" t="s">
        <v>322</v>
      </c>
      <c r="D83" s="1050">
        <v>0</v>
      </c>
      <c r="E83" s="1050">
        <f t="shared" ref="E83:R85" si="13">D77</f>
        <v>0</v>
      </c>
      <c r="F83" s="1050">
        <f t="shared" si="13"/>
        <v>0</v>
      </c>
      <c r="G83" s="1050">
        <f t="shared" si="13"/>
        <v>0</v>
      </c>
      <c r="H83" s="1050">
        <f t="shared" si="13"/>
        <v>0</v>
      </c>
      <c r="I83" s="1050">
        <f t="shared" si="13"/>
        <v>0</v>
      </c>
      <c r="J83" s="1050">
        <f t="shared" si="13"/>
        <v>0</v>
      </c>
      <c r="K83" s="1050">
        <f t="shared" si="13"/>
        <v>0</v>
      </c>
      <c r="L83" s="1050">
        <f t="shared" si="13"/>
        <v>0</v>
      </c>
      <c r="M83" s="1050">
        <f t="shared" si="13"/>
        <v>0</v>
      </c>
      <c r="N83" s="1050">
        <f t="shared" si="13"/>
        <v>266023.08882292372</v>
      </c>
      <c r="O83" s="1050">
        <f t="shared" si="13"/>
        <v>0</v>
      </c>
      <c r="P83" s="1050">
        <f t="shared" si="13"/>
        <v>0</v>
      </c>
      <c r="Q83" s="1050">
        <f t="shared" si="13"/>
        <v>0</v>
      </c>
      <c r="R83" s="1050">
        <f t="shared" si="13"/>
        <v>0</v>
      </c>
    </row>
    <row r="84" spans="2:18" ht="10.5">
      <c r="B84" s="599" t="s">
        <v>323</v>
      </c>
      <c r="C84" s="606" t="s">
        <v>727</v>
      </c>
      <c r="D84" s="1257">
        <v>0</v>
      </c>
      <c r="E84" s="1257">
        <f t="shared" si="13"/>
        <v>0</v>
      </c>
      <c r="F84" s="1257">
        <f t="shared" si="13"/>
        <v>0</v>
      </c>
      <c r="G84" s="1257">
        <f t="shared" si="13"/>
        <v>0</v>
      </c>
      <c r="H84" s="1257">
        <f t="shared" si="13"/>
        <v>0</v>
      </c>
      <c r="I84" s="1257">
        <f t="shared" si="13"/>
        <v>0</v>
      </c>
      <c r="J84" s="1257">
        <f t="shared" si="13"/>
        <v>0</v>
      </c>
      <c r="K84" s="1257">
        <f t="shared" si="13"/>
        <v>0</v>
      </c>
      <c r="L84" s="1257">
        <f t="shared" si="13"/>
        <v>0</v>
      </c>
      <c r="M84" s="1257">
        <f t="shared" si="13"/>
        <v>0</v>
      </c>
      <c r="N84" s="1257">
        <f t="shared" si="13"/>
        <v>4369.5786120700868</v>
      </c>
      <c r="O84" s="1257">
        <f t="shared" si="13"/>
        <v>0</v>
      </c>
      <c r="P84" s="1257">
        <f t="shared" si="13"/>
        <v>0</v>
      </c>
      <c r="Q84" s="1257">
        <f t="shared" si="13"/>
        <v>0</v>
      </c>
      <c r="R84" s="1257">
        <f t="shared" si="13"/>
        <v>0</v>
      </c>
    </row>
    <row r="85" spans="2:18">
      <c r="B85" s="599" t="s">
        <v>325</v>
      </c>
      <c r="C85" s="600" t="s">
        <v>324</v>
      </c>
      <c r="D85" s="1051">
        <v>0</v>
      </c>
      <c r="E85" s="1051">
        <f t="shared" si="13"/>
        <v>0</v>
      </c>
      <c r="F85" s="1051">
        <f t="shared" si="13"/>
        <v>0</v>
      </c>
      <c r="G85" s="1051">
        <f t="shared" si="13"/>
        <v>0</v>
      </c>
      <c r="H85" s="1051">
        <f t="shared" si="13"/>
        <v>0</v>
      </c>
      <c r="I85" s="1051">
        <f t="shared" si="13"/>
        <v>0</v>
      </c>
      <c r="J85" s="1051">
        <f t="shared" si="13"/>
        <v>0</v>
      </c>
      <c r="K85" s="1051">
        <f t="shared" si="13"/>
        <v>0</v>
      </c>
      <c r="L85" s="1051">
        <f t="shared" si="13"/>
        <v>0</v>
      </c>
      <c r="M85" s="1051">
        <f t="shared" si="13"/>
        <v>0</v>
      </c>
      <c r="N85" s="1051">
        <f t="shared" si="13"/>
        <v>1512.0264289037727</v>
      </c>
      <c r="O85" s="1051">
        <f t="shared" si="13"/>
        <v>0</v>
      </c>
      <c r="P85" s="1051">
        <f t="shared" si="13"/>
        <v>0</v>
      </c>
      <c r="Q85" s="1051">
        <f t="shared" si="13"/>
        <v>0</v>
      </c>
      <c r="R85" s="1051">
        <f t="shared" si="13"/>
        <v>0</v>
      </c>
    </row>
    <row r="86" spans="2:18" ht="10.5" thickBot="1"/>
    <row r="87" spans="2:18" ht="10.5" thickBot="1">
      <c r="B87" s="419"/>
      <c r="C87" s="419"/>
      <c r="D87" s="959"/>
      <c r="E87" s="959"/>
      <c r="F87" s="959"/>
      <c r="G87" s="959"/>
      <c r="H87" s="959"/>
      <c r="I87" s="959"/>
      <c r="J87" s="959"/>
      <c r="K87" s="959"/>
      <c r="L87" s="959"/>
      <c r="M87" s="959"/>
      <c r="N87" s="959"/>
      <c r="O87" s="959"/>
      <c r="P87" s="959"/>
      <c r="Q87" s="959"/>
      <c r="R87" s="959"/>
    </row>
    <row r="88" spans="2:18" ht="10.8" thickBot="1">
      <c r="B88" s="964" t="s">
        <v>756</v>
      </c>
      <c r="C88" s="419" t="s">
        <v>232</v>
      </c>
      <c r="D88" s="419" t="s">
        <v>70</v>
      </c>
      <c r="E88" s="419" t="s">
        <v>71</v>
      </c>
      <c r="F88" s="419" t="s">
        <v>72</v>
      </c>
      <c r="G88" s="419" t="s">
        <v>87</v>
      </c>
      <c r="H88" s="419" t="s">
        <v>88</v>
      </c>
      <c r="I88" s="419" t="s">
        <v>199</v>
      </c>
      <c r="J88" s="419" t="s">
        <v>200</v>
      </c>
      <c r="K88" s="419" t="s">
        <v>201</v>
      </c>
      <c r="L88" s="419" t="s">
        <v>408</v>
      </c>
      <c r="M88" s="419" t="s">
        <v>409</v>
      </c>
      <c r="N88" s="419" t="s">
        <v>595</v>
      </c>
      <c r="O88" s="419" t="s">
        <v>596</v>
      </c>
      <c r="P88" s="959" t="s">
        <v>597</v>
      </c>
      <c r="Q88" s="959" t="s">
        <v>598</v>
      </c>
      <c r="R88" s="995" t="s">
        <v>599</v>
      </c>
    </row>
    <row r="89" spans="2:18">
      <c r="B89" s="599" t="s">
        <v>321</v>
      </c>
      <c r="C89" s="600" t="s">
        <v>322</v>
      </c>
      <c r="D89" s="1050">
        <v>0</v>
      </c>
      <c r="E89" s="1050">
        <f t="shared" ref="E89:R91" si="14">D83</f>
        <v>0</v>
      </c>
      <c r="F89" s="1050">
        <f t="shared" si="14"/>
        <v>0</v>
      </c>
      <c r="G89" s="1050">
        <f t="shared" si="14"/>
        <v>0</v>
      </c>
      <c r="H89" s="1050">
        <f t="shared" si="14"/>
        <v>0</v>
      </c>
      <c r="I89" s="1050">
        <f t="shared" si="14"/>
        <v>0</v>
      </c>
      <c r="J89" s="1050">
        <f t="shared" si="14"/>
        <v>0</v>
      </c>
      <c r="K89" s="1050">
        <f t="shared" si="14"/>
        <v>0</v>
      </c>
      <c r="L89" s="1050">
        <f t="shared" si="14"/>
        <v>0</v>
      </c>
      <c r="M89" s="1050">
        <f t="shared" si="14"/>
        <v>0</v>
      </c>
      <c r="N89" s="1050">
        <f t="shared" si="14"/>
        <v>0</v>
      </c>
      <c r="O89" s="1050">
        <f t="shared" si="14"/>
        <v>266023.08882292372</v>
      </c>
      <c r="P89" s="1050">
        <f t="shared" si="14"/>
        <v>0</v>
      </c>
      <c r="Q89" s="1050">
        <f t="shared" si="14"/>
        <v>0</v>
      </c>
      <c r="R89" s="1050">
        <f t="shared" si="14"/>
        <v>0</v>
      </c>
    </row>
    <row r="90" spans="2:18" ht="10.5">
      <c r="B90" s="599" t="s">
        <v>323</v>
      </c>
      <c r="C90" s="606" t="s">
        <v>727</v>
      </c>
      <c r="D90" s="1257">
        <v>0</v>
      </c>
      <c r="E90" s="1257">
        <f t="shared" si="14"/>
        <v>0</v>
      </c>
      <c r="F90" s="1257">
        <f t="shared" si="14"/>
        <v>0</v>
      </c>
      <c r="G90" s="1257">
        <f t="shared" si="14"/>
        <v>0</v>
      </c>
      <c r="H90" s="1257">
        <f t="shared" si="14"/>
        <v>0</v>
      </c>
      <c r="I90" s="1257">
        <f t="shared" si="14"/>
        <v>0</v>
      </c>
      <c r="J90" s="1257">
        <f t="shared" si="14"/>
        <v>0</v>
      </c>
      <c r="K90" s="1257">
        <f t="shared" si="14"/>
        <v>0</v>
      </c>
      <c r="L90" s="1257">
        <f t="shared" si="14"/>
        <v>0</v>
      </c>
      <c r="M90" s="1257">
        <f t="shared" si="14"/>
        <v>0</v>
      </c>
      <c r="N90" s="1257">
        <f t="shared" si="14"/>
        <v>0</v>
      </c>
      <c r="O90" s="1257">
        <f t="shared" si="14"/>
        <v>4369.5786120700868</v>
      </c>
      <c r="P90" s="1257">
        <f t="shared" si="14"/>
        <v>0</v>
      </c>
      <c r="Q90" s="1257">
        <f t="shared" si="14"/>
        <v>0</v>
      </c>
      <c r="R90" s="1257">
        <f t="shared" si="14"/>
        <v>0</v>
      </c>
    </row>
    <row r="91" spans="2:18">
      <c r="B91" s="599" t="s">
        <v>325</v>
      </c>
      <c r="C91" s="600" t="s">
        <v>324</v>
      </c>
      <c r="D91" s="1051">
        <v>0</v>
      </c>
      <c r="E91" s="1051">
        <f t="shared" si="14"/>
        <v>0</v>
      </c>
      <c r="F91" s="1051">
        <f t="shared" si="14"/>
        <v>0</v>
      </c>
      <c r="G91" s="1051">
        <f t="shared" si="14"/>
        <v>0</v>
      </c>
      <c r="H91" s="1051">
        <f t="shared" si="14"/>
        <v>0</v>
      </c>
      <c r="I91" s="1051">
        <f t="shared" si="14"/>
        <v>0</v>
      </c>
      <c r="J91" s="1051">
        <f t="shared" si="14"/>
        <v>0</v>
      </c>
      <c r="K91" s="1051">
        <f t="shared" si="14"/>
        <v>0</v>
      </c>
      <c r="L91" s="1051">
        <f t="shared" si="14"/>
        <v>0</v>
      </c>
      <c r="M91" s="1051">
        <f t="shared" si="14"/>
        <v>0</v>
      </c>
      <c r="N91" s="1051">
        <f t="shared" si="14"/>
        <v>0</v>
      </c>
      <c r="O91" s="1051">
        <f t="shared" si="14"/>
        <v>1512.0264289037727</v>
      </c>
      <c r="P91" s="1051">
        <f t="shared" si="14"/>
        <v>0</v>
      </c>
      <c r="Q91" s="1051">
        <f t="shared" si="14"/>
        <v>0</v>
      </c>
      <c r="R91" s="1051">
        <f t="shared" si="14"/>
        <v>0</v>
      </c>
    </row>
    <row r="92" spans="2:18" ht="10.5" thickBot="1"/>
    <row r="93" spans="2:18" ht="10.5" thickBot="1">
      <c r="B93" s="419"/>
      <c r="C93" s="419"/>
      <c r="D93" s="959"/>
      <c r="E93" s="959"/>
      <c r="F93" s="959"/>
      <c r="G93" s="959"/>
      <c r="H93" s="959"/>
      <c r="I93" s="959"/>
      <c r="J93" s="959"/>
      <c r="K93" s="959"/>
      <c r="L93" s="959"/>
      <c r="M93" s="959"/>
      <c r="N93" s="959"/>
      <c r="O93" s="959"/>
      <c r="P93" s="959"/>
      <c r="Q93" s="959"/>
      <c r="R93" s="959"/>
    </row>
    <row r="94" spans="2:18" ht="10.8" thickBot="1">
      <c r="B94" s="964" t="s">
        <v>757</v>
      </c>
      <c r="C94" s="419" t="s">
        <v>232</v>
      </c>
      <c r="D94" s="419" t="s">
        <v>70</v>
      </c>
      <c r="E94" s="419" t="s">
        <v>71</v>
      </c>
      <c r="F94" s="419" t="s">
        <v>72</v>
      </c>
      <c r="G94" s="419" t="s">
        <v>87</v>
      </c>
      <c r="H94" s="419" t="s">
        <v>88</v>
      </c>
      <c r="I94" s="419" t="s">
        <v>199</v>
      </c>
      <c r="J94" s="419" t="s">
        <v>200</v>
      </c>
      <c r="K94" s="419" t="s">
        <v>201</v>
      </c>
      <c r="L94" s="419" t="s">
        <v>408</v>
      </c>
      <c r="M94" s="419" t="s">
        <v>409</v>
      </c>
      <c r="N94" s="419" t="s">
        <v>595</v>
      </c>
      <c r="O94" s="419" t="s">
        <v>596</v>
      </c>
      <c r="P94" s="959" t="s">
        <v>597</v>
      </c>
      <c r="Q94" s="959" t="s">
        <v>598</v>
      </c>
      <c r="R94" s="995" t="s">
        <v>599</v>
      </c>
    </row>
    <row r="95" spans="2:18">
      <c r="B95" s="599" t="s">
        <v>321</v>
      </c>
      <c r="C95" s="600" t="s">
        <v>322</v>
      </c>
      <c r="D95" s="1050">
        <v>0</v>
      </c>
      <c r="E95" s="1050">
        <f t="shared" ref="E95:R97" si="15">D89</f>
        <v>0</v>
      </c>
      <c r="F95" s="1050">
        <f t="shared" si="15"/>
        <v>0</v>
      </c>
      <c r="G95" s="1050">
        <f t="shared" si="15"/>
        <v>0</v>
      </c>
      <c r="H95" s="1050">
        <f t="shared" si="15"/>
        <v>0</v>
      </c>
      <c r="I95" s="1050">
        <f t="shared" si="15"/>
        <v>0</v>
      </c>
      <c r="J95" s="1050">
        <f t="shared" si="15"/>
        <v>0</v>
      </c>
      <c r="K95" s="1050">
        <f t="shared" si="15"/>
        <v>0</v>
      </c>
      <c r="L95" s="1050">
        <f t="shared" si="15"/>
        <v>0</v>
      </c>
      <c r="M95" s="1050">
        <f t="shared" si="15"/>
        <v>0</v>
      </c>
      <c r="N95" s="1050">
        <f t="shared" si="15"/>
        <v>0</v>
      </c>
      <c r="O95" s="1050">
        <f t="shared" si="15"/>
        <v>0</v>
      </c>
      <c r="P95" s="1050">
        <f t="shared" si="15"/>
        <v>266023.08882292372</v>
      </c>
      <c r="Q95" s="1050">
        <f t="shared" si="15"/>
        <v>0</v>
      </c>
      <c r="R95" s="1050">
        <f t="shared" si="15"/>
        <v>0</v>
      </c>
    </row>
    <row r="96" spans="2:18" ht="10.5">
      <c r="B96" s="599" t="s">
        <v>323</v>
      </c>
      <c r="C96" s="606" t="s">
        <v>727</v>
      </c>
      <c r="D96" s="1257">
        <v>0</v>
      </c>
      <c r="E96" s="1257">
        <f t="shared" si="15"/>
        <v>0</v>
      </c>
      <c r="F96" s="1257">
        <f t="shared" si="15"/>
        <v>0</v>
      </c>
      <c r="G96" s="1257">
        <f t="shared" si="15"/>
        <v>0</v>
      </c>
      <c r="H96" s="1257">
        <f t="shared" si="15"/>
        <v>0</v>
      </c>
      <c r="I96" s="1257">
        <f t="shared" si="15"/>
        <v>0</v>
      </c>
      <c r="J96" s="1257">
        <f t="shared" si="15"/>
        <v>0</v>
      </c>
      <c r="K96" s="1257">
        <f t="shared" si="15"/>
        <v>0</v>
      </c>
      <c r="L96" s="1257">
        <f t="shared" si="15"/>
        <v>0</v>
      </c>
      <c r="M96" s="1257">
        <f t="shared" si="15"/>
        <v>0</v>
      </c>
      <c r="N96" s="1257">
        <f t="shared" si="15"/>
        <v>0</v>
      </c>
      <c r="O96" s="1257">
        <f t="shared" si="15"/>
        <v>0</v>
      </c>
      <c r="P96" s="1257">
        <f t="shared" si="15"/>
        <v>4369.5786120700868</v>
      </c>
      <c r="Q96" s="1257">
        <f t="shared" si="15"/>
        <v>0</v>
      </c>
      <c r="R96" s="1257">
        <f t="shared" si="15"/>
        <v>0</v>
      </c>
    </row>
    <row r="97" spans="2:18">
      <c r="B97" s="599" t="s">
        <v>325</v>
      </c>
      <c r="C97" s="600" t="s">
        <v>324</v>
      </c>
      <c r="D97" s="1051">
        <v>0</v>
      </c>
      <c r="E97" s="1051">
        <f t="shared" si="15"/>
        <v>0</v>
      </c>
      <c r="F97" s="1051">
        <f t="shared" si="15"/>
        <v>0</v>
      </c>
      <c r="G97" s="1051">
        <f t="shared" si="15"/>
        <v>0</v>
      </c>
      <c r="H97" s="1051">
        <f t="shared" si="15"/>
        <v>0</v>
      </c>
      <c r="I97" s="1051">
        <f t="shared" si="15"/>
        <v>0</v>
      </c>
      <c r="J97" s="1051">
        <f t="shared" si="15"/>
        <v>0</v>
      </c>
      <c r="K97" s="1051">
        <f t="shared" si="15"/>
        <v>0</v>
      </c>
      <c r="L97" s="1051">
        <f t="shared" si="15"/>
        <v>0</v>
      </c>
      <c r="M97" s="1051">
        <f t="shared" si="15"/>
        <v>0</v>
      </c>
      <c r="N97" s="1051">
        <f t="shared" si="15"/>
        <v>0</v>
      </c>
      <c r="O97" s="1051">
        <f t="shared" si="15"/>
        <v>0</v>
      </c>
      <c r="P97" s="1051">
        <f t="shared" si="15"/>
        <v>1512.0264289037727</v>
      </c>
      <c r="Q97" s="1051">
        <f t="shared" si="15"/>
        <v>0</v>
      </c>
      <c r="R97" s="1051">
        <f t="shared" si="15"/>
        <v>0</v>
      </c>
    </row>
    <row r="98" spans="2:18" ht="10.5" thickBot="1"/>
    <row r="99" spans="2:18" ht="10.5" thickBot="1">
      <c r="B99" s="419"/>
      <c r="C99" s="419"/>
      <c r="D99" s="959"/>
      <c r="E99" s="959"/>
      <c r="F99" s="959"/>
      <c r="G99" s="959"/>
      <c r="H99" s="959"/>
      <c r="I99" s="959"/>
      <c r="J99" s="959"/>
      <c r="K99" s="959"/>
      <c r="L99" s="959"/>
      <c r="M99" s="959"/>
      <c r="N99" s="959"/>
      <c r="O99" s="959"/>
      <c r="P99" s="959"/>
      <c r="Q99" s="959"/>
      <c r="R99" s="959"/>
    </row>
    <row r="100" spans="2:18" ht="10.8" thickBot="1">
      <c r="B100" s="964" t="s">
        <v>758</v>
      </c>
      <c r="C100" s="419" t="s">
        <v>232</v>
      </c>
      <c r="D100" s="419" t="s">
        <v>70</v>
      </c>
      <c r="E100" s="419" t="s">
        <v>71</v>
      </c>
      <c r="F100" s="419" t="s">
        <v>72</v>
      </c>
      <c r="G100" s="419" t="s">
        <v>87</v>
      </c>
      <c r="H100" s="419" t="s">
        <v>88</v>
      </c>
      <c r="I100" s="419" t="s">
        <v>199</v>
      </c>
      <c r="J100" s="419" t="s">
        <v>200</v>
      </c>
      <c r="K100" s="419" t="s">
        <v>201</v>
      </c>
      <c r="L100" s="419" t="s">
        <v>408</v>
      </c>
      <c r="M100" s="419" t="s">
        <v>409</v>
      </c>
      <c r="N100" s="419" t="s">
        <v>595</v>
      </c>
      <c r="O100" s="419" t="s">
        <v>596</v>
      </c>
      <c r="P100" s="959" t="s">
        <v>597</v>
      </c>
      <c r="Q100" s="959" t="s">
        <v>598</v>
      </c>
      <c r="R100" s="995" t="s">
        <v>599</v>
      </c>
    </row>
    <row r="101" spans="2:18">
      <c r="B101" s="599" t="s">
        <v>321</v>
      </c>
      <c r="C101" s="600" t="s">
        <v>322</v>
      </c>
      <c r="D101" s="1050">
        <v>0</v>
      </c>
      <c r="E101" s="1050">
        <f t="shared" ref="E101:R103" si="16">D95</f>
        <v>0</v>
      </c>
      <c r="F101" s="1050">
        <f t="shared" si="16"/>
        <v>0</v>
      </c>
      <c r="G101" s="1050">
        <f t="shared" si="16"/>
        <v>0</v>
      </c>
      <c r="H101" s="1050">
        <f t="shared" si="16"/>
        <v>0</v>
      </c>
      <c r="I101" s="1050">
        <f t="shared" si="16"/>
        <v>0</v>
      </c>
      <c r="J101" s="1050">
        <f t="shared" si="16"/>
        <v>0</v>
      </c>
      <c r="K101" s="1050">
        <f t="shared" si="16"/>
        <v>0</v>
      </c>
      <c r="L101" s="1050">
        <f t="shared" si="16"/>
        <v>0</v>
      </c>
      <c r="M101" s="1050">
        <f t="shared" si="16"/>
        <v>0</v>
      </c>
      <c r="N101" s="1050">
        <f t="shared" si="16"/>
        <v>0</v>
      </c>
      <c r="O101" s="1050">
        <f t="shared" si="16"/>
        <v>0</v>
      </c>
      <c r="P101" s="1050">
        <f t="shared" si="16"/>
        <v>0</v>
      </c>
      <c r="Q101" s="1050">
        <f t="shared" si="16"/>
        <v>266023.08882292372</v>
      </c>
      <c r="R101" s="1050">
        <f t="shared" si="16"/>
        <v>0</v>
      </c>
    </row>
    <row r="102" spans="2:18" ht="10.5">
      <c r="B102" s="599" t="s">
        <v>323</v>
      </c>
      <c r="C102" s="606" t="s">
        <v>727</v>
      </c>
      <c r="D102" s="1257">
        <v>0</v>
      </c>
      <c r="E102" s="1257">
        <f t="shared" si="16"/>
        <v>0</v>
      </c>
      <c r="F102" s="1257">
        <f t="shared" si="16"/>
        <v>0</v>
      </c>
      <c r="G102" s="1257">
        <f t="shared" si="16"/>
        <v>0</v>
      </c>
      <c r="H102" s="1257">
        <f t="shared" si="16"/>
        <v>0</v>
      </c>
      <c r="I102" s="1257">
        <f t="shared" si="16"/>
        <v>0</v>
      </c>
      <c r="J102" s="1257">
        <f t="shared" si="16"/>
        <v>0</v>
      </c>
      <c r="K102" s="1257">
        <f t="shared" si="16"/>
        <v>0</v>
      </c>
      <c r="L102" s="1257">
        <f t="shared" si="16"/>
        <v>0</v>
      </c>
      <c r="M102" s="1257">
        <f t="shared" si="16"/>
        <v>0</v>
      </c>
      <c r="N102" s="1257">
        <f t="shared" si="16"/>
        <v>0</v>
      </c>
      <c r="O102" s="1257">
        <f t="shared" si="16"/>
        <v>0</v>
      </c>
      <c r="P102" s="1257">
        <f t="shared" si="16"/>
        <v>0</v>
      </c>
      <c r="Q102" s="1257">
        <f t="shared" si="16"/>
        <v>4369.5786120700868</v>
      </c>
      <c r="R102" s="1257">
        <f t="shared" si="16"/>
        <v>0</v>
      </c>
    </row>
    <row r="103" spans="2:18">
      <c r="B103" s="599" t="s">
        <v>325</v>
      </c>
      <c r="C103" s="600" t="s">
        <v>324</v>
      </c>
      <c r="D103" s="1051">
        <v>0</v>
      </c>
      <c r="E103" s="1051">
        <f t="shared" si="16"/>
        <v>0</v>
      </c>
      <c r="F103" s="1051">
        <f t="shared" si="16"/>
        <v>0</v>
      </c>
      <c r="G103" s="1051">
        <f t="shared" si="16"/>
        <v>0</v>
      </c>
      <c r="H103" s="1051">
        <f t="shared" si="16"/>
        <v>0</v>
      </c>
      <c r="I103" s="1051">
        <f t="shared" si="16"/>
        <v>0</v>
      </c>
      <c r="J103" s="1051">
        <f t="shared" si="16"/>
        <v>0</v>
      </c>
      <c r="K103" s="1051">
        <f t="shared" si="16"/>
        <v>0</v>
      </c>
      <c r="L103" s="1051">
        <f t="shared" si="16"/>
        <v>0</v>
      </c>
      <c r="M103" s="1051">
        <f t="shared" si="16"/>
        <v>0</v>
      </c>
      <c r="N103" s="1051">
        <f t="shared" si="16"/>
        <v>0</v>
      </c>
      <c r="O103" s="1051">
        <f t="shared" si="16"/>
        <v>0</v>
      </c>
      <c r="P103" s="1051">
        <f t="shared" si="16"/>
        <v>0</v>
      </c>
      <c r="Q103" s="1051">
        <f t="shared" si="16"/>
        <v>1512.0264289037727</v>
      </c>
      <c r="R103" s="1051">
        <f t="shared" si="16"/>
        <v>0</v>
      </c>
    </row>
    <row r="104" spans="2:18" ht="10.5" thickBot="1"/>
    <row r="105" spans="2:18" ht="10.5" thickBot="1">
      <c r="B105" s="419"/>
      <c r="C105" s="419"/>
      <c r="D105" s="959"/>
      <c r="E105" s="959"/>
      <c r="F105" s="959"/>
      <c r="G105" s="959"/>
      <c r="H105" s="959"/>
      <c r="I105" s="959"/>
      <c r="J105" s="959"/>
      <c r="K105" s="959"/>
      <c r="L105" s="959"/>
      <c r="M105" s="959"/>
      <c r="N105" s="959"/>
      <c r="O105" s="959"/>
      <c r="P105" s="959"/>
      <c r="Q105" s="959"/>
      <c r="R105" s="959"/>
    </row>
    <row r="106" spans="2:18" ht="10.8" thickBot="1">
      <c r="B106" s="964" t="s">
        <v>759</v>
      </c>
      <c r="C106" s="419" t="s">
        <v>232</v>
      </c>
      <c r="D106" s="419" t="s">
        <v>70</v>
      </c>
      <c r="E106" s="419" t="s">
        <v>71</v>
      </c>
      <c r="F106" s="419" t="s">
        <v>72</v>
      </c>
      <c r="G106" s="419" t="s">
        <v>87</v>
      </c>
      <c r="H106" s="419" t="s">
        <v>88</v>
      </c>
      <c r="I106" s="419" t="s">
        <v>199</v>
      </c>
      <c r="J106" s="419" t="s">
        <v>200</v>
      </c>
      <c r="K106" s="419" t="s">
        <v>201</v>
      </c>
      <c r="L106" s="419" t="s">
        <v>408</v>
      </c>
      <c r="M106" s="419" t="s">
        <v>409</v>
      </c>
      <c r="N106" s="419" t="s">
        <v>595</v>
      </c>
      <c r="O106" s="419" t="s">
        <v>596</v>
      </c>
      <c r="P106" s="959" t="s">
        <v>597</v>
      </c>
      <c r="Q106" s="959" t="s">
        <v>598</v>
      </c>
      <c r="R106" s="995" t="s">
        <v>599</v>
      </c>
    </row>
    <row r="107" spans="2:18">
      <c r="B107" s="599" t="s">
        <v>321</v>
      </c>
      <c r="C107" s="600" t="s">
        <v>322</v>
      </c>
      <c r="D107" s="1050">
        <v>0</v>
      </c>
      <c r="E107" s="1050">
        <f t="shared" ref="E107:R109" si="17">D101</f>
        <v>0</v>
      </c>
      <c r="F107" s="1050">
        <f t="shared" si="17"/>
        <v>0</v>
      </c>
      <c r="G107" s="1050">
        <f t="shared" si="17"/>
        <v>0</v>
      </c>
      <c r="H107" s="1050">
        <f t="shared" si="17"/>
        <v>0</v>
      </c>
      <c r="I107" s="1050">
        <f t="shared" si="17"/>
        <v>0</v>
      </c>
      <c r="J107" s="1050">
        <f t="shared" si="17"/>
        <v>0</v>
      </c>
      <c r="K107" s="1050">
        <f t="shared" si="17"/>
        <v>0</v>
      </c>
      <c r="L107" s="1050">
        <f t="shared" si="17"/>
        <v>0</v>
      </c>
      <c r="M107" s="1050">
        <f t="shared" si="17"/>
        <v>0</v>
      </c>
      <c r="N107" s="1050">
        <f t="shared" si="17"/>
        <v>0</v>
      </c>
      <c r="O107" s="1050">
        <f t="shared" si="17"/>
        <v>0</v>
      </c>
      <c r="P107" s="1050">
        <f t="shared" si="17"/>
        <v>0</v>
      </c>
      <c r="Q107" s="1050">
        <f t="shared" si="17"/>
        <v>0</v>
      </c>
      <c r="R107" s="1050">
        <f t="shared" si="17"/>
        <v>266023.08882292372</v>
      </c>
    </row>
    <row r="108" spans="2:18" ht="10.5">
      <c r="B108" s="599" t="s">
        <v>323</v>
      </c>
      <c r="C108" s="606" t="s">
        <v>727</v>
      </c>
      <c r="D108" s="1257">
        <v>0</v>
      </c>
      <c r="E108" s="1257">
        <f t="shared" si="17"/>
        <v>0</v>
      </c>
      <c r="F108" s="1257">
        <f t="shared" si="17"/>
        <v>0</v>
      </c>
      <c r="G108" s="1257">
        <f t="shared" si="17"/>
        <v>0</v>
      </c>
      <c r="H108" s="1257">
        <f t="shared" si="17"/>
        <v>0</v>
      </c>
      <c r="I108" s="1257">
        <f t="shared" si="17"/>
        <v>0</v>
      </c>
      <c r="J108" s="1257">
        <f t="shared" si="17"/>
        <v>0</v>
      </c>
      <c r="K108" s="1257">
        <f t="shared" si="17"/>
        <v>0</v>
      </c>
      <c r="L108" s="1257">
        <f t="shared" si="17"/>
        <v>0</v>
      </c>
      <c r="M108" s="1257">
        <f t="shared" si="17"/>
        <v>0</v>
      </c>
      <c r="N108" s="1257">
        <f t="shared" si="17"/>
        <v>0</v>
      </c>
      <c r="O108" s="1257">
        <f t="shared" si="17"/>
        <v>0</v>
      </c>
      <c r="P108" s="1257">
        <f t="shared" si="17"/>
        <v>0</v>
      </c>
      <c r="Q108" s="1257">
        <f t="shared" si="17"/>
        <v>0</v>
      </c>
      <c r="R108" s="1257">
        <f t="shared" si="17"/>
        <v>4369.5786120700868</v>
      </c>
    </row>
    <row r="109" spans="2:18">
      <c r="B109" s="599" t="s">
        <v>325</v>
      </c>
      <c r="C109" s="600" t="s">
        <v>324</v>
      </c>
      <c r="D109" s="1051">
        <v>0</v>
      </c>
      <c r="E109" s="1051">
        <f t="shared" si="17"/>
        <v>0</v>
      </c>
      <c r="F109" s="1051">
        <f t="shared" si="17"/>
        <v>0</v>
      </c>
      <c r="G109" s="1051">
        <f t="shared" si="17"/>
        <v>0</v>
      </c>
      <c r="H109" s="1051">
        <f t="shared" si="17"/>
        <v>0</v>
      </c>
      <c r="I109" s="1051">
        <f t="shared" si="17"/>
        <v>0</v>
      </c>
      <c r="J109" s="1051">
        <f t="shared" si="17"/>
        <v>0</v>
      </c>
      <c r="K109" s="1051">
        <f t="shared" si="17"/>
        <v>0</v>
      </c>
      <c r="L109" s="1051">
        <f t="shared" si="17"/>
        <v>0</v>
      </c>
      <c r="M109" s="1051">
        <f t="shared" si="17"/>
        <v>0</v>
      </c>
      <c r="N109" s="1051">
        <f t="shared" si="17"/>
        <v>0</v>
      </c>
      <c r="O109" s="1051">
        <f t="shared" si="17"/>
        <v>0</v>
      </c>
      <c r="P109" s="1051">
        <f t="shared" si="17"/>
        <v>0</v>
      </c>
      <c r="Q109" s="1051">
        <f t="shared" si="17"/>
        <v>0</v>
      </c>
      <c r="R109" s="1051">
        <f t="shared" si="17"/>
        <v>1512.0264289037727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25">
    <tabColor rgb="FF002060"/>
  </sheetPr>
  <dimension ref="A2:AA73"/>
  <sheetViews>
    <sheetView topLeftCell="A16" zoomScaleNormal="100" workbookViewId="0">
      <selection activeCell="C41" sqref="C41:Q41"/>
    </sheetView>
  </sheetViews>
  <sheetFormatPr defaultColWidth="9.21875" defaultRowHeight="12.3"/>
  <cols>
    <col min="1" max="1" width="7.21875" style="147" customWidth="1"/>
    <col min="2" max="2" width="20" style="147" customWidth="1"/>
    <col min="3" max="3" width="19.6640625" style="147" customWidth="1"/>
    <col min="4" max="4" width="13.77734375" style="147" customWidth="1"/>
    <col min="5" max="5" width="12.44140625" style="147" customWidth="1"/>
    <col min="6" max="6" width="11.6640625" style="147" customWidth="1"/>
    <col min="7" max="7" width="12" style="147" customWidth="1"/>
    <col min="8" max="8" width="12.6640625" style="147" customWidth="1"/>
    <col min="9" max="9" width="12.44140625" style="147" customWidth="1"/>
    <col min="10" max="10" width="14.6640625" style="147" customWidth="1"/>
    <col min="11" max="12" width="12" style="147" customWidth="1"/>
    <col min="13" max="13" width="11.21875" style="147" bestFit="1" customWidth="1"/>
    <col min="14" max="14" width="11.77734375" style="147" customWidth="1"/>
    <col min="15" max="15" width="10.88671875" style="147" customWidth="1"/>
    <col min="16" max="16" width="12.5546875" style="147" customWidth="1"/>
    <col min="17" max="17" width="10.5" style="147" customWidth="1"/>
    <col min="18" max="18" width="10.5546875" style="147" customWidth="1"/>
    <col min="19" max="19" width="11.88671875" style="147" customWidth="1"/>
    <col min="20" max="20" width="10.44140625" style="147" customWidth="1"/>
    <col min="21" max="16384" width="9.21875" style="147"/>
  </cols>
  <sheetData>
    <row r="2" spans="1:19" ht="15">
      <c r="B2" s="612" t="s">
        <v>770</v>
      </c>
      <c r="C2" s="607"/>
      <c r="D2" s="607"/>
      <c r="E2" s="608"/>
      <c r="F2" s="609"/>
      <c r="G2" s="609"/>
      <c r="H2" s="609"/>
      <c r="I2" s="609"/>
      <c r="J2" s="609"/>
      <c r="K2" s="609"/>
      <c r="L2" s="609"/>
      <c r="M2" s="609"/>
      <c r="N2" s="609"/>
      <c r="O2" s="609"/>
      <c r="P2" s="609"/>
      <c r="Q2" s="609"/>
      <c r="R2" s="609"/>
      <c r="S2" s="609"/>
    </row>
    <row r="3" spans="1:19">
      <c r="B3" s="610" t="s">
        <v>594</v>
      </c>
      <c r="C3" s="611"/>
      <c r="D3" s="611"/>
      <c r="E3" s="608"/>
      <c r="F3" s="609"/>
      <c r="G3" s="609"/>
      <c r="H3" s="609"/>
      <c r="I3" s="609"/>
      <c r="J3" s="609"/>
      <c r="K3" s="609"/>
      <c r="L3" s="609"/>
      <c r="M3" s="609"/>
      <c r="N3" s="609"/>
      <c r="O3" s="609"/>
      <c r="P3" s="609"/>
      <c r="Q3" s="609"/>
      <c r="R3" s="609"/>
      <c r="S3" s="609"/>
    </row>
    <row r="4" spans="1:19" ht="12.6" thickBot="1"/>
    <row r="5" spans="1:19">
      <c r="B5" s="613" t="s">
        <v>367</v>
      </c>
      <c r="C5" s="623">
        <f>'Water Volume'!D7</f>
        <v>300000</v>
      </c>
      <c r="D5" s="624" t="s">
        <v>514</v>
      </c>
      <c r="G5" s="937" t="s">
        <v>600</v>
      </c>
      <c r="H5" s="938"/>
      <c r="I5" s="939"/>
      <c r="J5" s="943" t="s">
        <v>603</v>
      </c>
    </row>
    <row r="6" spans="1:19" ht="13.2" thickBot="1">
      <c r="B6" s="614" t="s">
        <v>368</v>
      </c>
      <c r="C6" s="625">
        <f>'Water Volume'!D11</f>
        <v>28</v>
      </c>
      <c r="D6" s="626" t="s">
        <v>328</v>
      </c>
      <c r="G6" s="940" t="s">
        <v>601</v>
      </c>
      <c r="H6" s="941"/>
      <c r="I6" s="942"/>
      <c r="J6" s="944" t="s">
        <v>602</v>
      </c>
    </row>
    <row r="7" spans="1:19" ht="12.6" thickBot="1">
      <c r="B7" s="150"/>
      <c r="C7" s="149"/>
      <c r="D7" s="149"/>
    </row>
    <row r="8" spans="1:19" ht="31.5">
      <c r="B8" s="615" t="s">
        <v>753</v>
      </c>
      <c r="C8" s="615" t="s">
        <v>359</v>
      </c>
      <c r="D8" s="615" t="s">
        <v>254</v>
      </c>
      <c r="E8" s="615" t="s">
        <v>360</v>
      </c>
      <c r="F8" s="615" t="s">
        <v>361</v>
      </c>
      <c r="G8" s="616" t="s">
        <v>329</v>
      </c>
      <c r="H8" s="616" t="s">
        <v>330</v>
      </c>
      <c r="I8" s="615" t="s">
        <v>322</v>
      </c>
      <c r="J8" s="615" t="s">
        <v>362</v>
      </c>
      <c r="K8" s="615" t="s">
        <v>363</v>
      </c>
      <c r="L8" s="616" t="s">
        <v>331</v>
      </c>
      <c r="M8" s="615" t="s">
        <v>332</v>
      </c>
      <c r="N8" s="615" t="s">
        <v>364</v>
      </c>
      <c r="O8" s="615" t="s">
        <v>333</v>
      </c>
      <c r="P8" s="615" t="s">
        <v>365</v>
      </c>
      <c r="Q8" s="615" t="s">
        <v>334</v>
      </c>
      <c r="R8" s="615" t="s">
        <v>335</v>
      </c>
      <c r="S8" s="615" t="s">
        <v>366</v>
      </c>
    </row>
    <row r="9" spans="1:19" ht="12.6" thickBot="1">
      <c r="B9" s="209"/>
      <c r="C9" s="921"/>
      <c r="D9" s="921"/>
      <c r="E9" s="922"/>
      <c r="F9" s="923">
        <v>0.1</v>
      </c>
      <c r="G9" s="924"/>
      <c r="H9" s="924"/>
      <c r="I9" s="925">
        <f>C5</f>
        <v>300000</v>
      </c>
      <c r="J9" s="926">
        <v>0</v>
      </c>
      <c r="K9" s="924"/>
      <c r="L9" s="924"/>
      <c r="M9" s="927" t="s">
        <v>336</v>
      </c>
      <c r="N9" s="927" t="s">
        <v>337</v>
      </c>
      <c r="O9" s="927"/>
      <c r="P9" s="928">
        <v>50000</v>
      </c>
      <c r="Q9" s="929"/>
      <c r="R9" s="929"/>
      <c r="S9" s="930"/>
    </row>
    <row r="10" spans="1:19" ht="12.6" thickBot="1">
      <c r="B10" s="919"/>
      <c r="C10" s="931">
        <v>7</v>
      </c>
      <c r="D10" s="1052">
        <f>J10/C5</f>
        <v>9.7E-5</v>
      </c>
      <c r="E10" s="933">
        <v>0.1</v>
      </c>
      <c r="F10" s="1533">
        <f>F21</f>
        <v>7.7578088356996732E-3</v>
      </c>
      <c r="G10" s="933">
        <f t="shared" ref="G10" si="0">100-H10</f>
        <v>97</v>
      </c>
      <c r="H10" s="933">
        <v>3</v>
      </c>
      <c r="I10" s="932">
        <f>(I9/100)*(100-H10)</f>
        <v>291000</v>
      </c>
      <c r="J10" s="933">
        <f>I10*F9/1000</f>
        <v>29.1</v>
      </c>
      <c r="K10" s="933">
        <f>J10-J9</f>
        <v>29.1</v>
      </c>
      <c r="L10" s="933">
        <v>0.8</v>
      </c>
      <c r="M10" s="933">
        <v>7.69</v>
      </c>
      <c r="N10" s="933">
        <f t="shared" ref="N10:N16" si="1">(J10/100)*M10*C10</f>
        <v>15.664530000000003</v>
      </c>
      <c r="O10" s="933">
        <f>N10</f>
        <v>15.664530000000003</v>
      </c>
      <c r="P10" s="935">
        <v>100000</v>
      </c>
      <c r="Q10" s="934" t="s">
        <v>338</v>
      </c>
      <c r="R10" s="934" t="s">
        <v>339</v>
      </c>
      <c r="S10" s="1250">
        <f>N10*'Price Food Type'!I6</f>
        <v>37.124936100000006</v>
      </c>
    </row>
    <row r="11" spans="1:19" ht="12.6" thickBot="1">
      <c r="B11" s="920"/>
      <c r="C11" s="936">
        <v>4</v>
      </c>
      <c r="D11" s="946">
        <f>J11/C6</f>
        <v>7.9013282991601166E-2</v>
      </c>
      <c r="E11" s="916">
        <f>F10</f>
        <v>7.7578088356996732E-3</v>
      </c>
      <c r="F11" s="1534">
        <f>G21</f>
        <v>6.1691580903182691E-2</v>
      </c>
      <c r="G11" s="916">
        <f>G10-H11</f>
        <v>95</v>
      </c>
      <c r="H11" s="916">
        <v>2</v>
      </c>
      <c r="I11" s="918">
        <f>(I10/100)*(100-H11)</f>
        <v>285180</v>
      </c>
      <c r="J11" s="916">
        <f>I11*F10/1000</f>
        <v>2.2123719237648327</v>
      </c>
      <c r="K11" s="916">
        <f>J11-J10</f>
        <v>-26.887628076235167</v>
      </c>
      <c r="L11" s="916">
        <v>0.8</v>
      </c>
      <c r="M11" s="916">
        <v>7.66</v>
      </c>
      <c r="N11" s="916">
        <f t="shared" si="1"/>
        <v>0.67787075744154479</v>
      </c>
      <c r="O11" s="916">
        <f>SUM(N10:N11)</f>
        <v>16.342400757441549</v>
      </c>
      <c r="P11" s="935">
        <v>100000</v>
      </c>
      <c r="Q11" s="917" t="s">
        <v>338</v>
      </c>
      <c r="R11" s="917" t="s">
        <v>340</v>
      </c>
      <c r="S11" s="1251">
        <f>N11*'Price Food Type'!I7</f>
        <v>1.6065536951364612</v>
      </c>
    </row>
    <row r="12" spans="1:19" ht="12.6" thickBot="1">
      <c r="B12" s="920"/>
      <c r="C12" s="936">
        <v>5</v>
      </c>
      <c r="D12" s="946">
        <f>J12/C6</f>
        <v>0.61576217646893749</v>
      </c>
      <c r="E12" s="916">
        <f t="shared" ref="E12:E16" si="2">F11</f>
        <v>6.1691580903182691E-2</v>
      </c>
      <c r="F12" s="1534">
        <f>H21</f>
        <v>0.20696564095667194</v>
      </c>
      <c r="G12" s="916">
        <f>G11-H12</f>
        <v>93</v>
      </c>
      <c r="H12" s="916">
        <v>2</v>
      </c>
      <c r="I12" s="918">
        <f t="shared" ref="I12:I16" si="3">(I11/100)*(100-H12)</f>
        <v>279476.40000000002</v>
      </c>
      <c r="J12" s="916">
        <f t="shared" ref="J12:J15" si="4">I12*F11/1000</f>
        <v>17.24134094113025</v>
      </c>
      <c r="K12" s="916">
        <f>J12-J11</f>
        <v>15.028969017365418</v>
      </c>
      <c r="L12" s="916">
        <v>0.8</v>
      </c>
      <c r="M12" s="916">
        <v>7.37</v>
      </c>
      <c r="N12" s="916">
        <f t="shared" si="1"/>
        <v>6.3534341368064968</v>
      </c>
      <c r="O12" s="916">
        <f>SUM(N10:N12)</f>
        <v>22.695834894248044</v>
      </c>
      <c r="P12" s="935">
        <v>100000</v>
      </c>
      <c r="Q12" s="917" t="s">
        <v>338</v>
      </c>
      <c r="R12" s="917" t="s">
        <v>341</v>
      </c>
      <c r="S12" s="1251">
        <f>N12*'Price Food Type'!I8</f>
        <v>15.057638904231398</v>
      </c>
    </row>
    <row r="13" spans="1:19" ht="12.6" thickBot="1">
      <c r="B13" s="920" t="s">
        <v>754</v>
      </c>
      <c r="C13" s="936">
        <v>23</v>
      </c>
      <c r="D13" s="946">
        <f>J13/C6</f>
        <v>2.0306677874954553</v>
      </c>
      <c r="E13" s="916">
        <f t="shared" si="2"/>
        <v>0.20696564095667194</v>
      </c>
      <c r="F13" s="1534">
        <f>I21</f>
        <v>0.48765735170213498</v>
      </c>
      <c r="G13" s="916">
        <f t="shared" ref="G13:G16" si="5">G12-H13</f>
        <v>91.3</v>
      </c>
      <c r="H13" s="916">
        <v>1.7</v>
      </c>
      <c r="I13" s="918">
        <f t="shared" si="3"/>
        <v>274725.30119999999</v>
      </c>
      <c r="J13" s="916">
        <f t="shared" si="4"/>
        <v>56.85869804987275</v>
      </c>
      <c r="K13" s="916">
        <f>J13-J12</f>
        <v>39.617357108742496</v>
      </c>
      <c r="L13" s="916">
        <v>0.8</v>
      </c>
      <c r="M13" s="916">
        <v>5.19</v>
      </c>
      <c r="N13" s="916">
        <f t="shared" si="1"/>
        <v>67.872227862133101</v>
      </c>
      <c r="O13" s="916">
        <f>SUM(N10:N13)</f>
        <v>90.568062756381153</v>
      </c>
      <c r="P13" s="935">
        <v>100000</v>
      </c>
      <c r="Q13" s="917" t="s">
        <v>338</v>
      </c>
      <c r="R13" s="917" t="s">
        <v>342</v>
      </c>
      <c r="S13" s="1251">
        <f>N13*'Price Food Type'!G9</f>
        <v>662.43303081087083</v>
      </c>
    </row>
    <row r="14" spans="1:19" ht="12.6" thickBot="1">
      <c r="B14" s="920"/>
      <c r="C14" s="936">
        <v>7</v>
      </c>
      <c r="D14" s="946">
        <f>J14/C6</f>
        <v>4.7129369870118536</v>
      </c>
      <c r="E14" s="916">
        <f t="shared" si="2"/>
        <v>0.48765735170213498</v>
      </c>
      <c r="F14" s="1534">
        <f>J21</f>
        <v>0.94677518212645984</v>
      </c>
      <c r="G14" s="916">
        <f t="shared" si="5"/>
        <v>89.8</v>
      </c>
      <c r="H14" s="916">
        <v>1.5</v>
      </c>
      <c r="I14" s="918">
        <f t="shared" si="3"/>
        <v>270604.42168199999</v>
      </c>
      <c r="J14" s="916">
        <f t="shared" si="4"/>
        <v>131.96223563633191</v>
      </c>
      <c r="K14" s="916">
        <f>J14-J13</f>
        <v>75.103537586459169</v>
      </c>
      <c r="L14" s="916">
        <v>0.8</v>
      </c>
      <c r="M14" s="916">
        <v>6.74</v>
      </c>
      <c r="N14" s="916">
        <f t="shared" si="1"/>
        <v>62.259782773221403</v>
      </c>
      <c r="O14" s="916">
        <f>SUM(N10:N14)</f>
        <v>152.82784552960254</v>
      </c>
      <c r="P14" s="935">
        <v>100000</v>
      </c>
      <c r="Q14" s="917" t="s">
        <v>338</v>
      </c>
      <c r="R14" s="917" t="s">
        <v>343</v>
      </c>
      <c r="S14" s="1251">
        <f>N14*'Price Food Type'!I10</f>
        <v>147.55568517253474</v>
      </c>
    </row>
    <row r="15" spans="1:19" ht="12.6" thickBot="1">
      <c r="B15" s="920"/>
      <c r="C15" s="936">
        <v>24</v>
      </c>
      <c r="D15" s="946">
        <f>J15/C6</f>
        <v>9.0585548255706723</v>
      </c>
      <c r="E15" s="916">
        <f t="shared" si="2"/>
        <v>0.94677518212645984</v>
      </c>
      <c r="F15" s="1534">
        <f>L21</f>
        <v>2.5670852089835576</v>
      </c>
      <c r="G15" s="916">
        <f t="shared" si="5"/>
        <v>88.8</v>
      </c>
      <c r="H15" s="916">
        <v>1</v>
      </c>
      <c r="I15" s="918">
        <f t="shared" si="3"/>
        <v>267898.37746517995</v>
      </c>
      <c r="J15" s="916">
        <f t="shared" si="4"/>
        <v>253.63953511597882</v>
      </c>
      <c r="K15" s="916">
        <f t="shared" ref="K15:K16" si="6">J15-J14</f>
        <v>121.6772994796469</v>
      </c>
      <c r="L15" s="916">
        <v>0.9</v>
      </c>
      <c r="M15" s="916">
        <v>4.5</v>
      </c>
      <c r="N15" s="916">
        <f t="shared" si="1"/>
        <v>273.93069792525716</v>
      </c>
      <c r="O15" s="916">
        <f>SUM(N10:N15)</f>
        <v>426.7585434548597</v>
      </c>
      <c r="P15" s="935">
        <v>100000</v>
      </c>
      <c r="Q15" s="917" t="s">
        <v>344</v>
      </c>
      <c r="R15" s="917" t="s">
        <v>345</v>
      </c>
      <c r="S15" s="1251">
        <f>N15*'Price Food Type'!I22</f>
        <v>591.69030751855553</v>
      </c>
    </row>
    <row r="16" spans="1:19" ht="12.6" thickBot="1">
      <c r="A16" s="1544"/>
      <c r="B16" s="945"/>
      <c r="C16" s="1053">
        <v>18</v>
      </c>
      <c r="D16" s="1054">
        <f>J16/C6</f>
        <v>24.38942630590881</v>
      </c>
      <c r="E16" s="1055">
        <f t="shared" si="2"/>
        <v>2.5670852089835576</v>
      </c>
      <c r="F16" s="1535">
        <f>M21</f>
        <v>3.8091088828023123</v>
      </c>
      <c r="G16" s="1055">
        <f t="shared" si="5"/>
        <v>88.1</v>
      </c>
      <c r="H16" s="1055">
        <v>0.7</v>
      </c>
      <c r="I16" s="1057">
        <f t="shared" si="3"/>
        <v>266023.08882292372</v>
      </c>
      <c r="J16" s="1055">
        <f>I16*F15/1000</f>
        <v>682.90393656544666</v>
      </c>
      <c r="K16" s="1055">
        <f t="shared" si="6"/>
        <v>429.26440144946787</v>
      </c>
      <c r="L16" s="1055">
        <v>1</v>
      </c>
      <c r="M16" s="1055">
        <v>3</v>
      </c>
      <c r="N16" s="1055">
        <f t="shared" si="1"/>
        <v>368.76812574534119</v>
      </c>
      <c r="O16" s="1055">
        <f>SUM(N10:N16)</f>
        <v>795.5266692002009</v>
      </c>
      <c r="P16" s="1567">
        <v>100000</v>
      </c>
      <c r="Q16" s="1056" t="s">
        <v>346</v>
      </c>
      <c r="R16" s="1056" t="s">
        <v>347</v>
      </c>
      <c r="S16" s="1566">
        <f>N16*'Price Food Type'!I24</f>
        <v>538.40146358819811</v>
      </c>
    </row>
    <row r="17" spans="1:27" s="211" customFormat="1">
      <c r="A17" s="1544"/>
      <c r="B17" s="1542"/>
      <c r="C17" s="1551"/>
      <c r="D17" s="1552"/>
      <c r="E17" s="1540"/>
      <c r="F17" s="1553"/>
      <c r="G17" s="1540"/>
      <c r="H17" s="1542"/>
      <c r="I17" s="1551"/>
      <c r="J17" s="1540"/>
      <c r="K17" s="1540"/>
      <c r="L17" s="1540"/>
      <c r="M17" s="1540"/>
      <c r="N17" s="1540"/>
      <c r="O17" s="1540"/>
      <c r="P17" s="1541"/>
      <c r="Q17" s="1542"/>
      <c r="R17" s="1542"/>
      <c r="S17" s="1543"/>
      <c r="T17" s="1543"/>
      <c r="U17" s="1544"/>
      <c r="V17" s="1544"/>
      <c r="W17" s="1544"/>
      <c r="X17" s="1544"/>
      <c r="Y17" s="1544"/>
      <c r="Z17" s="1544"/>
      <c r="AA17" s="1544"/>
    </row>
    <row r="18" spans="1:27" s="211" customFormat="1" ht="12.6" thickBot="1">
      <c r="A18" s="1544"/>
      <c r="B18" s="997" t="s">
        <v>717</v>
      </c>
      <c r="C18" s="1554"/>
      <c r="D18" s="1554"/>
      <c r="E18" s="1554"/>
      <c r="F18" s="1554"/>
      <c r="G18" s="1554"/>
      <c r="H18" s="1554"/>
      <c r="I18" s="1554"/>
      <c r="J18" s="1554"/>
      <c r="K18" s="1554"/>
      <c r="L18" s="1554"/>
      <c r="M18" s="1554"/>
      <c r="N18" s="1554"/>
      <c r="O18" s="1540"/>
      <c r="P18" s="1541"/>
      <c r="Q18" s="1542"/>
      <c r="R18" s="1542"/>
      <c r="S18" s="1543"/>
      <c r="T18" s="1543"/>
      <c r="U18" s="1544"/>
      <c r="V18" s="1544"/>
      <c r="W18" s="1544"/>
      <c r="X18" s="1544"/>
      <c r="Y18" s="1544"/>
      <c r="Z18" s="1544"/>
      <c r="AA18" s="1544"/>
    </row>
    <row r="19" spans="1:27" s="211" customFormat="1" ht="12.6" thickBot="1">
      <c r="A19" s="1544"/>
      <c r="B19" s="1492" t="s">
        <v>718</v>
      </c>
      <c r="C19" s="1166">
        <v>4.0000000000000002E-4</v>
      </c>
      <c r="D19" s="1178" t="s">
        <v>755</v>
      </c>
      <c r="E19" s="1169">
        <v>0</v>
      </c>
      <c r="F19" s="1170">
        <f>E19+10</f>
        <v>10</v>
      </c>
      <c r="G19" s="1170">
        <f>F19+10</f>
        <v>20</v>
      </c>
      <c r="H19" s="1170">
        <f>G19+10</f>
        <v>30</v>
      </c>
      <c r="I19" s="1169">
        <f>H19+10</f>
        <v>40</v>
      </c>
      <c r="J19" s="1175">
        <f>I19+10</f>
        <v>50</v>
      </c>
      <c r="K19" s="1175">
        <f t="shared" ref="K19:N19" si="7">J19+10</f>
        <v>60</v>
      </c>
      <c r="L19" s="1175">
        <f t="shared" si="7"/>
        <v>70</v>
      </c>
      <c r="M19" s="1175">
        <f t="shared" si="7"/>
        <v>80</v>
      </c>
      <c r="N19" s="1175">
        <f t="shared" si="7"/>
        <v>90</v>
      </c>
      <c r="O19" s="1540"/>
      <c r="P19" s="1541"/>
      <c r="Q19" s="1542"/>
      <c r="R19" s="1542"/>
      <c r="S19" s="1543"/>
      <c r="T19" s="1543"/>
      <c r="U19" s="1544"/>
      <c r="V19" s="1544"/>
      <c r="W19" s="1544"/>
      <c r="X19" s="1544"/>
      <c r="Y19" s="1544"/>
      <c r="Z19" s="1544"/>
      <c r="AA19" s="1544"/>
    </row>
    <row r="20" spans="1:27" s="211" customFormat="1" ht="12.6" thickBot="1">
      <c r="A20" s="1544"/>
      <c r="B20" s="1167" t="s">
        <v>719</v>
      </c>
      <c r="C20" s="1168">
        <v>29</v>
      </c>
      <c r="D20" s="1179" t="s">
        <v>722</v>
      </c>
      <c r="E20" s="1173">
        <f>C20*(1-EXP(-C19*E19))</f>
        <v>0</v>
      </c>
      <c r="F20" s="1171">
        <f>C20*(1-EXP(-C19*F19))*10</f>
        <v>1.1576830902424695</v>
      </c>
      <c r="G20" s="1173">
        <f>C20*(1-EXP(-C19*G19))*10</f>
        <v>2.3107446972524093</v>
      </c>
      <c r="H20" s="1171">
        <f>C20*(1-EXP(-C19*H19))*10</f>
        <v>3.4592032700401498</v>
      </c>
      <c r="I20" s="1173">
        <f>C20*(1-EXP(-C19*I19))*10</f>
        <v>4.6030771839673097</v>
      </c>
      <c r="J20" s="1176">
        <f>C20*(1-EXP(-C19*J19))*10</f>
        <v>5.7423847410409765</v>
      </c>
      <c r="K20" s="1176">
        <f>C20*(1-EXP(-C19*K19))*10</f>
        <v>6.8771441702063054</v>
      </c>
      <c r="L20" s="1176">
        <f>C20*(1-EXP(-C19*L19))*10</f>
        <v>8.0073736276384135</v>
      </c>
      <c r="M20" s="1176">
        <f>C20*(1-EXP(-C19*M19))*10</f>
        <v>9.1330911970326962</v>
      </c>
      <c r="N20" s="1176">
        <f>C20*(1-EXP(-C19*N19))*10</f>
        <v>10.254314889894307</v>
      </c>
      <c r="O20" s="1540"/>
      <c r="P20" s="1541"/>
      <c r="Q20" s="1542"/>
      <c r="R20" s="1542"/>
      <c r="S20" s="1543"/>
      <c r="T20" s="1543"/>
      <c r="U20" s="1544"/>
      <c r="V20" s="1544"/>
      <c r="W20" s="1544"/>
      <c r="X20" s="1544"/>
      <c r="Y20" s="1544"/>
      <c r="Z20" s="1544"/>
      <c r="AA20" s="1544"/>
    </row>
    <row r="21" spans="1:27" s="211" customFormat="1" ht="12.6" thickBot="1">
      <c r="A21" s="1544"/>
      <c r="B21" s="1492" t="s">
        <v>720</v>
      </c>
      <c r="C21" s="1166">
        <v>0.5</v>
      </c>
      <c r="D21" s="1180" t="s">
        <v>723</v>
      </c>
      <c r="E21" s="1174">
        <f>C21*E20^3</f>
        <v>0</v>
      </c>
      <c r="F21" s="1172">
        <f>C21*F20^3/100</f>
        <v>7.7578088356996732E-3</v>
      </c>
      <c r="G21" s="1174">
        <f>C21*G20^3/100</f>
        <v>6.1691580903182691E-2</v>
      </c>
      <c r="H21" s="1172">
        <f>C21*H20^3/100</f>
        <v>0.20696564095667194</v>
      </c>
      <c r="I21" s="1174">
        <f>C21*I20^3/100</f>
        <v>0.48765735170213498</v>
      </c>
      <c r="J21" s="1177">
        <f>C21*J20^3/100</f>
        <v>0.94677518212645984</v>
      </c>
      <c r="K21" s="1177">
        <f>C21*K20^3/100</f>
        <v>1.626276516711568</v>
      </c>
      <c r="L21" s="1177">
        <f>C21*L20^3/100</f>
        <v>2.5670852089835576</v>
      </c>
      <c r="M21" s="1177">
        <f>C21*M20^3/100</f>
        <v>3.8091088828023123</v>
      </c>
      <c r="N21" s="1177">
        <f>C21*N20^3/100</f>
        <v>5.3912559847542392</v>
      </c>
      <c r="O21" s="1540"/>
      <c r="P21" s="1541"/>
      <c r="Q21" s="1542"/>
      <c r="R21" s="1542"/>
      <c r="S21" s="1543"/>
      <c r="T21" s="1543"/>
      <c r="U21" s="1544"/>
      <c r="V21" s="1544"/>
      <c r="W21" s="1544"/>
      <c r="X21" s="1544"/>
      <c r="Y21" s="1544"/>
      <c r="Z21" s="1544"/>
      <c r="AA21" s="1544"/>
    </row>
    <row r="22" spans="1:27" s="1550" customFormat="1">
      <c r="B22" s="1530"/>
      <c r="C22" s="1537"/>
      <c r="D22" s="1538"/>
      <c r="E22" s="1539"/>
      <c r="F22" s="1539"/>
      <c r="G22" s="1539"/>
      <c r="H22" s="1539"/>
      <c r="I22" s="1539"/>
      <c r="J22" s="1539"/>
      <c r="K22" s="1539"/>
      <c r="L22" s="1539"/>
      <c r="M22" s="1539"/>
      <c r="N22" s="1539"/>
      <c r="O22" s="1546"/>
      <c r="P22" s="1547"/>
      <c r="Q22" s="1548"/>
      <c r="R22" s="1548"/>
      <c r="S22" s="1549"/>
      <c r="T22" s="1549"/>
    </row>
    <row r="23" spans="1:27" s="1550" customFormat="1">
      <c r="B23" s="1530"/>
      <c r="C23" s="1537"/>
      <c r="D23" s="1538"/>
      <c r="E23" s="1539"/>
      <c r="F23" s="1539"/>
      <c r="G23" s="1539"/>
      <c r="H23" s="1539"/>
      <c r="I23" s="1539"/>
      <c r="J23" s="1539"/>
      <c r="K23" s="1539"/>
      <c r="L23" s="1539"/>
      <c r="M23" s="1539"/>
      <c r="N23" s="1539"/>
      <c r="O23" s="1546"/>
      <c r="P23" s="1547"/>
      <c r="Q23" s="1548"/>
      <c r="R23" s="1548"/>
      <c r="S23" s="1549"/>
      <c r="T23" s="1549"/>
    </row>
    <row r="24" spans="1:27">
      <c r="B24" s="208"/>
      <c r="C24"/>
      <c r="D24"/>
      <c r="F24"/>
      <c r="L24"/>
      <c r="M24"/>
      <c r="N24"/>
      <c r="O24"/>
      <c r="P24"/>
    </row>
    <row r="25" spans="1:27">
      <c r="B25"/>
      <c r="C25"/>
      <c r="D25"/>
      <c r="E25"/>
      <c r="F25"/>
      <c r="L25"/>
      <c r="M25"/>
      <c r="N25"/>
      <c r="O25"/>
      <c r="P25"/>
    </row>
    <row r="26" spans="1:27">
      <c r="B26"/>
      <c r="D26"/>
      <c r="E26"/>
      <c r="F26"/>
      <c r="L26"/>
      <c r="M26"/>
      <c r="N26"/>
      <c r="O26"/>
      <c r="P26"/>
    </row>
    <row r="27" spans="1:27">
      <c r="E27"/>
      <c r="F27"/>
      <c r="G27" s="208"/>
      <c r="L27"/>
      <c r="M27"/>
      <c r="N27"/>
      <c r="O27"/>
      <c r="P27"/>
    </row>
    <row r="28" spans="1:27">
      <c r="B28"/>
      <c r="D28"/>
      <c r="E28"/>
      <c r="F28"/>
      <c r="G28" s="208"/>
      <c r="H28" s="1164"/>
      <c r="L28"/>
      <c r="M28"/>
      <c r="N28"/>
      <c r="O28"/>
      <c r="P28"/>
    </row>
    <row r="29" spans="1:27">
      <c r="B29"/>
      <c r="C29"/>
      <c r="D29"/>
      <c r="E29"/>
      <c r="F29"/>
      <c r="G29" s="208"/>
      <c r="H29" s="1164"/>
      <c r="L29"/>
      <c r="M29"/>
      <c r="N29"/>
      <c r="O29"/>
      <c r="P29"/>
    </row>
    <row r="30" spans="1:27">
      <c r="B30"/>
      <c r="C30"/>
      <c r="D30"/>
      <c r="E30"/>
      <c r="F30"/>
      <c r="G30" s="208"/>
      <c r="H30" s="1164"/>
      <c r="J30" s="1164"/>
      <c r="L30"/>
      <c r="M30"/>
      <c r="N30"/>
      <c r="O30"/>
      <c r="P30"/>
    </row>
    <row r="31" spans="1:27">
      <c r="B31" s="1163"/>
      <c r="C31"/>
      <c r="D31"/>
      <c r="E31"/>
      <c r="F31"/>
      <c r="G31" s="208"/>
      <c r="H31" s="1164"/>
      <c r="J31" s="1164"/>
      <c r="L31"/>
      <c r="M31"/>
      <c r="N31"/>
      <c r="O31"/>
      <c r="P31"/>
    </row>
    <row r="32" spans="1:27">
      <c r="B32"/>
      <c r="C32"/>
      <c r="D32"/>
      <c r="E32"/>
      <c r="F32"/>
      <c r="G32" s="208"/>
      <c r="H32" s="1164"/>
      <c r="J32" s="1164"/>
      <c r="L32"/>
      <c r="M32"/>
      <c r="N32"/>
      <c r="O32"/>
      <c r="P32"/>
    </row>
    <row r="33" spans="2:17">
      <c r="B33"/>
      <c r="C33"/>
      <c r="D33"/>
      <c r="E33"/>
      <c r="F33"/>
      <c r="G33" s="208"/>
      <c r="H33" s="1164"/>
      <c r="J33" s="1164"/>
      <c r="L33"/>
      <c r="M33"/>
      <c r="N33"/>
      <c r="O33"/>
      <c r="P33"/>
    </row>
    <row r="34" spans="2:17">
      <c r="B34"/>
      <c r="C34"/>
      <c r="D34"/>
      <c r="E34"/>
      <c r="F34"/>
      <c r="G34" s="208"/>
      <c r="H34" s="1164"/>
      <c r="J34" s="1164"/>
      <c r="L34"/>
      <c r="M34"/>
      <c r="N34"/>
      <c r="O34"/>
      <c r="P34"/>
    </row>
    <row r="35" spans="2:17">
      <c r="B35"/>
      <c r="C35"/>
      <c r="D35"/>
      <c r="E35"/>
      <c r="F35"/>
      <c r="G35" s="208"/>
      <c r="H35" s="1164"/>
      <c r="J35" s="1164"/>
      <c r="L35"/>
      <c r="M35"/>
      <c r="N35"/>
      <c r="O35"/>
      <c r="P35"/>
    </row>
    <row r="36" spans="2:17">
      <c r="B36"/>
      <c r="C36"/>
      <c r="D36"/>
      <c r="E36"/>
      <c r="F36"/>
      <c r="G36" s="208"/>
      <c r="H36" s="1164"/>
      <c r="J36" s="1164"/>
      <c r="L36"/>
      <c r="M36"/>
      <c r="N36"/>
      <c r="O36"/>
      <c r="P36"/>
    </row>
    <row r="37" spans="2:17">
      <c r="B37"/>
      <c r="C37"/>
      <c r="D37"/>
      <c r="E37"/>
      <c r="F37"/>
      <c r="G37" s="208"/>
      <c r="H37" s="1164"/>
      <c r="J37" s="1164"/>
      <c r="L37"/>
      <c r="M37"/>
      <c r="N37"/>
      <c r="O37"/>
      <c r="P37"/>
    </row>
    <row r="38" spans="2:17">
      <c r="B38"/>
      <c r="C38"/>
      <c r="D38"/>
      <c r="E38"/>
      <c r="F38"/>
      <c r="G38" s="208"/>
      <c r="H38" s="1164"/>
      <c r="J38" s="1164"/>
      <c r="L38"/>
      <c r="M38"/>
      <c r="N38"/>
      <c r="O38"/>
      <c r="P38"/>
    </row>
    <row r="39" spans="2:17" ht="12.6" thickBot="1">
      <c r="B39"/>
      <c r="C39"/>
      <c r="D39"/>
      <c r="E39"/>
      <c r="F39"/>
      <c r="G39" s="208"/>
      <c r="H39" s="1164"/>
      <c r="J39" s="1164"/>
      <c r="L39"/>
      <c r="M39"/>
      <c r="N39"/>
      <c r="O39"/>
      <c r="P39"/>
    </row>
    <row r="40" spans="2:17">
      <c r="B40" s="617" t="s">
        <v>721</v>
      </c>
      <c r="C40" s="618"/>
      <c r="D40" s="619"/>
      <c r="E40" s="620"/>
      <c r="F40" s="621"/>
      <c r="G40" s="620"/>
      <c r="H40" s="622"/>
      <c r="I40" s="618"/>
      <c r="J40" s="620"/>
      <c r="K40" s="620"/>
      <c r="L40" s="620"/>
      <c r="M40" s="620"/>
      <c r="N40" s="620"/>
      <c r="O40" s="620"/>
      <c r="P40" s="620"/>
      <c r="Q40" s="980"/>
    </row>
    <row r="41" spans="2:17">
      <c r="B41" s="977" t="s">
        <v>766</v>
      </c>
      <c r="C41" s="963"/>
      <c r="D41" s="963"/>
      <c r="E41" s="963"/>
      <c r="F41" s="963"/>
      <c r="G41" s="963"/>
      <c r="H41" s="963"/>
      <c r="I41" s="963"/>
      <c r="J41" s="963"/>
      <c r="K41" s="963"/>
      <c r="L41" s="963"/>
      <c r="M41" s="963"/>
      <c r="N41" s="963"/>
      <c r="O41" s="963"/>
      <c r="P41" s="963"/>
      <c r="Q41" s="963"/>
    </row>
    <row r="42" spans="2:17" ht="12.6" thickBot="1">
      <c r="B42" s="973" t="s">
        <v>370</v>
      </c>
      <c r="C42" s="974" t="s">
        <v>70</v>
      </c>
      <c r="D42" s="974" t="s">
        <v>71</v>
      </c>
      <c r="E42" s="975" t="s">
        <v>72</v>
      </c>
      <c r="F42" s="974" t="s">
        <v>87</v>
      </c>
      <c r="G42" s="974" t="s">
        <v>88</v>
      </c>
      <c r="H42" s="974" t="s">
        <v>199</v>
      </c>
      <c r="I42" s="974" t="s">
        <v>200</v>
      </c>
      <c r="J42" s="974" t="s">
        <v>201</v>
      </c>
      <c r="K42" s="974" t="s">
        <v>408</v>
      </c>
      <c r="L42" s="974" t="s">
        <v>409</v>
      </c>
      <c r="M42" s="974" t="s">
        <v>595</v>
      </c>
      <c r="N42" s="974" t="s">
        <v>596</v>
      </c>
      <c r="O42" s="974" t="s">
        <v>597</v>
      </c>
      <c r="P42" s="974" t="s">
        <v>598</v>
      </c>
      <c r="Q42" s="976" t="s">
        <v>599</v>
      </c>
    </row>
    <row r="43" spans="2:17">
      <c r="B43" s="1560" t="s">
        <v>521</v>
      </c>
      <c r="C43" s="1561">
        <f t="shared" ref="C43:M43" si="8">SUM(C44:C54)</f>
        <v>1993.869615789527</v>
      </c>
      <c r="D43" s="1561">
        <f t="shared" si="8"/>
        <v>1993.869615789527</v>
      </c>
      <c r="E43" s="1561">
        <f t="shared" si="8"/>
        <v>1993.869615789527</v>
      </c>
      <c r="F43" s="1561">
        <f t="shared" si="8"/>
        <v>1993.869615789527</v>
      </c>
      <c r="G43" s="1561">
        <f t="shared" si="8"/>
        <v>1993.869615789527</v>
      </c>
      <c r="H43" s="1561">
        <f t="shared" si="8"/>
        <v>1993.869615789527</v>
      </c>
      <c r="I43" s="1561">
        <f t="shared" si="8"/>
        <v>1993.869615789527</v>
      </c>
      <c r="J43" s="1561">
        <f t="shared" si="8"/>
        <v>1993.869615789527</v>
      </c>
      <c r="K43" s="1561">
        <f t="shared" si="8"/>
        <v>1993.869615789527</v>
      </c>
      <c r="L43" s="1561">
        <f t="shared" si="8"/>
        <v>1993.869615789527</v>
      </c>
      <c r="M43" s="1561">
        <f t="shared" si="8"/>
        <v>1993.869615789527</v>
      </c>
      <c r="N43" s="1561">
        <f>SUM(N44:N58)</f>
        <v>1993.869615789527</v>
      </c>
      <c r="O43" s="1561">
        <f t="shared" ref="O43:Q43" si="9">SUM(O44:O58)</f>
        <v>1993.869615789527</v>
      </c>
      <c r="P43" s="1561">
        <f t="shared" si="9"/>
        <v>1993.869615789527</v>
      </c>
      <c r="Q43" s="1561">
        <f t="shared" si="9"/>
        <v>1993.869615789527</v>
      </c>
    </row>
    <row r="44" spans="2:17">
      <c r="B44" s="978" t="s">
        <v>516</v>
      </c>
      <c r="C44" s="1252">
        <f t="shared" ref="C44:P44" si="10">SUM(S10:S16)</f>
        <v>1993.869615789527</v>
      </c>
      <c r="D44" s="1252">
        <f t="shared" si="10"/>
        <v>0</v>
      </c>
      <c r="E44" s="1252">
        <f t="shared" si="10"/>
        <v>0</v>
      </c>
      <c r="F44" s="1252">
        <f t="shared" si="10"/>
        <v>0</v>
      </c>
      <c r="G44" s="1252">
        <f t="shared" si="10"/>
        <v>0</v>
      </c>
      <c r="H44" s="1252">
        <f t="shared" si="10"/>
        <v>0</v>
      </c>
      <c r="I44" s="1252">
        <f t="shared" si="10"/>
        <v>0</v>
      </c>
      <c r="J44" s="1252">
        <f t="shared" si="10"/>
        <v>0</v>
      </c>
      <c r="K44" s="1252">
        <f t="shared" si="10"/>
        <v>0</v>
      </c>
      <c r="L44" s="1252">
        <f t="shared" si="10"/>
        <v>0</v>
      </c>
      <c r="M44" s="1252">
        <f t="shared" si="10"/>
        <v>0</v>
      </c>
      <c r="N44" s="1252">
        <f t="shared" si="10"/>
        <v>0</v>
      </c>
      <c r="O44" s="1252">
        <f t="shared" si="10"/>
        <v>0</v>
      </c>
      <c r="P44" s="1252">
        <f t="shared" si="10"/>
        <v>0</v>
      </c>
      <c r="Q44" s="1255">
        <v>0</v>
      </c>
    </row>
    <row r="45" spans="2:17">
      <c r="B45" s="979" t="s">
        <v>517</v>
      </c>
      <c r="C45" s="1253">
        <v>0</v>
      </c>
      <c r="D45" s="1253">
        <f>C44</f>
        <v>1993.869615789527</v>
      </c>
      <c r="E45" s="1253">
        <f>D44</f>
        <v>0</v>
      </c>
      <c r="F45" s="1253">
        <f>E44</f>
        <v>0</v>
      </c>
      <c r="G45" s="1253">
        <f>F44</f>
        <v>0</v>
      </c>
      <c r="H45" s="1253">
        <f>G44</f>
        <v>0</v>
      </c>
      <c r="I45" s="1253">
        <v>0</v>
      </c>
      <c r="J45" s="1253">
        <v>0</v>
      </c>
      <c r="K45" s="1253">
        <v>0</v>
      </c>
      <c r="L45" s="1253">
        <v>0</v>
      </c>
      <c r="M45" s="1253">
        <v>0</v>
      </c>
      <c r="N45" s="1253">
        <v>0</v>
      </c>
      <c r="O45" s="1253">
        <v>0</v>
      </c>
      <c r="P45" s="1253">
        <v>0</v>
      </c>
      <c r="Q45" s="1254">
        <v>0</v>
      </c>
    </row>
    <row r="46" spans="2:17">
      <c r="B46" s="978" t="s">
        <v>518</v>
      </c>
      <c r="C46" s="1252">
        <v>0</v>
      </c>
      <c r="D46" s="1252">
        <v>0</v>
      </c>
      <c r="E46" s="1252">
        <f>D45</f>
        <v>1993.869615789527</v>
      </c>
      <c r="F46" s="1252">
        <f>E45</f>
        <v>0</v>
      </c>
      <c r="G46" s="1252">
        <f>F45</f>
        <v>0</v>
      </c>
      <c r="H46" s="1252">
        <f>G45</f>
        <v>0</v>
      </c>
      <c r="I46" s="1252">
        <f>H45</f>
        <v>0</v>
      </c>
      <c r="J46" s="1252">
        <v>0</v>
      </c>
      <c r="K46" s="1252">
        <v>0</v>
      </c>
      <c r="L46" s="1252">
        <v>0</v>
      </c>
      <c r="M46" s="1252">
        <v>0</v>
      </c>
      <c r="N46" s="1252">
        <v>0</v>
      </c>
      <c r="O46" s="1252">
        <v>0</v>
      </c>
      <c r="P46" s="1252">
        <v>0</v>
      </c>
      <c r="Q46" s="1255">
        <v>0</v>
      </c>
    </row>
    <row r="47" spans="2:17">
      <c r="B47" s="979" t="s">
        <v>519</v>
      </c>
      <c r="C47" s="1253">
        <v>0</v>
      </c>
      <c r="D47" s="1253">
        <v>0</v>
      </c>
      <c r="E47" s="1253">
        <v>0</v>
      </c>
      <c r="F47" s="1253">
        <f>E46</f>
        <v>1993.869615789527</v>
      </c>
      <c r="G47" s="1253">
        <f>F46</f>
        <v>0</v>
      </c>
      <c r="H47" s="1253">
        <f>G46</f>
        <v>0</v>
      </c>
      <c r="I47" s="1253">
        <f>H46</f>
        <v>0</v>
      </c>
      <c r="J47" s="1253">
        <f>I46</f>
        <v>0</v>
      </c>
      <c r="K47" s="1253">
        <v>0</v>
      </c>
      <c r="L47" s="1253">
        <v>0</v>
      </c>
      <c r="M47" s="1253">
        <v>0</v>
      </c>
      <c r="N47" s="1253">
        <v>0</v>
      </c>
      <c r="O47" s="1253">
        <v>0</v>
      </c>
      <c r="P47" s="1253">
        <v>0</v>
      </c>
      <c r="Q47" s="1254">
        <v>0</v>
      </c>
    </row>
    <row r="48" spans="2:17">
      <c r="B48" s="978" t="s">
        <v>520</v>
      </c>
      <c r="C48" s="1252">
        <v>0</v>
      </c>
      <c r="D48" s="1252">
        <v>0</v>
      </c>
      <c r="E48" s="1252">
        <v>0</v>
      </c>
      <c r="F48" s="1252">
        <v>0</v>
      </c>
      <c r="G48" s="1252">
        <f>F47</f>
        <v>1993.869615789527</v>
      </c>
      <c r="H48" s="1252">
        <f>G47</f>
        <v>0</v>
      </c>
      <c r="I48" s="1252">
        <f>H47</f>
        <v>0</v>
      </c>
      <c r="J48" s="1252">
        <f>I47</f>
        <v>0</v>
      </c>
      <c r="K48" s="1252">
        <f>J47</f>
        <v>0</v>
      </c>
      <c r="L48" s="1252">
        <v>0</v>
      </c>
      <c r="M48" s="1252">
        <f>K47</f>
        <v>0</v>
      </c>
      <c r="N48" s="1252">
        <f>M47</f>
        <v>0</v>
      </c>
      <c r="O48" s="1252">
        <f>N47</f>
        <v>0</v>
      </c>
      <c r="P48" s="1252">
        <f>O47</f>
        <v>0</v>
      </c>
      <c r="Q48" s="1255">
        <f>P47</f>
        <v>0</v>
      </c>
    </row>
    <row r="49" spans="2:17">
      <c r="B49" s="979" t="s">
        <v>613</v>
      </c>
      <c r="C49" s="1253">
        <v>0</v>
      </c>
      <c r="D49" s="1253">
        <v>0</v>
      </c>
      <c r="E49" s="1253">
        <v>0</v>
      </c>
      <c r="F49" s="1253">
        <v>0</v>
      </c>
      <c r="G49" s="1253">
        <v>0</v>
      </c>
      <c r="H49" s="1253">
        <f>G48</f>
        <v>1993.869615789527</v>
      </c>
      <c r="I49" s="1253">
        <f>H48</f>
        <v>0</v>
      </c>
      <c r="J49" s="1253">
        <f>I48</f>
        <v>0</v>
      </c>
      <c r="K49" s="1253">
        <f>J48</f>
        <v>0</v>
      </c>
      <c r="L49" s="1253">
        <f>K48</f>
        <v>0</v>
      </c>
      <c r="M49" s="1253">
        <v>0</v>
      </c>
      <c r="N49" s="1253">
        <v>0</v>
      </c>
      <c r="O49" s="1253">
        <v>0</v>
      </c>
      <c r="P49" s="1253">
        <v>0</v>
      </c>
      <c r="Q49" s="1254">
        <v>0</v>
      </c>
    </row>
    <row r="50" spans="2:17">
      <c r="B50" s="978" t="s">
        <v>614</v>
      </c>
      <c r="C50" s="1252">
        <v>0</v>
      </c>
      <c r="D50" s="1252">
        <v>0</v>
      </c>
      <c r="E50" s="1252">
        <v>0</v>
      </c>
      <c r="F50" s="1252">
        <v>0</v>
      </c>
      <c r="G50" s="1252">
        <v>0</v>
      </c>
      <c r="H50" s="1252">
        <v>0</v>
      </c>
      <c r="I50" s="1252">
        <f>H49</f>
        <v>1993.869615789527</v>
      </c>
      <c r="J50" s="1252">
        <f>I49</f>
        <v>0</v>
      </c>
      <c r="K50" s="1252">
        <f>J49</f>
        <v>0</v>
      </c>
      <c r="L50" s="1252">
        <f>K49</f>
        <v>0</v>
      </c>
      <c r="M50" s="1252">
        <f>L49</f>
        <v>0</v>
      </c>
      <c r="N50" s="1252">
        <v>0</v>
      </c>
      <c r="O50" s="1252">
        <v>0</v>
      </c>
      <c r="P50" s="1252">
        <v>0</v>
      </c>
      <c r="Q50" s="1255">
        <v>0</v>
      </c>
    </row>
    <row r="51" spans="2:17">
      <c r="B51" s="979" t="s">
        <v>616</v>
      </c>
      <c r="C51" s="1253">
        <v>0</v>
      </c>
      <c r="D51" s="1253">
        <v>0</v>
      </c>
      <c r="E51" s="1253">
        <v>0</v>
      </c>
      <c r="F51" s="1253">
        <v>0</v>
      </c>
      <c r="G51" s="1253">
        <v>0</v>
      </c>
      <c r="H51" s="1253">
        <v>0</v>
      </c>
      <c r="I51" s="1253">
        <v>0</v>
      </c>
      <c r="J51" s="1253">
        <f>I50</f>
        <v>1993.869615789527</v>
      </c>
      <c r="K51" s="1253">
        <f>J50</f>
        <v>0</v>
      </c>
      <c r="L51" s="1253">
        <f>K50</f>
        <v>0</v>
      </c>
      <c r="M51" s="1253">
        <f>L50</f>
        <v>0</v>
      </c>
      <c r="N51" s="1253">
        <f>M50</f>
        <v>0</v>
      </c>
      <c r="O51" s="1253">
        <v>0</v>
      </c>
      <c r="P51" s="1253">
        <v>0</v>
      </c>
      <c r="Q51" s="1254">
        <v>0</v>
      </c>
    </row>
    <row r="52" spans="2:17">
      <c r="B52" s="978" t="s">
        <v>635</v>
      </c>
      <c r="C52" s="1252">
        <v>0</v>
      </c>
      <c r="D52" s="1252">
        <v>0</v>
      </c>
      <c r="E52" s="1252">
        <v>0</v>
      </c>
      <c r="F52" s="1252">
        <v>0</v>
      </c>
      <c r="G52" s="1252">
        <v>0</v>
      </c>
      <c r="H52" s="1252">
        <v>0</v>
      </c>
      <c r="I52" s="1252">
        <v>0</v>
      </c>
      <c r="J52" s="1252">
        <v>0</v>
      </c>
      <c r="K52" s="1252">
        <f>J51</f>
        <v>1993.869615789527</v>
      </c>
      <c r="L52" s="1252">
        <f>K51</f>
        <v>0</v>
      </c>
      <c r="M52" s="1252">
        <f>L51</f>
        <v>0</v>
      </c>
      <c r="N52" s="1252">
        <f>M51</f>
        <v>0</v>
      </c>
      <c r="O52" s="1252">
        <f>N51</f>
        <v>0</v>
      </c>
      <c r="P52" s="1252">
        <v>0</v>
      </c>
      <c r="Q52" s="1255">
        <v>0</v>
      </c>
    </row>
    <row r="53" spans="2:17">
      <c r="B53" s="979" t="s">
        <v>636</v>
      </c>
      <c r="C53" s="1253">
        <v>0</v>
      </c>
      <c r="D53" s="1253">
        <v>0</v>
      </c>
      <c r="E53" s="1253">
        <v>0</v>
      </c>
      <c r="F53" s="1253">
        <v>0</v>
      </c>
      <c r="G53" s="1253">
        <v>0</v>
      </c>
      <c r="H53" s="1253">
        <v>0</v>
      </c>
      <c r="I53" s="1253">
        <v>0</v>
      </c>
      <c r="J53" s="1253">
        <v>0</v>
      </c>
      <c r="K53" s="1253">
        <v>0</v>
      </c>
      <c r="L53" s="1253">
        <f>K52</f>
        <v>1993.869615789527</v>
      </c>
      <c r="M53" s="1253">
        <f>L52</f>
        <v>0</v>
      </c>
      <c r="N53" s="1253">
        <f>M52</f>
        <v>0</v>
      </c>
      <c r="O53" s="1253">
        <f>N52</f>
        <v>0</v>
      </c>
      <c r="P53" s="1253">
        <f>O52</f>
        <v>0</v>
      </c>
      <c r="Q53" s="1254">
        <v>0</v>
      </c>
    </row>
    <row r="54" spans="2:17">
      <c r="B54" s="978" t="s">
        <v>637</v>
      </c>
      <c r="C54" s="1252">
        <v>0</v>
      </c>
      <c r="D54" s="1252">
        <v>0</v>
      </c>
      <c r="E54" s="1252">
        <v>0</v>
      </c>
      <c r="F54" s="1252">
        <v>0</v>
      </c>
      <c r="G54" s="1252">
        <v>0</v>
      </c>
      <c r="H54" s="1252">
        <v>0</v>
      </c>
      <c r="I54" s="1252">
        <v>0</v>
      </c>
      <c r="J54" s="1252">
        <v>0</v>
      </c>
      <c r="K54" s="1252">
        <v>0</v>
      </c>
      <c r="L54" s="1252">
        <v>0</v>
      </c>
      <c r="M54" s="1252">
        <f>L53</f>
        <v>1993.869615789527</v>
      </c>
      <c r="N54" s="1252">
        <f>M53</f>
        <v>0</v>
      </c>
      <c r="O54" s="1252">
        <f>N53</f>
        <v>0</v>
      </c>
      <c r="P54" s="1252">
        <f>O53</f>
        <v>0</v>
      </c>
      <c r="Q54" s="1255">
        <f>P53</f>
        <v>0</v>
      </c>
    </row>
    <row r="55" spans="2:17">
      <c r="B55" s="979" t="s">
        <v>760</v>
      </c>
      <c r="C55" s="1253">
        <v>0</v>
      </c>
      <c r="D55" s="1253">
        <v>0</v>
      </c>
      <c r="E55" s="1253">
        <v>0</v>
      </c>
      <c r="F55" s="1253">
        <v>0</v>
      </c>
      <c r="G55" s="1253">
        <v>0</v>
      </c>
      <c r="H55" s="1253">
        <v>0</v>
      </c>
      <c r="I55" s="1253">
        <v>0</v>
      </c>
      <c r="J55" s="1253">
        <v>0</v>
      </c>
      <c r="K55" s="1253">
        <v>0</v>
      </c>
      <c r="L55" s="1253">
        <v>0</v>
      </c>
      <c r="M55" s="1253">
        <f t="shared" ref="M55:Q58" si="11">L54</f>
        <v>0</v>
      </c>
      <c r="N55" s="1253">
        <f t="shared" si="11"/>
        <v>1993.869615789527</v>
      </c>
      <c r="O55" s="1253">
        <f t="shared" si="11"/>
        <v>0</v>
      </c>
      <c r="P55" s="1253">
        <f t="shared" si="11"/>
        <v>0</v>
      </c>
      <c r="Q55" s="1254">
        <f t="shared" si="11"/>
        <v>0</v>
      </c>
    </row>
    <row r="56" spans="2:17">
      <c r="B56" s="978" t="s">
        <v>761</v>
      </c>
      <c r="C56" s="1252">
        <v>0</v>
      </c>
      <c r="D56" s="1252">
        <v>0</v>
      </c>
      <c r="E56" s="1252">
        <v>0</v>
      </c>
      <c r="F56" s="1252">
        <v>0</v>
      </c>
      <c r="G56" s="1252">
        <v>0</v>
      </c>
      <c r="H56" s="1252">
        <v>0</v>
      </c>
      <c r="I56" s="1252">
        <v>0</v>
      </c>
      <c r="J56" s="1252">
        <v>0</v>
      </c>
      <c r="K56" s="1252">
        <v>0</v>
      </c>
      <c r="L56" s="1252">
        <v>0</v>
      </c>
      <c r="M56" s="1252">
        <f t="shared" si="11"/>
        <v>0</v>
      </c>
      <c r="N56" s="1252">
        <f t="shared" si="11"/>
        <v>0</v>
      </c>
      <c r="O56" s="1252">
        <f t="shared" si="11"/>
        <v>1993.869615789527</v>
      </c>
      <c r="P56" s="1252">
        <f t="shared" si="11"/>
        <v>0</v>
      </c>
      <c r="Q56" s="1255">
        <f t="shared" si="11"/>
        <v>0</v>
      </c>
    </row>
    <row r="57" spans="2:17">
      <c r="B57" s="979" t="s">
        <v>762</v>
      </c>
      <c r="C57" s="1253">
        <v>0</v>
      </c>
      <c r="D57" s="1253">
        <v>0</v>
      </c>
      <c r="E57" s="1253">
        <v>0</v>
      </c>
      <c r="F57" s="1253">
        <v>0</v>
      </c>
      <c r="G57" s="1253">
        <v>0</v>
      </c>
      <c r="H57" s="1253">
        <v>0</v>
      </c>
      <c r="I57" s="1253">
        <v>0</v>
      </c>
      <c r="J57" s="1253">
        <v>0</v>
      </c>
      <c r="K57" s="1253">
        <v>0</v>
      </c>
      <c r="L57" s="1253">
        <v>0</v>
      </c>
      <c r="M57" s="1253">
        <f t="shared" si="11"/>
        <v>0</v>
      </c>
      <c r="N57" s="1253">
        <f t="shared" si="11"/>
        <v>0</v>
      </c>
      <c r="O57" s="1253">
        <f t="shared" si="11"/>
        <v>0</v>
      </c>
      <c r="P57" s="1253">
        <f t="shared" si="11"/>
        <v>1993.869615789527</v>
      </c>
      <c r="Q57" s="1254">
        <f t="shared" si="11"/>
        <v>0</v>
      </c>
    </row>
    <row r="58" spans="2:17">
      <c r="B58" s="978" t="s">
        <v>763</v>
      </c>
      <c r="C58" s="1252">
        <v>0</v>
      </c>
      <c r="D58" s="1252">
        <v>0</v>
      </c>
      <c r="E58" s="1252">
        <v>0</v>
      </c>
      <c r="F58" s="1252">
        <v>0</v>
      </c>
      <c r="G58" s="1252">
        <v>0</v>
      </c>
      <c r="H58" s="1252">
        <v>0</v>
      </c>
      <c r="I58" s="1252">
        <v>0</v>
      </c>
      <c r="J58" s="1252">
        <v>0</v>
      </c>
      <c r="K58" s="1252">
        <v>0</v>
      </c>
      <c r="L58" s="1252">
        <v>0</v>
      </c>
      <c r="M58" s="1252">
        <f t="shared" si="11"/>
        <v>0</v>
      </c>
      <c r="N58" s="1252">
        <f t="shared" si="11"/>
        <v>0</v>
      </c>
      <c r="O58" s="1252">
        <f t="shared" si="11"/>
        <v>0</v>
      </c>
      <c r="P58" s="1252">
        <f t="shared" si="11"/>
        <v>0</v>
      </c>
      <c r="Q58" s="1255">
        <f t="shared" si="11"/>
        <v>1993.869615789527</v>
      </c>
    </row>
    <row r="59" spans="2:17" ht="12.6" thickBot="1">
      <c r="B59" s="997" t="s">
        <v>455</v>
      </c>
      <c r="C59" s="1256">
        <f t="shared" ref="C59:M59" si="12">SUM(C44:C54)</f>
        <v>1993.869615789527</v>
      </c>
      <c r="D59" s="1256">
        <f t="shared" si="12"/>
        <v>1993.869615789527</v>
      </c>
      <c r="E59" s="1256">
        <f t="shared" si="12"/>
        <v>1993.869615789527</v>
      </c>
      <c r="F59" s="1256">
        <f t="shared" si="12"/>
        <v>1993.869615789527</v>
      </c>
      <c r="G59" s="1256">
        <f t="shared" si="12"/>
        <v>1993.869615789527</v>
      </c>
      <c r="H59" s="1256">
        <f t="shared" si="12"/>
        <v>1993.869615789527</v>
      </c>
      <c r="I59" s="1256">
        <f t="shared" si="12"/>
        <v>1993.869615789527</v>
      </c>
      <c r="J59" s="1256">
        <f t="shared" si="12"/>
        <v>1993.869615789527</v>
      </c>
      <c r="K59" s="1256">
        <f t="shared" si="12"/>
        <v>1993.869615789527</v>
      </c>
      <c r="L59" s="1256">
        <f t="shared" si="12"/>
        <v>1993.869615789527</v>
      </c>
      <c r="M59" s="1256">
        <f t="shared" si="12"/>
        <v>1993.869615789527</v>
      </c>
      <c r="N59" s="1256">
        <f>SUM(N44:N58)</f>
        <v>1993.869615789527</v>
      </c>
      <c r="O59" s="1256">
        <f t="shared" ref="O59:Q59" si="13">SUM(O44:O58)</f>
        <v>1993.869615789527</v>
      </c>
      <c r="P59" s="1256">
        <f t="shared" si="13"/>
        <v>1993.869615789527</v>
      </c>
      <c r="Q59" s="1256">
        <f t="shared" si="13"/>
        <v>1993.869615789527</v>
      </c>
    </row>
    <row r="60" spans="2:17">
      <c r="B60" s="1550"/>
      <c r="C60" s="1550"/>
      <c r="D60" s="1550"/>
      <c r="I60" s="1162"/>
      <c r="J60" s="1162"/>
      <c r="K60" s="1162"/>
    </row>
    <row r="61" spans="2:17">
      <c r="B61" s="1555"/>
      <c r="C61" s="1556"/>
      <c r="D61" s="1557"/>
      <c r="E61" s="1162"/>
      <c r="F61" s="435"/>
      <c r="G61" s="435"/>
      <c r="H61" s="435"/>
      <c r="I61" s="1562"/>
      <c r="J61" s="1563"/>
      <c r="K61" s="1181"/>
    </row>
    <row r="62" spans="2:17">
      <c r="B62" s="1558"/>
      <c r="C62" s="1556"/>
      <c r="D62" s="1557"/>
      <c r="E62" s="1162"/>
      <c r="F62" s="1162"/>
      <c r="G62" s="1162"/>
      <c r="H62" s="435"/>
      <c r="I62" s="1562"/>
      <c r="J62" s="1563"/>
      <c r="K62" s="1181"/>
    </row>
    <row r="63" spans="2:17" ht="15">
      <c r="B63" s="1559"/>
      <c r="C63" s="1555"/>
      <c r="D63" s="1557"/>
      <c r="E63" s="1162"/>
      <c r="F63" s="1162"/>
      <c r="G63" s="1564"/>
      <c r="H63" s="1162"/>
      <c r="I63" s="1562"/>
      <c r="J63" s="1563"/>
      <c r="K63" s="1181"/>
    </row>
    <row r="64" spans="2:17">
      <c r="B64" s="1162"/>
      <c r="C64" s="1162"/>
      <c r="D64" s="1182" t="str">
        <f>B45</f>
        <v>2th Generation</v>
      </c>
      <c r="E64" s="1563"/>
      <c r="F64" s="1162"/>
      <c r="G64" s="1162"/>
      <c r="H64" s="1162"/>
      <c r="I64" s="1162"/>
      <c r="J64" s="1565"/>
      <c r="K64" s="1181"/>
    </row>
    <row r="65" spans="2:11">
      <c r="B65" s="1162"/>
      <c r="C65" s="1162"/>
      <c r="D65" s="1181"/>
      <c r="E65" s="1162"/>
      <c r="F65" s="1162"/>
      <c r="G65" s="1162"/>
      <c r="H65" s="1162"/>
      <c r="I65" s="1162"/>
      <c r="J65" s="1162"/>
      <c r="K65" s="1181"/>
    </row>
    <row r="66" spans="2:11">
      <c r="B66" s="1162"/>
      <c r="C66" s="1162"/>
      <c r="D66" s="1181"/>
      <c r="E66" s="1162"/>
      <c r="F66" s="1162"/>
      <c r="G66" s="1162"/>
      <c r="H66" s="1162"/>
      <c r="I66" s="1162"/>
      <c r="J66" s="1162"/>
      <c r="K66" s="1181"/>
    </row>
    <row r="67" spans="2:11">
      <c r="B67" s="1162"/>
      <c r="C67" s="1162"/>
      <c r="D67" s="1181"/>
      <c r="E67" s="1563"/>
      <c r="F67" s="1162"/>
      <c r="G67" s="1162"/>
      <c r="H67" s="1162"/>
      <c r="I67" s="1162"/>
      <c r="J67" s="1162"/>
      <c r="K67" s="1181"/>
    </row>
    <row r="68" spans="2:11">
      <c r="B68" s="1162"/>
      <c r="C68" s="1162"/>
      <c r="D68" s="1181"/>
      <c r="E68" s="1162"/>
      <c r="F68" s="1162"/>
      <c r="G68" s="1162"/>
      <c r="H68" s="1162"/>
      <c r="I68" s="1162"/>
      <c r="J68" s="1162"/>
      <c r="K68" s="1181"/>
    </row>
    <row r="69" spans="2:11">
      <c r="B69" s="1162"/>
      <c r="C69" s="1162"/>
      <c r="D69" s="1181"/>
      <c r="E69" s="1162"/>
      <c r="F69" s="1162"/>
      <c r="G69" s="1162"/>
      <c r="H69" s="1162"/>
      <c r="I69" s="1162"/>
      <c r="J69" s="1162"/>
      <c r="K69" s="1181"/>
    </row>
    <row r="70" spans="2:11">
      <c r="B70" s="1162"/>
      <c r="C70" s="1162"/>
      <c r="D70" s="1181"/>
      <c r="E70" s="1162"/>
      <c r="F70" s="1162"/>
      <c r="G70" s="1162"/>
      <c r="H70" s="1162"/>
      <c r="I70" s="1162"/>
      <c r="J70" s="1162"/>
      <c r="K70" s="1181"/>
    </row>
    <row r="71" spans="2:11">
      <c r="B71" s="1162"/>
      <c r="C71" s="1162"/>
      <c r="D71" s="1181"/>
      <c r="E71" s="1162"/>
      <c r="F71" s="1162"/>
      <c r="G71" s="1162"/>
      <c r="H71" s="1162"/>
      <c r="I71" s="1162"/>
      <c r="J71" s="1162"/>
      <c r="K71" s="1181"/>
    </row>
    <row r="72" spans="2:11">
      <c r="D72" s="1181"/>
      <c r="E72" s="1162"/>
      <c r="F72" s="1162"/>
      <c r="G72" s="1162"/>
      <c r="H72" s="1162"/>
      <c r="I72" s="1162"/>
      <c r="J72" s="1162"/>
      <c r="K72" s="1181"/>
    </row>
    <row r="73" spans="2:11">
      <c r="E73" s="1162"/>
      <c r="F73" s="1162"/>
      <c r="G73" s="1162"/>
      <c r="H73" s="1162"/>
      <c r="I73" s="1162"/>
      <c r="J73" s="1162"/>
    </row>
  </sheetData>
  <pageMargins left="0.7" right="0.7" top="0.75" bottom="0.75" header="0.3" footer="0.3"/>
  <pageSetup paperSize="9" orientation="portrait" r:id="rId1"/>
  <ignoredErrors>
    <ignoredError sqref="R15:R16" numberStoredAsText="1"/>
  </ignoredError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2060"/>
  </sheetPr>
  <dimension ref="B1:S109"/>
  <sheetViews>
    <sheetView topLeftCell="A70" zoomScale="85" zoomScaleNormal="85" workbookViewId="0">
      <selection activeCell="D105" sqref="D105:R105"/>
    </sheetView>
  </sheetViews>
  <sheetFormatPr defaultColWidth="9.21875" defaultRowHeight="10.199999999999999"/>
  <cols>
    <col min="1" max="1" width="14.44140625" style="237" bestFit="1" customWidth="1"/>
    <col min="2" max="2" width="25.33203125" style="237" customWidth="1"/>
    <col min="3" max="3" width="6.77734375" style="237" bestFit="1" customWidth="1"/>
    <col min="4" max="4" width="11.5546875" style="237" customWidth="1"/>
    <col min="5" max="12" width="10.21875" style="237" customWidth="1"/>
    <col min="13" max="13" width="9.21875" style="237"/>
    <col min="14" max="14" width="10.77734375" style="237" customWidth="1"/>
    <col min="15" max="18" width="10" style="237" customWidth="1"/>
    <col min="19" max="19" width="11.44140625" style="237" customWidth="1"/>
    <col min="20" max="16384" width="9.21875" style="237"/>
  </cols>
  <sheetData>
    <row r="1" spans="2:19" ht="10.5" thickBot="1">
      <c r="D1" s="250"/>
      <c r="E1" s="250"/>
      <c r="F1" s="250"/>
      <c r="G1" s="250"/>
      <c r="H1" s="250"/>
      <c r="I1" s="250"/>
      <c r="J1" s="250"/>
      <c r="K1" s="250"/>
      <c r="L1" s="250"/>
      <c r="M1" s="250"/>
    </row>
    <row r="2" spans="2:19" ht="10.5" thickBot="1">
      <c r="B2" s="437" t="s">
        <v>771</v>
      </c>
      <c r="C2" s="437"/>
      <c r="D2" s="437"/>
      <c r="E2" s="437"/>
      <c r="F2" s="437"/>
      <c r="G2" s="437"/>
      <c r="H2" s="437"/>
      <c r="I2" s="437"/>
      <c r="J2" s="437"/>
      <c r="K2" s="437"/>
      <c r="L2" s="437"/>
      <c r="M2" s="437"/>
      <c r="N2" s="437"/>
      <c r="O2" s="437"/>
      <c r="P2" s="437"/>
      <c r="Q2" s="437"/>
      <c r="R2" s="437"/>
      <c r="S2" s="437"/>
    </row>
    <row r="3" spans="2:19" ht="10.5" thickBot="1">
      <c r="B3" s="437"/>
      <c r="C3" s="437"/>
      <c r="D3" s="959"/>
      <c r="E3" s="959"/>
      <c r="F3" s="959"/>
      <c r="G3" s="959"/>
      <c r="H3" s="959"/>
      <c r="I3" s="959"/>
      <c r="J3" s="959"/>
      <c r="K3" s="959"/>
      <c r="L3" s="959"/>
      <c r="M3" s="959"/>
      <c r="N3" s="959"/>
      <c r="O3" s="959"/>
      <c r="P3" s="959"/>
      <c r="Q3" s="959"/>
      <c r="R3" s="959"/>
      <c r="S3" s="959"/>
    </row>
    <row r="4" spans="2:19" ht="10.5" thickBot="1">
      <c r="B4" s="437" t="s">
        <v>320</v>
      </c>
      <c r="C4" s="437" t="s">
        <v>232</v>
      </c>
      <c r="D4" s="959" t="s">
        <v>70</v>
      </c>
      <c r="E4" s="959" t="s">
        <v>71</v>
      </c>
      <c r="F4" s="959" t="s">
        <v>72</v>
      </c>
      <c r="G4" s="959" t="s">
        <v>87</v>
      </c>
      <c r="H4" s="959" t="s">
        <v>88</v>
      </c>
      <c r="I4" s="959" t="s">
        <v>199</v>
      </c>
      <c r="J4" s="959" t="s">
        <v>200</v>
      </c>
      <c r="K4" s="959" t="s">
        <v>201</v>
      </c>
      <c r="L4" s="959" t="s">
        <v>408</v>
      </c>
      <c r="M4" s="959" t="s">
        <v>409</v>
      </c>
      <c r="N4" s="959" t="s">
        <v>595</v>
      </c>
      <c r="O4" s="959" t="s">
        <v>596</v>
      </c>
      <c r="P4" s="959" t="s">
        <v>597</v>
      </c>
      <c r="Q4" s="959" t="s">
        <v>598</v>
      </c>
      <c r="R4" s="959" t="s">
        <v>599</v>
      </c>
      <c r="S4" s="959" t="s">
        <v>165</v>
      </c>
    </row>
    <row r="5" spans="2:19" ht="10.5">
      <c r="B5" s="603" t="s">
        <v>321</v>
      </c>
      <c r="C5" s="604" t="s">
        <v>322</v>
      </c>
      <c r="D5" s="1050">
        <f>SUM(D23,D29,D35,D41,D47,D53,D59,D65,D71,D77,D83,D89,D95,D101,D107)</f>
        <v>266023.08882292372</v>
      </c>
      <c r="E5" s="1050">
        <f t="shared" ref="E5:R5" si="0">SUM(E23,E29,E35,E41,E47,E53,E59,E65,E71,E77,E83,E89,E95,E101,E107)</f>
        <v>266023.08882292372</v>
      </c>
      <c r="F5" s="1050">
        <f t="shared" si="0"/>
        <v>266023.08882292372</v>
      </c>
      <c r="G5" s="1050">
        <f t="shared" si="0"/>
        <v>266023.08882292372</v>
      </c>
      <c r="H5" s="1050">
        <f t="shared" si="0"/>
        <v>266023.08882292372</v>
      </c>
      <c r="I5" s="1050">
        <f t="shared" si="0"/>
        <v>266023.08882292372</v>
      </c>
      <c r="J5" s="1050">
        <f t="shared" si="0"/>
        <v>266023.08882292372</v>
      </c>
      <c r="K5" s="1050">
        <f t="shared" si="0"/>
        <v>266023.08882292372</v>
      </c>
      <c r="L5" s="1050">
        <f t="shared" si="0"/>
        <v>266023.08882292372</v>
      </c>
      <c r="M5" s="1050">
        <f t="shared" si="0"/>
        <v>266023.08882292372</v>
      </c>
      <c r="N5" s="1050">
        <f t="shared" si="0"/>
        <v>266023.08882292372</v>
      </c>
      <c r="O5" s="1050">
        <f t="shared" si="0"/>
        <v>266023.08882292372</v>
      </c>
      <c r="P5" s="1050">
        <f t="shared" si="0"/>
        <v>266023.08882292372</v>
      </c>
      <c r="Q5" s="1050">
        <f t="shared" si="0"/>
        <v>266023.08882292372</v>
      </c>
      <c r="R5" s="1050">
        <f t="shared" si="0"/>
        <v>266023.08882292372</v>
      </c>
      <c r="S5" s="1200">
        <f>SUM(D5:R5)</f>
        <v>3990346.3323438545</v>
      </c>
    </row>
    <row r="6" spans="2:19" ht="10.8" thickBot="1">
      <c r="B6" s="605" t="s">
        <v>323</v>
      </c>
      <c r="C6" s="606" t="s">
        <v>727</v>
      </c>
      <c r="D6" s="1258">
        <f>SUM(D24,D30,D36,D42,D48,D54,D60,D66,D72,D78,D84,D90,D96,D102,D108)</f>
        <v>1993.869615789527</v>
      </c>
      <c r="E6" s="1258">
        <f t="shared" ref="E6:R6" si="1">SUM(E24,E30,E36,E42,E48,E54,E60,E66,E72,E78,E84,E90,E96,E102,E108)</f>
        <v>1993.869615789527</v>
      </c>
      <c r="F6" s="1258">
        <f t="shared" si="1"/>
        <v>1993.869615789527</v>
      </c>
      <c r="G6" s="1258">
        <f t="shared" si="1"/>
        <v>1993.869615789527</v>
      </c>
      <c r="H6" s="1258">
        <f t="shared" si="1"/>
        <v>1993.869615789527</v>
      </c>
      <c r="I6" s="1258">
        <f t="shared" si="1"/>
        <v>1993.869615789527</v>
      </c>
      <c r="J6" s="1258">
        <f t="shared" si="1"/>
        <v>1993.869615789527</v>
      </c>
      <c r="K6" s="1258">
        <f t="shared" si="1"/>
        <v>1993.869615789527</v>
      </c>
      <c r="L6" s="1258">
        <f t="shared" si="1"/>
        <v>1993.869615789527</v>
      </c>
      <c r="M6" s="1258">
        <f t="shared" si="1"/>
        <v>1993.869615789527</v>
      </c>
      <c r="N6" s="1258">
        <f t="shared" si="1"/>
        <v>1993.869615789527</v>
      </c>
      <c r="O6" s="1258">
        <f t="shared" si="1"/>
        <v>1993.869615789527</v>
      </c>
      <c r="P6" s="1258">
        <f t="shared" si="1"/>
        <v>1993.869615789527</v>
      </c>
      <c r="Q6" s="1258">
        <f t="shared" si="1"/>
        <v>1993.869615789527</v>
      </c>
      <c r="R6" s="1258">
        <f t="shared" si="1"/>
        <v>1993.869615789527</v>
      </c>
      <c r="S6" s="1259">
        <f t="shared" ref="S6:S7" si="2">SUM(D6:R6)</f>
        <v>29908.04423684291</v>
      </c>
    </row>
    <row r="7" spans="2:19" ht="10.5">
      <c r="B7" s="605" t="s">
        <v>325</v>
      </c>
      <c r="C7" s="606" t="s">
        <v>324</v>
      </c>
      <c r="D7" s="1050">
        <f>SUM(D25,D31,D37,D43,D49,D55,D61,D67,D73,D79,D85,D91,D97,D103,D109)</f>
        <v>682.90393656544666</v>
      </c>
      <c r="E7" s="1050">
        <f t="shared" ref="E7:R7" si="3">SUM(E25,E31,E37,E43,E49,E55,E61,E67,E73,E79,E85,E91,E97,E103,E109)</f>
        <v>682.90393656544666</v>
      </c>
      <c r="F7" s="1050">
        <f t="shared" si="3"/>
        <v>682.90393656544666</v>
      </c>
      <c r="G7" s="1050">
        <f t="shared" si="3"/>
        <v>682.90393656544666</v>
      </c>
      <c r="H7" s="1050">
        <f t="shared" si="3"/>
        <v>682.90393656544666</v>
      </c>
      <c r="I7" s="1050">
        <f t="shared" si="3"/>
        <v>682.90393656544666</v>
      </c>
      <c r="J7" s="1050">
        <f t="shared" si="3"/>
        <v>682.90393656544666</v>
      </c>
      <c r="K7" s="1050">
        <f t="shared" si="3"/>
        <v>682.90393656544666</v>
      </c>
      <c r="L7" s="1050">
        <f t="shared" si="3"/>
        <v>682.90393656544666</v>
      </c>
      <c r="M7" s="1050">
        <f t="shared" si="3"/>
        <v>682.90393656544666</v>
      </c>
      <c r="N7" s="1050">
        <f t="shared" si="3"/>
        <v>682.90393656544666</v>
      </c>
      <c r="O7" s="1050">
        <f t="shared" si="3"/>
        <v>682.90393656544666</v>
      </c>
      <c r="P7" s="1050">
        <f t="shared" si="3"/>
        <v>682.90393656544666</v>
      </c>
      <c r="Q7" s="1050">
        <f t="shared" si="3"/>
        <v>682.90393656544666</v>
      </c>
      <c r="R7" s="1050">
        <f t="shared" si="3"/>
        <v>682.90393656544666</v>
      </c>
      <c r="S7" s="1201">
        <f t="shared" si="2"/>
        <v>10243.559048481697</v>
      </c>
    </row>
    <row r="8" spans="2:19" ht="10.5">
      <c r="B8" s="950"/>
      <c r="C8" s="950"/>
      <c r="E8" s="951"/>
      <c r="F8" s="951"/>
      <c r="G8" s="951"/>
      <c r="H8" s="951"/>
      <c r="I8" s="951"/>
      <c r="J8" s="951"/>
      <c r="K8" s="951"/>
      <c r="L8" s="951"/>
      <c r="M8" s="951"/>
      <c r="N8" s="951"/>
      <c r="O8" s="951"/>
      <c r="P8" s="951"/>
      <c r="Q8" s="951"/>
      <c r="R8" s="951"/>
      <c r="S8" s="952"/>
    </row>
    <row r="9" spans="2:19" ht="10.5" hidden="1">
      <c r="B9" s="962"/>
      <c r="C9" s="960"/>
      <c r="D9" s="995">
        <v>2017</v>
      </c>
      <c r="E9" s="969"/>
      <c r="F9" s="969"/>
    </row>
    <row r="10" spans="2:19" ht="10.5" hidden="1">
      <c r="B10" s="986" t="s">
        <v>604</v>
      </c>
      <c r="C10" s="961" t="s">
        <v>232</v>
      </c>
      <c r="D10" s="995" t="s">
        <v>88</v>
      </c>
      <c r="E10" s="969"/>
      <c r="F10" s="969"/>
      <c r="G10" s="955"/>
      <c r="H10" s="955"/>
      <c r="I10" s="955"/>
      <c r="J10" s="955"/>
      <c r="K10" s="955"/>
      <c r="L10" s="955"/>
      <c r="M10" s="955"/>
      <c r="N10" s="955"/>
      <c r="O10" s="955"/>
      <c r="P10" s="955"/>
      <c r="Q10" s="955"/>
      <c r="R10" s="955"/>
      <c r="S10" s="1199"/>
    </row>
    <row r="11" spans="2:19" hidden="1">
      <c r="B11" s="599" t="s">
        <v>321</v>
      </c>
      <c r="C11" s="600" t="s">
        <v>322</v>
      </c>
      <c r="D11" s="965">
        <v>0</v>
      </c>
      <c r="E11" s="970"/>
      <c r="F11" s="970"/>
      <c r="G11" s="956">
        <v>0</v>
      </c>
      <c r="H11" s="956">
        <v>0</v>
      </c>
      <c r="I11" s="956">
        <v>0</v>
      </c>
      <c r="J11" s="956">
        <v>0</v>
      </c>
      <c r="K11" s="956">
        <v>0</v>
      </c>
      <c r="L11" s="956">
        <v>0</v>
      </c>
      <c r="M11" s="956">
        <v>0</v>
      </c>
      <c r="N11" s="956">
        <v>0</v>
      </c>
      <c r="O11" s="956">
        <v>0</v>
      </c>
      <c r="P11" s="956"/>
      <c r="Q11" s="956"/>
      <c r="R11" s="956"/>
    </row>
    <row r="12" spans="2:19" hidden="1">
      <c r="B12" s="599" t="s">
        <v>323</v>
      </c>
      <c r="C12" s="600" t="s">
        <v>229</v>
      </c>
      <c r="D12" s="1101" t="e">
        <f>H24/H23*D11</f>
        <v>#DIV/0!</v>
      </c>
      <c r="E12" s="971"/>
      <c r="F12" s="971"/>
      <c r="G12" s="957">
        <v>0</v>
      </c>
      <c r="H12" s="957">
        <v>0</v>
      </c>
      <c r="I12" s="957">
        <v>0</v>
      </c>
      <c r="J12" s="957">
        <v>0</v>
      </c>
      <c r="K12" s="957">
        <v>0</v>
      </c>
      <c r="L12" s="957">
        <v>0</v>
      </c>
      <c r="M12" s="957">
        <v>0</v>
      </c>
      <c r="N12" s="957">
        <v>0</v>
      </c>
      <c r="O12" s="957">
        <v>0</v>
      </c>
      <c r="P12" s="957"/>
      <c r="Q12" s="957"/>
      <c r="R12" s="957"/>
    </row>
    <row r="13" spans="2:19" hidden="1">
      <c r="B13" s="599" t="s">
        <v>325</v>
      </c>
      <c r="C13" s="600" t="s">
        <v>324</v>
      </c>
      <c r="D13" s="967" t="e">
        <f>H25/H23*D11</f>
        <v>#DIV/0!</v>
      </c>
      <c r="E13" s="971"/>
      <c r="F13" s="971"/>
      <c r="G13" s="957">
        <v>0</v>
      </c>
      <c r="H13" s="957">
        <v>0</v>
      </c>
      <c r="I13" s="957">
        <v>0</v>
      </c>
      <c r="J13" s="957">
        <v>0</v>
      </c>
      <c r="K13" s="957">
        <v>0</v>
      </c>
      <c r="L13" s="957">
        <v>0</v>
      </c>
      <c r="M13" s="957">
        <v>0</v>
      </c>
      <c r="N13" s="957">
        <v>0</v>
      </c>
      <c r="O13" s="957">
        <v>0</v>
      </c>
      <c r="P13" s="957"/>
      <c r="Q13" s="957"/>
      <c r="R13" s="957"/>
    </row>
    <row r="14" spans="2:19" hidden="1">
      <c r="B14" s="599" t="s">
        <v>530</v>
      </c>
      <c r="C14" s="600" t="s">
        <v>324</v>
      </c>
      <c r="D14" s="966">
        <v>0</v>
      </c>
      <c r="E14" s="971"/>
      <c r="F14" s="971"/>
      <c r="G14" s="957">
        <v>0</v>
      </c>
      <c r="H14" s="957" t="s">
        <v>612</v>
      </c>
      <c r="I14" s="957">
        <v>0</v>
      </c>
      <c r="J14" s="957">
        <v>0</v>
      </c>
      <c r="K14" s="957">
        <v>0</v>
      </c>
      <c r="L14" s="957">
        <v>0</v>
      </c>
      <c r="M14" s="957">
        <v>0</v>
      </c>
      <c r="N14" s="957">
        <v>0</v>
      </c>
      <c r="O14" s="957">
        <v>0</v>
      </c>
      <c r="P14" s="957"/>
      <c r="Q14" s="957"/>
      <c r="R14" s="957"/>
    </row>
    <row r="15" spans="2:19" hidden="1">
      <c r="B15" s="599" t="s">
        <v>531</v>
      </c>
      <c r="C15" s="600" t="s">
        <v>322</v>
      </c>
      <c r="D15" s="965">
        <v>0</v>
      </c>
      <c r="E15" s="970"/>
      <c r="F15" s="970"/>
      <c r="G15" s="956">
        <v>0</v>
      </c>
      <c r="H15" s="956">
        <v>0</v>
      </c>
      <c r="I15" s="956">
        <v>0</v>
      </c>
      <c r="J15" s="956">
        <v>0</v>
      </c>
      <c r="K15" s="956">
        <v>0</v>
      </c>
      <c r="L15" s="956">
        <v>0</v>
      </c>
      <c r="M15" s="956">
        <v>0</v>
      </c>
      <c r="N15" s="956">
        <v>0</v>
      </c>
      <c r="O15" s="956">
        <v>0</v>
      </c>
      <c r="P15" s="956"/>
      <c r="Q15" s="956"/>
      <c r="R15" s="956"/>
    </row>
    <row r="16" spans="2:19" hidden="1">
      <c r="B16" s="599" t="s">
        <v>532</v>
      </c>
      <c r="C16" s="600" t="s">
        <v>324</v>
      </c>
      <c r="D16" s="966">
        <v>0</v>
      </c>
      <c r="E16" s="971"/>
      <c r="F16" s="971"/>
      <c r="G16" s="957">
        <v>0</v>
      </c>
      <c r="H16" s="957">
        <v>0</v>
      </c>
      <c r="I16" s="957">
        <v>0</v>
      </c>
      <c r="J16" s="957">
        <v>0</v>
      </c>
      <c r="K16" s="957">
        <v>0</v>
      </c>
      <c r="L16" s="957">
        <v>0</v>
      </c>
      <c r="M16" s="957">
        <v>0</v>
      </c>
      <c r="N16" s="957">
        <v>0</v>
      </c>
      <c r="O16" s="957">
        <v>0</v>
      </c>
      <c r="P16" s="957"/>
      <c r="Q16" s="957"/>
      <c r="R16" s="957"/>
    </row>
    <row r="17" spans="2:19" hidden="1">
      <c r="B17" s="599" t="s">
        <v>533</v>
      </c>
      <c r="C17" s="600" t="s">
        <v>322</v>
      </c>
      <c r="D17" s="965">
        <v>0</v>
      </c>
      <c r="E17" s="970"/>
      <c r="F17" s="970"/>
      <c r="G17" s="956">
        <v>0</v>
      </c>
      <c r="H17" s="956">
        <v>0</v>
      </c>
      <c r="I17" s="956">
        <v>0</v>
      </c>
      <c r="J17" s="956">
        <v>0</v>
      </c>
      <c r="K17" s="956">
        <v>0</v>
      </c>
      <c r="L17" s="956">
        <v>0</v>
      </c>
      <c r="M17" s="956">
        <v>0</v>
      </c>
      <c r="N17" s="956">
        <v>0</v>
      </c>
      <c r="O17" s="956">
        <v>0</v>
      </c>
      <c r="P17" s="956"/>
      <c r="Q17" s="956"/>
      <c r="R17" s="956"/>
    </row>
    <row r="18" spans="2:19" hidden="1">
      <c r="B18" s="599" t="s">
        <v>326</v>
      </c>
      <c r="C18" s="600" t="s">
        <v>322</v>
      </c>
      <c r="D18" s="981">
        <v>0</v>
      </c>
      <c r="E18" s="972"/>
      <c r="F18" s="970"/>
      <c r="G18" s="956">
        <v>0</v>
      </c>
      <c r="H18" s="956">
        <v>0</v>
      </c>
      <c r="I18" s="958">
        <v>0</v>
      </c>
      <c r="J18" s="956">
        <v>0</v>
      </c>
      <c r="K18" s="956">
        <v>0</v>
      </c>
      <c r="L18" s="958">
        <v>0</v>
      </c>
      <c r="M18" s="958">
        <v>0</v>
      </c>
      <c r="N18" s="958">
        <v>0</v>
      </c>
      <c r="O18" s="958">
        <v>0</v>
      </c>
      <c r="P18" s="958"/>
      <c r="Q18" s="958"/>
      <c r="R18" s="958"/>
    </row>
    <row r="19" spans="2:19" ht="10.5" hidden="1" thickBot="1">
      <c r="B19" s="601" t="s">
        <v>327</v>
      </c>
      <c r="C19" s="602" t="s">
        <v>324</v>
      </c>
      <c r="D19" s="968">
        <f>D16/100*Sales!C8</f>
        <v>0</v>
      </c>
      <c r="E19" s="971"/>
      <c r="F19" s="971"/>
      <c r="G19" s="957">
        <v>0</v>
      </c>
      <c r="H19" s="957">
        <v>0</v>
      </c>
      <c r="I19" s="957">
        <v>0</v>
      </c>
      <c r="J19" s="957">
        <v>0</v>
      </c>
      <c r="K19" s="957">
        <v>0</v>
      </c>
      <c r="L19" s="957">
        <v>0</v>
      </c>
      <c r="M19" s="957">
        <v>0</v>
      </c>
      <c r="N19" s="957">
        <v>0</v>
      </c>
      <c r="O19" s="957">
        <v>0</v>
      </c>
      <c r="P19" s="957"/>
      <c r="Q19" s="957"/>
      <c r="R19" s="957"/>
    </row>
    <row r="20" spans="2:19" ht="10.5" thickBot="1">
      <c r="D20" s="582"/>
      <c r="E20" s="582"/>
      <c r="F20" s="582"/>
      <c r="G20" s="582"/>
      <c r="H20" s="949"/>
      <c r="I20" s="949"/>
      <c r="J20" s="949"/>
      <c r="K20" s="949"/>
      <c r="L20" s="949"/>
      <c r="M20" s="949"/>
      <c r="N20" s="949"/>
      <c r="O20" s="949"/>
      <c r="P20" s="949"/>
      <c r="Q20" s="949"/>
      <c r="R20" s="949"/>
    </row>
    <row r="21" spans="2:19" ht="10.5" thickBot="1">
      <c r="B21" s="994"/>
      <c r="C21" s="238"/>
      <c r="D21" s="959"/>
      <c r="E21" s="959"/>
      <c r="F21" s="959"/>
      <c r="G21" s="959"/>
      <c r="H21" s="959"/>
      <c r="I21" s="959"/>
      <c r="J21" s="959"/>
      <c r="K21" s="959"/>
      <c r="L21" s="959"/>
      <c r="M21" s="959"/>
      <c r="N21" s="959"/>
      <c r="O21" s="959"/>
      <c r="P21" s="959"/>
      <c r="Q21" s="959"/>
      <c r="R21" s="959"/>
    </row>
    <row r="22" spans="2:19" ht="10.8" thickBot="1">
      <c r="B22" s="996" t="s">
        <v>605</v>
      </c>
      <c r="C22" s="947" t="s">
        <v>232</v>
      </c>
      <c r="D22" s="948" t="s">
        <v>70</v>
      </c>
      <c r="E22" s="948" t="s">
        <v>71</v>
      </c>
      <c r="F22" s="948" t="s">
        <v>72</v>
      </c>
      <c r="G22" s="948" t="s">
        <v>87</v>
      </c>
      <c r="H22" s="948" t="s">
        <v>88</v>
      </c>
      <c r="I22" s="948" t="s">
        <v>199</v>
      </c>
      <c r="J22" s="948" t="s">
        <v>200</v>
      </c>
      <c r="K22" s="948" t="s">
        <v>201</v>
      </c>
      <c r="L22" s="948" t="s">
        <v>408</v>
      </c>
      <c r="M22" s="948" t="s">
        <v>409</v>
      </c>
      <c r="N22" s="948" t="s">
        <v>595</v>
      </c>
      <c r="O22" s="948" t="s">
        <v>596</v>
      </c>
      <c r="P22" s="959" t="s">
        <v>597</v>
      </c>
      <c r="Q22" s="959" t="s">
        <v>598</v>
      </c>
      <c r="R22" s="995" t="s">
        <v>599</v>
      </c>
    </row>
    <row r="23" spans="2:19">
      <c r="B23" s="599" t="s">
        <v>321</v>
      </c>
      <c r="C23" s="600" t="s">
        <v>322</v>
      </c>
      <c r="D23" s="1050">
        <f>'Dinamics Stellatus'!I16</f>
        <v>266023.08882292372</v>
      </c>
      <c r="E23" s="954">
        <v>0</v>
      </c>
      <c r="F23" s="954">
        <v>0</v>
      </c>
      <c r="G23" s="954">
        <v>0</v>
      </c>
      <c r="H23" s="954">
        <v>0</v>
      </c>
      <c r="I23" s="954">
        <v>0</v>
      </c>
      <c r="J23" s="954">
        <v>0</v>
      </c>
      <c r="K23" s="954">
        <v>0</v>
      </c>
      <c r="L23" s="954">
        <v>0</v>
      </c>
      <c r="M23" s="954">
        <v>0</v>
      </c>
      <c r="N23" s="954">
        <v>0</v>
      </c>
      <c r="O23" s="954">
        <v>0</v>
      </c>
      <c r="P23" s="954">
        <v>0</v>
      </c>
      <c r="Q23" s="954">
        <v>0</v>
      </c>
      <c r="R23" s="954">
        <v>0</v>
      </c>
    </row>
    <row r="24" spans="2:19" ht="10.5">
      <c r="B24" s="599" t="s">
        <v>323</v>
      </c>
      <c r="C24" s="606" t="s">
        <v>727</v>
      </c>
      <c r="D24" s="1257">
        <f>SUM('Dinamics Stellatus'!S10:S16)</f>
        <v>1993.869615789527</v>
      </c>
      <c r="E24" s="1258">
        <v>0</v>
      </c>
      <c r="F24" s="1258">
        <v>0</v>
      </c>
      <c r="G24" s="1258">
        <v>0</v>
      </c>
      <c r="H24" s="1258">
        <v>0</v>
      </c>
      <c r="I24" s="1258">
        <v>0</v>
      </c>
      <c r="J24" s="1258">
        <v>0</v>
      </c>
      <c r="K24" s="1258">
        <v>0</v>
      </c>
      <c r="L24" s="1258">
        <v>0</v>
      </c>
      <c r="M24" s="1258">
        <v>0</v>
      </c>
      <c r="N24" s="1258">
        <v>0</v>
      </c>
      <c r="O24" s="1258">
        <v>0</v>
      </c>
      <c r="P24" s="1258">
        <v>0</v>
      </c>
      <c r="Q24" s="1258">
        <v>0</v>
      </c>
      <c r="R24" s="1258">
        <v>0</v>
      </c>
      <c r="S24" s="251"/>
    </row>
    <row r="25" spans="2:19">
      <c r="B25" s="599" t="s">
        <v>325</v>
      </c>
      <c r="C25" s="600" t="s">
        <v>324</v>
      </c>
      <c r="D25" s="1051">
        <f>'Dinamics Stellatus'!J16</f>
        <v>682.90393656544666</v>
      </c>
      <c r="E25" s="953">
        <v>0</v>
      </c>
      <c r="F25" s="953">
        <v>0</v>
      </c>
      <c r="G25" s="953">
        <v>0</v>
      </c>
      <c r="H25" s="953">
        <v>0</v>
      </c>
      <c r="I25" s="953">
        <v>0</v>
      </c>
      <c r="J25" s="953">
        <v>0</v>
      </c>
      <c r="K25" s="953">
        <v>0</v>
      </c>
      <c r="L25" s="953">
        <v>0</v>
      </c>
      <c r="M25" s="953">
        <v>0</v>
      </c>
      <c r="N25" s="953">
        <v>0</v>
      </c>
      <c r="O25" s="953">
        <v>0</v>
      </c>
      <c r="P25" s="953">
        <v>0</v>
      </c>
      <c r="Q25" s="953">
        <v>0</v>
      </c>
      <c r="R25" s="953">
        <v>0</v>
      </c>
    </row>
    <row r="26" spans="2:19" ht="10.5" thickBot="1"/>
    <row r="27" spans="2:19" ht="10.5" thickBot="1">
      <c r="B27" s="419"/>
      <c r="C27" s="419"/>
      <c r="D27" s="959"/>
      <c r="E27" s="959"/>
      <c r="F27" s="959"/>
      <c r="G27" s="959"/>
      <c r="H27" s="959"/>
      <c r="I27" s="959"/>
      <c r="J27" s="959"/>
      <c r="K27" s="959"/>
      <c r="L27" s="959"/>
      <c r="M27" s="959"/>
      <c r="N27" s="959"/>
      <c r="O27" s="959"/>
      <c r="P27" s="959"/>
      <c r="Q27" s="959"/>
      <c r="R27" s="959"/>
    </row>
    <row r="28" spans="2:19" ht="10.8" thickBot="1">
      <c r="B28" s="964" t="s">
        <v>606</v>
      </c>
      <c r="C28" s="419" t="s">
        <v>232</v>
      </c>
      <c r="D28" s="419" t="s">
        <v>70</v>
      </c>
      <c r="E28" s="419" t="s">
        <v>71</v>
      </c>
      <c r="F28" s="419" t="s">
        <v>72</v>
      </c>
      <c r="G28" s="419" t="s">
        <v>87</v>
      </c>
      <c r="H28" s="419" t="s">
        <v>88</v>
      </c>
      <c r="I28" s="419" t="s">
        <v>199</v>
      </c>
      <c r="J28" s="419" t="s">
        <v>200</v>
      </c>
      <c r="K28" s="419" t="s">
        <v>201</v>
      </c>
      <c r="L28" s="419" t="s">
        <v>408</v>
      </c>
      <c r="M28" s="419" t="s">
        <v>409</v>
      </c>
      <c r="N28" s="419" t="s">
        <v>595</v>
      </c>
      <c r="O28" s="419" t="s">
        <v>596</v>
      </c>
      <c r="P28" s="959" t="s">
        <v>597</v>
      </c>
      <c r="Q28" s="959" t="s">
        <v>598</v>
      </c>
      <c r="R28" s="995" t="s">
        <v>599</v>
      </c>
    </row>
    <row r="29" spans="2:19">
      <c r="B29" s="599" t="s">
        <v>321</v>
      </c>
      <c r="C29" s="600" t="s">
        <v>322</v>
      </c>
      <c r="D29" s="1050">
        <v>0</v>
      </c>
      <c r="E29" s="1050">
        <f t="shared" ref="E29:R31" si="4">D23</f>
        <v>266023.08882292372</v>
      </c>
      <c r="F29" s="1050">
        <f t="shared" si="4"/>
        <v>0</v>
      </c>
      <c r="G29" s="1050">
        <f t="shared" si="4"/>
        <v>0</v>
      </c>
      <c r="H29" s="1050">
        <f t="shared" si="4"/>
        <v>0</v>
      </c>
      <c r="I29" s="1050">
        <f t="shared" si="4"/>
        <v>0</v>
      </c>
      <c r="J29" s="1050">
        <f t="shared" si="4"/>
        <v>0</v>
      </c>
      <c r="K29" s="1050">
        <f t="shared" si="4"/>
        <v>0</v>
      </c>
      <c r="L29" s="1050">
        <f t="shared" si="4"/>
        <v>0</v>
      </c>
      <c r="M29" s="1050">
        <f t="shared" si="4"/>
        <v>0</v>
      </c>
      <c r="N29" s="1050">
        <f t="shared" si="4"/>
        <v>0</v>
      </c>
      <c r="O29" s="1050">
        <f t="shared" si="4"/>
        <v>0</v>
      </c>
      <c r="P29" s="1050">
        <f t="shared" si="4"/>
        <v>0</v>
      </c>
      <c r="Q29" s="1050">
        <f t="shared" si="4"/>
        <v>0</v>
      </c>
      <c r="R29" s="1050">
        <f t="shared" si="4"/>
        <v>0</v>
      </c>
    </row>
    <row r="30" spans="2:19" ht="10.5">
      <c r="B30" s="599" t="s">
        <v>323</v>
      </c>
      <c r="C30" s="606" t="s">
        <v>727</v>
      </c>
      <c r="D30" s="1257">
        <v>0</v>
      </c>
      <c r="E30" s="1257">
        <f t="shared" si="4"/>
        <v>1993.869615789527</v>
      </c>
      <c r="F30" s="1257">
        <f t="shared" si="4"/>
        <v>0</v>
      </c>
      <c r="G30" s="1257">
        <f t="shared" si="4"/>
        <v>0</v>
      </c>
      <c r="H30" s="1257">
        <f t="shared" si="4"/>
        <v>0</v>
      </c>
      <c r="I30" s="1257">
        <f t="shared" si="4"/>
        <v>0</v>
      </c>
      <c r="J30" s="1257">
        <f t="shared" si="4"/>
        <v>0</v>
      </c>
      <c r="K30" s="1257">
        <f t="shared" si="4"/>
        <v>0</v>
      </c>
      <c r="L30" s="1257">
        <f t="shared" si="4"/>
        <v>0</v>
      </c>
      <c r="M30" s="1257">
        <f t="shared" si="4"/>
        <v>0</v>
      </c>
      <c r="N30" s="1257">
        <f t="shared" si="4"/>
        <v>0</v>
      </c>
      <c r="O30" s="1257">
        <f t="shared" si="4"/>
        <v>0</v>
      </c>
      <c r="P30" s="1257">
        <f t="shared" si="4"/>
        <v>0</v>
      </c>
      <c r="Q30" s="1257">
        <f t="shared" si="4"/>
        <v>0</v>
      </c>
      <c r="R30" s="1257">
        <f t="shared" si="4"/>
        <v>0</v>
      </c>
    </row>
    <row r="31" spans="2:19">
      <c r="B31" s="599" t="s">
        <v>325</v>
      </c>
      <c r="C31" s="600" t="s">
        <v>324</v>
      </c>
      <c r="D31" s="1051">
        <v>0</v>
      </c>
      <c r="E31" s="1051">
        <f t="shared" si="4"/>
        <v>682.90393656544666</v>
      </c>
      <c r="F31" s="1051">
        <f t="shared" si="4"/>
        <v>0</v>
      </c>
      <c r="G31" s="1051">
        <f t="shared" si="4"/>
        <v>0</v>
      </c>
      <c r="H31" s="1051">
        <f t="shared" si="4"/>
        <v>0</v>
      </c>
      <c r="I31" s="1051">
        <f t="shared" si="4"/>
        <v>0</v>
      </c>
      <c r="J31" s="1051">
        <f t="shared" si="4"/>
        <v>0</v>
      </c>
      <c r="K31" s="1051">
        <f t="shared" si="4"/>
        <v>0</v>
      </c>
      <c r="L31" s="1051">
        <f t="shared" si="4"/>
        <v>0</v>
      </c>
      <c r="M31" s="1051">
        <f t="shared" si="4"/>
        <v>0</v>
      </c>
      <c r="N31" s="1051">
        <f t="shared" si="4"/>
        <v>0</v>
      </c>
      <c r="O31" s="1051">
        <f t="shared" si="4"/>
        <v>0</v>
      </c>
      <c r="P31" s="1051">
        <f t="shared" si="4"/>
        <v>0</v>
      </c>
      <c r="Q31" s="1051">
        <f t="shared" si="4"/>
        <v>0</v>
      </c>
      <c r="R31" s="1051">
        <f t="shared" si="4"/>
        <v>0</v>
      </c>
    </row>
    <row r="32" spans="2:19" ht="10.5" thickBot="1"/>
    <row r="33" spans="2:18" ht="10.5" thickBot="1">
      <c r="B33" s="419"/>
      <c r="C33" s="419"/>
      <c r="D33" s="959"/>
      <c r="E33" s="959"/>
      <c r="F33" s="959"/>
      <c r="G33" s="959"/>
      <c r="H33" s="959"/>
      <c r="I33" s="959"/>
      <c r="J33" s="959"/>
      <c r="K33" s="959"/>
      <c r="L33" s="959"/>
      <c r="M33" s="959"/>
      <c r="N33" s="959"/>
      <c r="O33" s="959"/>
      <c r="P33" s="959"/>
      <c r="Q33" s="959"/>
      <c r="R33" s="959"/>
    </row>
    <row r="34" spans="2:18" ht="10.8" thickBot="1">
      <c r="B34" s="964" t="s">
        <v>607</v>
      </c>
      <c r="C34" s="419" t="s">
        <v>232</v>
      </c>
      <c r="D34" s="419" t="s">
        <v>70</v>
      </c>
      <c r="E34" s="419" t="s">
        <v>71</v>
      </c>
      <c r="F34" s="419" t="s">
        <v>72</v>
      </c>
      <c r="G34" s="419" t="s">
        <v>87</v>
      </c>
      <c r="H34" s="419" t="s">
        <v>88</v>
      </c>
      <c r="I34" s="419" t="s">
        <v>199</v>
      </c>
      <c r="J34" s="419" t="s">
        <v>200</v>
      </c>
      <c r="K34" s="419" t="s">
        <v>201</v>
      </c>
      <c r="L34" s="419" t="s">
        <v>408</v>
      </c>
      <c r="M34" s="419" t="s">
        <v>409</v>
      </c>
      <c r="N34" s="419" t="s">
        <v>595</v>
      </c>
      <c r="O34" s="419" t="s">
        <v>596</v>
      </c>
      <c r="P34" s="959" t="s">
        <v>597</v>
      </c>
      <c r="Q34" s="959" t="s">
        <v>598</v>
      </c>
      <c r="R34" s="995" t="s">
        <v>599</v>
      </c>
    </row>
    <row r="35" spans="2:18">
      <c r="B35" s="599" t="s">
        <v>321</v>
      </c>
      <c r="C35" s="600" t="s">
        <v>322</v>
      </c>
      <c r="D35" s="1050">
        <v>0</v>
      </c>
      <c r="E35" s="1050">
        <f t="shared" ref="E35:R37" si="5">D29</f>
        <v>0</v>
      </c>
      <c r="F35" s="1050">
        <f t="shared" si="5"/>
        <v>266023.08882292372</v>
      </c>
      <c r="G35" s="1050">
        <f t="shared" si="5"/>
        <v>0</v>
      </c>
      <c r="H35" s="1050">
        <f t="shared" si="5"/>
        <v>0</v>
      </c>
      <c r="I35" s="1050">
        <f t="shared" si="5"/>
        <v>0</v>
      </c>
      <c r="J35" s="1050">
        <f t="shared" si="5"/>
        <v>0</v>
      </c>
      <c r="K35" s="1050">
        <f t="shared" si="5"/>
        <v>0</v>
      </c>
      <c r="L35" s="1050">
        <f t="shared" si="5"/>
        <v>0</v>
      </c>
      <c r="M35" s="1050">
        <f t="shared" si="5"/>
        <v>0</v>
      </c>
      <c r="N35" s="1050">
        <f t="shared" si="5"/>
        <v>0</v>
      </c>
      <c r="O35" s="1050">
        <f t="shared" si="5"/>
        <v>0</v>
      </c>
      <c r="P35" s="1050">
        <f t="shared" si="5"/>
        <v>0</v>
      </c>
      <c r="Q35" s="1050">
        <f t="shared" si="5"/>
        <v>0</v>
      </c>
      <c r="R35" s="1050">
        <f t="shared" si="5"/>
        <v>0</v>
      </c>
    </row>
    <row r="36" spans="2:18" ht="10.5">
      <c r="B36" s="599" t="s">
        <v>323</v>
      </c>
      <c r="C36" s="606" t="s">
        <v>727</v>
      </c>
      <c r="D36" s="1257">
        <v>0</v>
      </c>
      <c r="E36" s="1257">
        <f t="shared" si="5"/>
        <v>0</v>
      </c>
      <c r="F36" s="1257">
        <f t="shared" si="5"/>
        <v>1993.869615789527</v>
      </c>
      <c r="G36" s="1257">
        <f t="shared" si="5"/>
        <v>0</v>
      </c>
      <c r="H36" s="1257">
        <f t="shared" si="5"/>
        <v>0</v>
      </c>
      <c r="I36" s="1257">
        <f t="shared" si="5"/>
        <v>0</v>
      </c>
      <c r="J36" s="1257">
        <f t="shared" si="5"/>
        <v>0</v>
      </c>
      <c r="K36" s="1257">
        <f t="shared" si="5"/>
        <v>0</v>
      </c>
      <c r="L36" s="1257">
        <f t="shared" si="5"/>
        <v>0</v>
      </c>
      <c r="M36" s="1257">
        <f t="shared" si="5"/>
        <v>0</v>
      </c>
      <c r="N36" s="1257">
        <f t="shared" si="5"/>
        <v>0</v>
      </c>
      <c r="O36" s="1257">
        <f t="shared" si="5"/>
        <v>0</v>
      </c>
      <c r="P36" s="1257">
        <f t="shared" si="5"/>
        <v>0</v>
      </c>
      <c r="Q36" s="1257">
        <f t="shared" si="5"/>
        <v>0</v>
      </c>
      <c r="R36" s="1257">
        <f t="shared" si="5"/>
        <v>0</v>
      </c>
    </row>
    <row r="37" spans="2:18">
      <c r="B37" s="599" t="s">
        <v>325</v>
      </c>
      <c r="C37" s="600" t="s">
        <v>324</v>
      </c>
      <c r="D37" s="1051">
        <v>0</v>
      </c>
      <c r="E37" s="1051">
        <f t="shared" si="5"/>
        <v>0</v>
      </c>
      <c r="F37" s="1051">
        <f t="shared" si="5"/>
        <v>682.90393656544666</v>
      </c>
      <c r="G37" s="1051">
        <f t="shared" si="5"/>
        <v>0</v>
      </c>
      <c r="H37" s="1051">
        <f t="shared" si="5"/>
        <v>0</v>
      </c>
      <c r="I37" s="1051">
        <f t="shared" si="5"/>
        <v>0</v>
      </c>
      <c r="J37" s="1051">
        <f t="shared" si="5"/>
        <v>0</v>
      </c>
      <c r="K37" s="1051">
        <f t="shared" si="5"/>
        <v>0</v>
      </c>
      <c r="L37" s="1051">
        <f t="shared" si="5"/>
        <v>0</v>
      </c>
      <c r="M37" s="1051">
        <f t="shared" si="5"/>
        <v>0</v>
      </c>
      <c r="N37" s="1051">
        <f t="shared" si="5"/>
        <v>0</v>
      </c>
      <c r="O37" s="1051">
        <f t="shared" si="5"/>
        <v>0</v>
      </c>
      <c r="P37" s="1051">
        <f t="shared" si="5"/>
        <v>0</v>
      </c>
      <c r="Q37" s="1051">
        <f t="shared" si="5"/>
        <v>0</v>
      </c>
      <c r="R37" s="1051">
        <f t="shared" si="5"/>
        <v>0</v>
      </c>
    </row>
    <row r="38" spans="2:18" ht="10.5" thickBot="1"/>
    <row r="39" spans="2:18" ht="10.5" thickBot="1">
      <c r="B39" s="419"/>
      <c r="C39" s="419"/>
      <c r="D39" s="959"/>
      <c r="E39" s="959"/>
      <c r="F39" s="959"/>
      <c r="G39" s="959"/>
      <c r="H39" s="959"/>
      <c r="I39" s="959"/>
      <c r="J39" s="959"/>
      <c r="K39" s="959"/>
      <c r="L39" s="959"/>
      <c r="M39" s="959"/>
      <c r="N39" s="959"/>
      <c r="O39" s="959"/>
      <c r="P39" s="959"/>
      <c r="Q39" s="959"/>
      <c r="R39" s="959"/>
    </row>
    <row r="40" spans="2:18" ht="10.8" thickBot="1">
      <c r="B40" s="964" t="s">
        <v>608</v>
      </c>
      <c r="C40" s="419" t="s">
        <v>232</v>
      </c>
      <c r="D40" s="419" t="s">
        <v>70</v>
      </c>
      <c r="E40" s="419" t="s">
        <v>71</v>
      </c>
      <c r="F40" s="419" t="s">
        <v>72</v>
      </c>
      <c r="G40" s="419" t="s">
        <v>87</v>
      </c>
      <c r="H40" s="419" t="s">
        <v>88</v>
      </c>
      <c r="I40" s="419" t="s">
        <v>199</v>
      </c>
      <c r="J40" s="419" t="s">
        <v>200</v>
      </c>
      <c r="K40" s="419" t="s">
        <v>201</v>
      </c>
      <c r="L40" s="419" t="s">
        <v>408</v>
      </c>
      <c r="M40" s="419" t="s">
        <v>409</v>
      </c>
      <c r="N40" s="419" t="s">
        <v>595</v>
      </c>
      <c r="O40" s="419" t="s">
        <v>596</v>
      </c>
      <c r="P40" s="959" t="s">
        <v>597</v>
      </c>
      <c r="Q40" s="959" t="s">
        <v>598</v>
      </c>
      <c r="R40" s="995" t="s">
        <v>599</v>
      </c>
    </row>
    <row r="41" spans="2:18">
      <c r="B41" s="599" t="s">
        <v>321</v>
      </c>
      <c r="C41" s="600" t="s">
        <v>322</v>
      </c>
      <c r="D41" s="1050">
        <v>0</v>
      </c>
      <c r="E41" s="1050">
        <f t="shared" ref="E41:R43" si="6">D35</f>
        <v>0</v>
      </c>
      <c r="F41" s="1050">
        <f t="shared" si="6"/>
        <v>0</v>
      </c>
      <c r="G41" s="1050">
        <f t="shared" si="6"/>
        <v>266023.08882292372</v>
      </c>
      <c r="H41" s="1050">
        <f t="shared" si="6"/>
        <v>0</v>
      </c>
      <c r="I41" s="1050">
        <f t="shared" si="6"/>
        <v>0</v>
      </c>
      <c r="J41" s="1050">
        <f t="shared" si="6"/>
        <v>0</v>
      </c>
      <c r="K41" s="1050">
        <f t="shared" si="6"/>
        <v>0</v>
      </c>
      <c r="L41" s="1050">
        <f t="shared" si="6"/>
        <v>0</v>
      </c>
      <c r="M41" s="1050">
        <f t="shared" si="6"/>
        <v>0</v>
      </c>
      <c r="N41" s="1050">
        <f t="shared" si="6"/>
        <v>0</v>
      </c>
      <c r="O41" s="1050">
        <f t="shared" si="6"/>
        <v>0</v>
      </c>
      <c r="P41" s="1050">
        <f t="shared" si="6"/>
        <v>0</v>
      </c>
      <c r="Q41" s="1050">
        <f t="shared" si="6"/>
        <v>0</v>
      </c>
      <c r="R41" s="1050">
        <f t="shared" si="6"/>
        <v>0</v>
      </c>
    </row>
    <row r="42" spans="2:18" ht="10.5">
      <c r="B42" s="599" t="s">
        <v>323</v>
      </c>
      <c r="C42" s="606" t="s">
        <v>727</v>
      </c>
      <c r="D42" s="1257">
        <v>0</v>
      </c>
      <c r="E42" s="1257">
        <f t="shared" si="6"/>
        <v>0</v>
      </c>
      <c r="F42" s="1257">
        <f t="shared" si="6"/>
        <v>0</v>
      </c>
      <c r="G42" s="1257">
        <f t="shared" si="6"/>
        <v>1993.869615789527</v>
      </c>
      <c r="H42" s="1257">
        <f t="shared" si="6"/>
        <v>0</v>
      </c>
      <c r="I42" s="1257">
        <f t="shared" si="6"/>
        <v>0</v>
      </c>
      <c r="J42" s="1257">
        <f t="shared" si="6"/>
        <v>0</v>
      </c>
      <c r="K42" s="1257">
        <f t="shared" si="6"/>
        <v>0</v>
      </c>
      <c r="L42" s="1257">
        <f t="shared" si="6"/>
        <v>0</v>
      </c>
      <c r="M42" s="1257">
        <f t="shared" si="6"/>
        <v>0</v>
      </c>
      <c r="N42" s="1257">
        <f t="shared" si="6"/>
        <v>0</v>
      </c>
      <c r="O42" s="1257">
        <f t="shared" si="6"/>
        <v>0</v>
      </c>
      <c r="P42" s="1257">
        <f t="shared" si="6"/>
        <v>0</v>
      </c>
      <c r="Q42" s="1257">
        <f t="shared" si="6"/>
        <v>0</v>
      </c>
      <c r="R42" s="1257">
        <f t="shared" si="6"/>
        <v>0</v>
      </c>
    </row>
    <row r="43" spans="2:18">
      <c r="B43" s="599" t="s">
        <v>325</v>
      </c>
      <c r="C43" s="600" t="s">
        <v>324</v>
      </c>
      <c r="D43" s="1051">
        <v>0</v>
      </c>
      <c r="E43" s="1051">
        <f t="shared" si="6"/>
        <v>0</v>
      </c>
      <c r="F43" s="1051">
        <f t="shared" si="6"/>
        <v>0</v>
      </c>
      <c r="G43" s="1051">
        <f t="shared" si="6"/>
        <v>682.90393656544666</v>
      </c>
      <c r="H43" s="1051">
        <f t="shared" si="6"/>
        <v>0</v>
      </c>
      <c r="I43" s="1051">
        <f t="shared" si="6"/>
        <v>0</v>
      </c>
      <c r="J43" s="1051">
        <f t="shared" si="6"/>
        <v>0</v>
      </c>
      <c r="K43" s="1051">
        <f t="shared" si="6"/>
        <v>0</v>
      </c>
      <c r="L43" s="1051">
        <f t="shared" si="6"/>
        <v>0</v>
      </c>
      <c r="M43" s="1051">
        <f t="shared" si="6"/>
        <v>0</v>
      </c>
      <c r="N43" s="1051">
        <f t="shared" si="6"/>
        <v>0</v>
      </c>
      <c r="O43" s="1051">
        <f t="shared" si="6"/>
        <v>0</v>
      </c>
      <c r="P43" s="1051">
        <f t="shared" si="6"/>
        <v>0</v>
      </c>
      <c r="Q43" s="1051">
        <f t="shared" si="6"/>
        <v>0</v>
      </c>
      <c r="R43" s="1051">
        <f t="shared" si="6"/>
        <v>0</v>
      </c>
    </row>
    <row r="44" spans="2:18" ht="10.5" thickBot="1"/>
    <row r="45" spans="2:18" ht="10.5" thickBot="1">
      <c r="B45" s="419"/>
      <c r="C45" s="419"/>
      <c r="D45" s="959"/>
      <c r="E45" s="959"/>
      <c r="F45" s="959"/>
      <c r="G45" s="959"/>
      <c r="H45" s="959"/>
      <c r="I45" s="959"/>
      <c r="J45" s="959"/>
      <c r="K45" s="959"/>
      <c r="L45" s="959"/>
      <c r="M45" s="959"/>
      <c r="N45" s="959"/>
      <c r="O45" s="959"/>
      <c r="P45" s="959"/>
      <c r="Q45" s="959"/>
      <c r="R45" s="959"/>
    </row>
    <row r="46" spans="2:18" ht="10.8" thickBot="1">
      <c r="B46" s="964" t="s">
        <v>609</v>
      </c>
      <c r="C46" s="419" t="s">
        <v>232</v>
      </c>
      <c r="D46" s="419" t="s">
        <v>70</v>
      </c>
      <c r="E46" s="419" t="s">
        <v>71</v>
      </c>
      <c r="F46" s="419" t="s">
        <v>72</v>
      </c>
      <c r="G46" s="419" t="s">
        <v>87</v>
      </c>
      <c r="H46" s="419" t="s">
        <v>88</v>
      </c>
      <c r="I46" s="419" t="s">
        <v>199</v>
      </c>
      <c r="J46" s="419" t="s">
        <v>200</v>
      </c>
      <c r="K46" s="419" t="s">
        <v>201</v>
      </c>
      <c r="L46" s="419" t="s">
        <v>408</v>
      </c>
      <c r="M46" s="419" t="s">
        <v>409</v>
      </c>
      <c r="N46" s="419" t="s">
        <v>595</v>
      </c>
      <c r="O46" s="419" t="s">
        <v>596</v>
      </c>
      <c r="P46" s="959" t="s">
        <v>597</v>
      </c>
      <c r="Q46" s="959" t="s">
        <v>598</v>
      </c>
      <c r="R46" s="995" t="s">
        <v>599</v>
      </c>
    </row>
    <row r="47" spans="2:18">
      <c r="B47" s="599" t="s">
        <v>321</v>
      </c>
      <c r="C47" s="600" t="s">
        <v>322</v>
      </c>
      <c r="D47" s="1050">
        <v>0</v>
      </c>
      <c r="E47" s="1050">
        <f t="shared" ref="E47:R49" si="7">D41</f>
        <v>0</v>
      </c>
      <c r="F47" s="1050">
        <f t="shared" si="7"/>
        <v>0</v>
      </c>
      <c r="G47" s="1050">
        <f t="shared" si="7"/>
        <v>0</v>
      </c>
      <c r="H47" s="1050">
        <f t="shared" si="7"/>
        <v>266023.08882292372</v>
      </c>
      <c r="I47" s="1050">
        <f t="shared" si="7"/>
        <v>0</v>
      </c>
      <c r="J47" s="1050">
        <f t="shared" si="7"/>
        <v>0</v>
      </c>
      <c r="K47" s="1050">
        <f t="shared" si="7"/>
        <v>0</v>
      </c>
      <c r="L47" s="1050">
        <f t="shared" si="7"/>
        <v>0</v>
      </c>
      <c r="M47" s="1050">
        <f t="shared" si="7"/>
        <v>0</v>
      </c>
      <c r="N47" s="1050">
        <f t="shared" si="7"/>
        <v>0</v>
      </c>
      <c r="O47" s="1050">
        <f t="shared" si="7"/>
        <v>0</v>
      </c>
      <c r="P47" s="1050">
        <f t="shared" si="7"/>
        <v>0</v>
      </c>
      <c r="Q47" s="1050">
        <f t="shared" si="7"/>
        <v>0</v>
      </c>
      <c r="R47" s="1050">
        <f t="shared" si="7"/>
        <v>0</v>
      </c>
    </row>
    <row r="48" spans="2:18" ht="10.5">
      <c r="B48" s="599" t="s">
        <v>323</v>
      </c>
      <c r="C48" s="606" t="s">
        <v>727</v>
      </c>
      <c r="D48" s="1257">
        <v>0</v>
      </c>
      <c r="E48" s="1257">
        <f t="shared" si="7"/>
        <v>0</v>
      </c>
      <c r="F48" s="1257">
        <f t="shared" si="7"/>
        <v>0</v>
      </c>
      <c r="G48" s="1257">
        <f t="shared" si="7"/>
        <v>0</v>
      </c>
      <c r="H48" s="1257">
        <f t="shared" si="7"/>
        <v>1993.869615789527</v>
      </c>
      <c r="I48" s="1257">
        <f t="shared" si="7"/>
        <v>0</v>
      </c>
      <c r="J48" s="1257">
        <f t="shared" si="7"/>
        <v>0</v>
      </c>
      <c r="K48" s="1257">
        <f t="shared" si="7"/>
        <v>0</v>
      </c>
      <c r="L48" s="1257">
        <f t="shared" si="7"/>
        <v>0</v>
      </c>
      <c r="M48" s="1257">
        <f t="shared" si="7"/>
        <v>0</v>
      </c>
      <c r="N48" s="1257">
        <f t="shared" si="7"/>
        <v>0</v>
      </c>
      <c r="O48" s="1257">
        <f t="shared" si="7"/>
        <v>0</v>
      </c>
      <c r="P48" s="1257">
        <f t="shared" si="7"/>
        <v>0</v>
      </c>
      <c r="Q48" s="1257">
        <f t="shared" si="7"/>
        <v>0</v>
      </c>
      <c r="R48" s="1257">
        <f t="shared" si="7"/>
        <v>0</v>
      </c>
    </row>
    <row r="49" spans="2:18">
      <c r="B49" s="599" t="s">
        <v>325</v>
      </c>
      <c r="C49" s="600" t="s">
        <v>324</v>
      </c>
      <c r="D49" s="1051">
        <v>0</v>
      </c>
      <c r="E49" s="1051">
        <f t="shared" si="7"/>
        <v>0</v>
      </c>
      <c r="F49" s="1051">
        <f t="shared" si="7"/>
        <v>0</v>
      </c>
      <c r="G49" s="1051">
        <f t="shared" si="7"/>
        <v>0</v>
      </c>
      <c r="H49" s="1051">
        <f t="shared" si="7"/>
        <v>682.90393656544666</v>
      </c>
      <c r="I49" s="1051">
        <f t="shared" si="7"/>
        <v>0</v>
      </c>
      <c r="J49" s="1051">
        <f t="shared" si="7"/>
        <v>0</v>
      </c>
      <c r="K49" s="1051">
        <f t="shared" si="7"/>
        <v>0</v>
      </c>
      <c r="L49" s="1051">
        <f t="shared" si="7"/>
        <v>0</v>
      </c>
      <c r="M49" s="1051">
        <f t="shared" si="7"/>
        <v>0</v>
      </c>
      <c r="N49" s="1051">
        <f t="shared" si="7"/>
        <v>0</v>
      </c>
      <c r="O49" s="1051">
        <f t="shared" si="7"/>
        <v>0</v>
      </c>
      <c r="P49" s="1051">
        <f t="shared" si="7"/>
        <v>0</v>
      </c>
      <c r="Q49" s="1051">
        <f t="shared" si="7"/>
        <v>0</v>
      </c>
      <c r="R49" s="1051">
        <f t="shared" si="7"/>
        <v>0</v>
      </c>
    </row>
    <row r="50" spans="2:18" ht="10.5" thickBot="1"/>
    <row r="51" spans="2:18" ht="10.5" thickBot="1">
      <c r="B51" s="419"/>
      <c r="C51" s="419"/>
      <c r="D51" s="419"/>
      <c r="E51" s="419"/>
      <c r="F51" s="419"/>
      <c r="G51" s="419"/>
      <c r="H51" s="419"/>
      <c r="I51" s="419"/>
      <c r="J51" s="419"/>
      <c r="K51" s="419"/>
      <c r="L51" s="419"/>
      <c r="M51" s="419"/>
      <c r="N51" s="419"/>
      <c r="O51" s="419"/>
      <c r="P51" s="419"/>
      <c r="Q51" s="419"/>
      <c r="R51" s="419"/>
    </row>
    <row r="52" spans="2:18" ht="10.8" thickBot="1">
      <c r="B52" s="964" t="s">
        <v>610</v>
      </c>
      <c r="C52" s="419" t="s">
        <v>232</v>
      </c>
      <c r="D52" s="419" t="s">
        <v>70</v>
      </c>
      <c r="E52" s="419" t="s">
        <v>71</v>
      </c>
      <c r="F52" s="419" t="s">
        <v>72</v>
      </c>
      <c r="G52" s="419" t="s">
        <v>87</v>
      </c>
      <c r="H52" s="419" t="s">
        <v>88</v>
      </c>
      <c r="I52" s="419" t="s">
        <v>199</v>
      </c>
      <c r="J52" s="419" t="s">
        <v>200</v>
      </c>
      <c r="K52" s="419" t="s">
        <v>201</v>
      </c>
      <c r="L52" s="419" t="s">
        <v>408</v>
      </c>
      <c r="M52" s="419" t="s">
        <v>409</v>
      </c>
      <c r="N52" s="419" t="s">
        <v>595</v>
      </c>
      <c r="O52" s="419" t="s">
        <v>596</v>
      </c>
      <c r="P52" s="959" t="s">
        <v>597</v>
      </c>
      <c r="Q52" s="959" t="s">
        <v>598</v>
      </c>
      <c r="R52" s="995" t="s">
        <v>599</v>
      </c>
    </row>
    <row r="53" spans="2:18">
      <c r="B53" s="599" t="s">
        <v>321</v>
      </c>
      <c r="C53" s="600" t="s">
        <v>322</v>
      </c>
      <c r="D53" s="1050">
        <v>0</v>
      </c>
      <c r="E53" s="1050">
        <f t="shared" ref="E53:R55" si="8">D47</f>
        <v>0</v>
      </c>
      <c r="F53" s="1050">
        <f t="shared" si="8"/>
        <v>0</v>
      </c>
      <c r="G53" s="1050">
        <f t="shared" si="8"/>
        <v>0</v>
      </c>
      <c r="H53" s="1050">
        <f t="shared" si="8"/>
        <v>0</v>
      </c>
      <c r="I53" s="1050">
        <f t="shared" si="8"/>
        <v>266023.08882292372</v>
      </c>
      <c r="J53" s="1050">
        <f t="shared" si="8"/>
        <v>0</v>
      </c>
      <c r="K53" s="1050">
        <f t="shared" si="8"/>
        <v>0</v>
      </c>
      <c r="L53" s="1050">
        <f t="shared" si="8"/>
        <v>0</v>
      </c>
      <c r="M53" s="1050">
        <f t="shared" si="8"/>
        <v>0</v>
      </c>
      <c r="N53" s="1050">
        <f t="shared" si="8"/>
        <v>0</v>
      </c>
      <c r="O53" s="1050">
        <f t="shared" si="8"/>
        <v>0</v>
      </c>
      <c r="P53" s="1050">
        <f t="shared" si="8"/>
        <v>0</v>
      </c>
      <c r="Q53" s="1050">
        <f t="shared" si="8"/>
        <v>0</v>
      </c>
      <c r="R53" s="1050">
        <f t="shared" si="8"/>
        <v>0</v>
      </c>
    </row>
    <row r="54" spans="2:18" ht="10.5">
      <c r="B54" s="599" t="s">
        <v>323</v>
      </c>
      <c r="C54" s="606" t="s">
        <v>727</v>
      </c>
      <c r="D54" s="1257">
        <v>0</v>
      </c>
      <c r="E54" s="1257">
        <f t="shared" si="8"/>
        <v>0</v>
      </c>
      <c r="F54" s="1257">
        <f t="shared" si="8"/>
        <v>0</v>
      </c>
      <c r="G54" s="1257">
        <f t="shared" si="8"/>
        <v>0</v>
      </c>
      <c r="H54" s="1257">
        <f t="shared" si="8"/>
        <v>0</v>
      </c>
      <c r="I54" s="1257">
        <f t="shared" si="8"/>
        <v>1993.869615789527</v>
      </c>
      <c r="J54" s="1257">
        <f t="shared" si="8"/>
        <v>0</v>
      </c>
      <c r="K54" s="1257">
        <f t="shared" si="8"/>
        <v>0</v>
      </c>
      <c r="L54" s="1257">
        <f t="shared" si="8"/>
        <v>0</v>
      </c>
      <c r="M54" s="1257">
        <f t="shared" si="8"/>
        <v>0</v>
      </c>
      <c r="N54" s="1257">
        <f t="shared" si="8"/>
        <v>0</v>
      </c>
      <c r="O54" s="1257">
        <f t="shared" si="8"/>
        <v>0</v>
      </c>
      <c r="P54" s="1257">
        <f t="shared" si="8"/>
        <v>0</v>
      </c>
      <c r="Q54" s="1257">
        <f t="shared" si="8"/>
        <v>0</v>
      </c>
      <c r="R54" s="1257">
        <f t="shared" si="8"/>
        <v>0</v>
      </c>
    </row>
    <row r="55" spans="2:18">
      <c r="B55" s="599" t="s">
        <v>325</v>
      </c>
      <c r="C55" s="600" t="s">
        <v>324</v>
      </c>
      <c r="D55" s="1051">
        <v>0</v>
      </c>
      <c r="E55" s="1051">
        <f t="shared" si="8"/>
        <v>0</v>
      </c>
      <c r="F55" s="1051">
        <f t="shared" si="8"/>
        <v>0</v>
      </c>
      <c r="G55" s="1051">
        <f t="shared" si="8"/>
        <v>0</v>
      </c>
      <c r="H55" s="1051">
        <f t="shared" si="8"/>
        <v>0</v>
      </c>
      <c r="I55" s="1051">
        <f t="shared" si="8"/>
        <v>682.90393656544666</v>
      </c>
      <c r="J55" s="1051">
        <f t="shared" si="8"/>
        <v>0</v>
      </c>
      <c r="K55" s="1051">
        <f t="shared" si="8"/>
        <v>0</v>
      </c>
      <c r="L55" s="1051">
        <f t="shared" si="8"/>
        <v>0</v>
      </c>
      <c r="M55" s="1051">
        <f t="shared" si="8"/>
        <v>0</v>
      </c>
      <c r="N55" s="1051">
        <f t="shared" si="8"/>
        <v>0</v>
      </c>
      <c r="O55" s="1051">
        <f t="shared" si="8"/>
        <v>0</v>
      </c>
      <c r="P55" s="1051">
        <f t="shared" si="8"/>
        <v>0</v>
      </c>
      <c r="Q55" s="1051">
        <f t="shared" si="8"/>
        <v>0</v>
      </c>
      <c r="R55" s="1051">
        <f t="shared" si="8"/>
        <v>0</v>
      </c>
    </row>
    <row r="56" spans="2:18" ht="10.5" thickBot="1"/>
    <row r="57" spans="2:18" ht="10.5" thickBot="1">
      <c r="B57" s="419"/>
      <c r="C57" s="419"/>
      <c r="D57" s="959"/>
      <c r="E57" s="959"/>
      <c r="F57" s="959"/>
      <c r="G57" s="959"/>
      <c r="H57" s="959"/>
      <c r="I57" s="959"/>
      <c r="J57" s="959"/>
      <c r="K57" s="959"/>
      <c r="L57" s="959"/>
      <c r="M57" s="959"/>
      <c r="N57" s="959"/>
      <c r="O57" s="959"/>
      <c r="P57" s="959"/>
      <c r="Q57" s="959"/>
      <c r="R57" s="959"/>
    </row>
    <row r="58" spans="2:18" ht="10.8" thickBot="1">
      <c r="B58" s="964" t="s">
        <v>611</v>
      </c>
      <c r="C58" s="419" t="s">
        <v>232</v>
      </c>
      <c r="D58" s="419" t="s">
        <v>70</v>
      </c>
      <c r="E58" s="419" t="s">
        <v>71</v>
      </c>
      <c r="F58" s="419" t="s">
        <v>72</v>
      </c>
      <c r="G58" s="419" t="s">
        <v>87</v>
      </c>
      <c r="H58" s="419" t="s">
        <v>88</v>
      </c>
      <c r="I58" s="419" t="s">
        <v>199</v>
      </c>
      <c r="J58" s="419" t="s">
        <v>200</v>
      </c>
      <c r="K58" s="419" t="s">
        <v>201</v>
      </c>
      <c r="L58" s="419" t="s">
        <v>408</v>
      </c>
      <c r="M58" s="419" t="s">
        <v>409</v>
      </c>
      <c r="N58" s="419" t="s">
        <v>595</v>
      </c>
      <c r="O58" s="419" t="s">
        <v>596</v>
      </c>
      <c r="P58" s="959" t="s">
        <v>597</v>
      </c>
      <c r="Q58" s="959" t="s">
        <v>598</v>
      </c>
      <c r="R58" s="995" t="s">
        <v>599</v>
      </c>
    </row>
    <row r="59" spans="2:18">
      <c r="B59" s="599" t="s">
        <v>321</v>
      </c>
      <c r="C59" s="600" t="s">
        <v>322</v>
      </c>
      <c r="D59" s="1050">
        <v>0</v>
      </c>
      <c r="E59" s="1050">
        <f t="shared" ref="E59:R61" si="9">D53</f>
        <v>0</v>
      </c>
      <c r="F59" s="1050">
        <f t="shared" si="9"/>
        <v>0</v>
      </c>
      <c r="G59" s="1050">
        <f t="shared" si="9"/>
        <v>0</v>
      </c>
      <c r="H59" s="1050">
        <f t="shared" si="9"/>
        <v>0</v>
      </c>
      <c r="I59" s="1050">
        <f t="shared" si="9"/>
        <v>0</v>
      </c>
      <c r="J59" s="1050">
        <f t="shared" si="9"/>
        <v>266023.08882292372</v>
      </c>
      <c r="K59" s="1050">
        <f t="shared" si="9"/>
        <v>0</v>
      </c>
      <c r="L59" s="1050">
        <f t="shared" si="9"/>
        <v>0</v>
      </c>
      <c r="M59" s="1050">
        <f t="shared" si="9"/>
        <v>0</v>
      </c>
      <c r="N59" s="1050">
        <f t="shared" si="9"/>
        <v>0</v>
      </c>
      <c r="O59" s="1050">
        <f t="shared" si="9"/>
        <v>0</v>
      </c>
      <c r="P59" s="1050">
        <f t="shared" si="9"/>
        <v>0</v>
      </c>
      <c r="Q59" s="1050">
        <f t="shared" si="9"/>
        <v>0</v>
      </c>
      <c r="R59" s="1050">
        <f t="shared" si="9"/>
        <v>0</v>
      </c>
    </row>
    <row r="60" spans="2:18" ht="10.5">
      <c r="B60" s="599" t="s">
        <v>323</v>
      </c>
      <c r="C60" s="606" t="s">
        <v>727</v>
      </c>
      <c r="D60" s="1257">
        <v>0</v>
      </c>
      <c r="E60" s="1257">
        <f t="shared" si="9"/>
        <v>0</v>
      </c>
      <c r="F60" s="1257">
        <f t="shared" si="9"/>
        <v>0</v>
      </c>
      <c r="G60" s="1257">
        <f t="shared" si="9"/>
        <v>0</v>
      </c>
      <c r="H60" s="1257">
        <f t="shared" si="9"/>
        <v>0</v>
      </c>
      <c r="I60" s="1257">
        <f t="shared" si="9"/>
        <v>0</v>
      </c>
      <c r="J60" s="1257">
        <f t="shared" si="9"/>
        <v>1993.869615789527</v>
      </c>
      <c r="K60" s="1257">
        <f t="shared" si="9"/>
        <v>0</v>
      </c>
      <c r="L60" s="1257">
        <f t="shared" si="9"/>
        <v>0</v>
      </c>
      <c r="M60" s="1257">
        <f t="shared" si="9"/>
        <v>0</v>
      </c>
      <c r="N60" s="1257">
        <f t="shared" si="9"/>
        <v>0</v>
      </c>
      <c r="O60" s="1257">
        <f t="shared" si="9"/>
        <v>0</v>
      </c>
      <c r="P60" s="1257">
        <f t="shared" si="9"/>
        <v>0</v>
      </c>
      <c r="Q60" s="1257">
        <f t="shared" si="9"/>
        <v>0</v>
      </c>
      <c r="R60" s="1257">
        <f t="shared" si="9"/>
        <v>0</v>
      </c>
    </row>
    <row r="61" spans="2:18">
      <c r="B61" s="599" t="s">
        <v>325</v>
      </c>
      <c r="C61" s="600" t="s">
        <v>324</v>
      </c>
      <c r="D61" s="1051">
        <v>0</v>
      </c>
      <c r="E61" s="1051">
        <f t="shared" si="9"/>
        <v>0</v>
      </c>
      <c r="F61" s="1051">
        <f t="shared" si="9"/>
        <v>0</v>
      </c>
      <c r="G61" s="1051">
        <f t="shared" si="9"/>
        <v>0</v>
      </c>
      <c r="H61" s="1051">
        <f t="shared" si="9"/>
        <v>0</v>
      </c>
      <c r="I61" s="1051">
        <f t="shared" si="9"/>
        <v>0</v>
      </c>
      <c r="J61" s="1051">
        <f t="shared" si="9"/>
        <v>682.90393656544666</v>
      </c>
      <c r="K61" s="1051">
        <f t="shared" si="9"/>
        <v>0</v>
      </c>
      <c r="L61" s="1051">
        <f t="shared" si="9"/>
        <v>0</v>
      </c>
      <c r="M61" s="1051">
        <f t="shared" si="9"/>
        <v>0</v>
      </c>
      <c r="N61" s="1051">
        <f t="shared" si="9"/>
        <v>0</v>
      </c>
      <c r="O61" s="1051">
        <f t="shared" si="9"/>
        <v>0</v>
      </c>
      <c r="P61" s="1051">
        <f t="shared" si="9"/>
        <v>0</v>
      </c>
      <c r="Q61" s="1051">
        <f t="shared" si="9"/>
        <v>0</v>
      </c>
      <c r="R61" s="1051">
        <f t="shared" si="9"/>
        <v>0</v>
      </c>
    </row>
    <row r="62" spans="2:18" ht="10.5" thickBot="1"/>
    <row r="63" spans="2:18" ht="10.5" thickBot="1">
      <c r="B63" s="419"/>
      <c r="C63" s="419"/>
      <c r="D63" s="959"/>
      <c r="E63" s="959"/>
      <c r="F63" s="959"/>
      <c r="G63" s="959"/>
      <c r="H63" s="959"/>
      <c r="I63" s="959"/>
      <c r="J63" s="959"/>
      <c r="K63" s="959"/>
      <c r="L63" s="959"/>
      <c r="M63" s="959"/>
      <c r="N63" s="959"/>
      <c r="O63" s="959"/>
      <c r="P63" s="959"/>
      <c r="Q63" s="959"/>
      <c r="R63" s="959"/>
    </row>
    <row r="64" spans="2:18" ht="10.8" thickBot="1">
      <c r="B64" s="964" t="s">
        <v>615</v>
      </c>
      <c r="C64" s="419" t="s">
        <v>232</v>
      </c>
      <c r="D64" s="419" t="s">
        <v>70</v>
      </c>
      <c r="E64" s="419" t="s">
        <v>71</v>
      </c>
      <c r="F64" s="419" t="s">
        <v>72</v>
      </c>
      <c r="G64" s="419" t="s">
        <v>87</v>
      </c>
      <c r="H64" s="419" t="s">
        <v>88</v>
      </c>
      <c r="I64" s="419" t="s">
        <v>199</v>
      </c>
      <c r="J64" s="419" t="s">
        <v>200</v>
      </c>
      <c r="K64" s="419" t="s">
        <v>201</v>
      </c>
      <c r="L64" s="419" t="s">
        <v>408</v>
      </c>
      <c r="M64" s="419" t="s">
        <v>409</v>
      </c>
      <c r="N64" s="419" t="s">
        <v>595</v>
      </c>
      <c r="O64" s="419" t="s">
        <v>596</v>
      </c>
      <c r="P64" s="959" t="s">
        <v>597</v>
      </c>
      <c r="Q64" s="959" t="s">
        <v>598</v>
      </c>
      <c r="R64" s="995" t="s">
        <v>599</v>
      </c>
    </row>
    <row r="65" spans="2:18">
      <c r="B65" s="599" t="s">
        <v>321</v>
      </c>
      <c r="C65" s="600" t="s">
        <v>322</v>
      </c>
      <c r="D65" s="1050">
        <v>0</v>
      </c>
      <c r="E65" s="1050">
        <f t="shared" ref="E65:R67" si="10">D59</f>
        <v>0</v>
      </c>
      <c r="F65" s="1050">
        <f t="shared" si="10"/>
        <v>0</v>
      </c>
      <c r="G65" s="1050">
        <f t="shared" si="10"/>
        <v>0</v>
      </c>
      <c r="H65" s="1050">
        <f t="shared" si="10"/>
        <v>0</v>
      </c>
      <c r="I65" s="1050">
        <f t="shared" si="10"/>
        <v>0</v>
      </c>
      <c r="J65" s="1050">
        <f t="shared" si="10"/>
        <v>0</v>
      </c>
      <c r="K65" s="1050">
        <f t="shared" si="10"/>
        <v>266023.08882292372</v>
      </c>
      <c r="L65" s="1050">
        <f t="shared" si="10"/>
        <v>0</v>
      </c>
      <c r="M65" s="1050">
        <f t="shared" si="10"/>
        <v>0</v>
      </c>
      <c r="N65" s="1050">
        <f t="shared" si="10"/>
        <v>0</v>
      </c>
      <c r="O65" s="1050">
        <f t="shared" si="10"/>
        <v>0</v>
      </c>
      <c r="P65" s="1050">
        <f t="shared" si="10"/>
        <v>0</v>
      </c>
      <c r="Q65" s="1050">
        <f t="shared" si="10"/>
        <v>0</v>
      </c>
      <c r="R65" s="1050">
        <f t="shared" si="10"/>
        <v>0</v>
      </c>
    </row>
    <row r="66" spans="2:18" ht="10.5">
      <c r="B66" s="599" t="s">
        <v>323</v>
      </c>
      <c r="C66" s="606" t="s">
        <v>727</v>
      </c>
      <c r="D66" s="1257">
        <v>0</v>
      </c>
      <c r="E66" s="1257">
        <f t="shared" si="10"/>
        <v>0</v>
      </c>
      <c r="F66" s="1257">
        <f t="shared" si="10"/>
        <v>0</v>
      </c>
      <c r="G66" s="1257">
        <f t="shared" si="10"/>
        <v>0</v>
      </c>
      <c r="H66" s="1257">
        <f t="shared" si="10"/>
        <v>0</v>
      </c>
      <c r="I66" s="1257">
        <f t="shared" si="10"/>
        <v>0</v>
      </c>
      <c r="J66" s="1257">
        <f t="shared" si="10"/>
        <v>0</v>
      </c>
      <c r="K66" s="1257">
        <f t="shared" si="10"/>
        <v>1993.869615789527</v>
      </c>
      <c r="L66" s="1257">
        <f t="shared" si="10"/>
        <v>0</v>
      </c>
      <c r="M66" s="1257">
        <f t="shared" si="10"/>
        <v>0</v>
      </c>
      <c r="N66" s="1257">
        <f t="shared" si="10"/>
        <v>0</v>
      </c>
      <c r="O66" s="1257">
        <f t="shared" si="10"/>
        <v>0</v>
      </c>
      <c r="P66" s="1257">
        <f t="shared" si="10"/>
        <v>0</v>
      </c>
      <c r="Q66" s="1257">
        <f t="shared" si="10"/>
        <v>0</v>
      </c>
      <c r="R66" s="1257">
        <f t="shared" si="10"/>
        <v>0</v>
      </c>
    </row>
    <row r="67" spans="2:18">
      <c r="B67" s="599" t="s">
        <v>325</v>
      </c>
      <c r="C67" s="600" t="s">
        <v>324</v>
      </c>
      <c r="D67" s="1051">
        <v>0</v>
      </c>
      <c r="E67" s="1051">
        <f t="shared" si="10"/>
        <v>0</v>
      </c>
      <c r="F67" s="1051">
        <f t="shared" si="10"/>
        <v>0</v>
      </c>
      <c r="G67" s="1051">
        <f t="shared" si="10"/>
        <v>0</v>
      </c>
      <c r="H67" s="1051">
        <f t="shared" si="10"/>
        <v>0</v>
      </c>
      <c r="I67" s="1051">
        <f t="shared" si="10"/>
        <v>0</v>
      </c>
      <c r="J67" s="1051">
        <f t="shared" si="10"/>
        <v>0</v>
      </c>
      <c r="K67" s="1051">
        <f t="shared" si="10"/>
        <v>682.90393656544666</v>
      </c>
      <c r="L67" s="1051">
        <f t="shared" si="10"/>
        <v>0</v>
      </c>
      <c r="M67" s="1051">
        <f t="shared" si="10"/>
        <v>0</v>
      </c>
      <c r="N67" s="1051">
        <f t="shared" si="10"/>
        <v>0</v>
      </c>
      <c r="O67" s="1051">
        <f t="shared" si="10"/>
        <v>0</v>
      </c>
      <c r="P67" s="1051">
        <f t="shared" si="10"/>
        <v>0</v>
      </c>
      <c r="Q67" s="1051">
        <f t="shared" si="10"/>
        <v>0</v>
      </c>
      <c r="R67" s="1051">
        <f t="shared" si="10"/>
        <v>0</v>
      </c>
    </row>
    <row r="68" spans="2:18" ht="10.5" thickBot="1"/>
    <row r="69" spans="2:18" ht="10.5" thickBot="1">
      <c r="B69" s="419"/>
      <c r="C69" s="419"/>
      <c r="D69" s="959"/>
      <c r="E69" s="959"/>
      <c r="F69" s="959"/>
      <c r="G69" s="959"/>
      <c r="H69" s="959"/>
      <c r="I69" s="959"/>
      <c r="J69" s="959"/>
      <c r="K69" s="959"/>
      <c r="L69" s="959"/>
      <c r="M69" s="959"/>
      <c r="N69" s="959"/>
      <c r="O69" s="959"/>
      <c r="P69" s="959"/>
      <c r="Q69" s="959"/>
      <c r="R69" s="959"/>
    </row>
    <row r="70" spans="2:18" ht="10.8" thickBot="1">
      <c r="B70" s="964" t="s">
        <v>632</v>
      </c>
      <c r="C70" s="419" t="s">
        <v>232</v>
      </c>
      <c r="D70" s="419" t="s">
        <v>70</v>
      </c>
      <c r="E70" s="419" t="s">
        <v>71</v>
      </c>
      <c r="F70" s="419" t="s">
        <v>72</v>
      </c>
      <c r="G70" s="419" t="s">
        <v>87</v>
      </c>
      <c r="H70" s="419" t="s">
        <v>88</v>
      </c>
      <c r="I70" s="419" t="s">
        <v>199</v>
      </c>
      <c r="J70" s="419" t="s">
        <v>200</v>
      </c>
      <c r="K70" s="419" t="s">
        <v>201</v>
      </c>
      <c r="L70" s="419" t="s">
        <v>408</v>
      </c>
      <c r="M70" s="419" t="s">
        <v>409</v>
      </c>
      <c r="N70" s="419" t="s">
        <v>595</v>
      </c>
      <c r="O70" s="419" t="s">
        <v>596</v>
      </c>
      <c r="P70" s="959" t="s">
        <v>597</v>
      </c>
      <c r="Q70" s="959" t="s">
        <v>598</v>
      </c>
      <c r="R70" s="995" t="s">
        <v>599</v>
      </c>
    </row>
    <row r="71" spans="2:18">
      <c r="B71" s="599" t="s">
        <v>321</v>
      </c>
      <c r="C71" s="600" t="s">
        <v>322</v>
      </c>
      <c r="D71" s="1050">
        <v>0</v>
      </c>
      <c r="E71" s="1050">
        <f t="shared" ref="E71:R73" si="11">D65</f>
        <v>0</v>
      </c>
      <c r="F71" s="1050">
        <f t="shared" si="11"/>
        <v>0</v>
      </c>
      <c r="G71" s="1050">
        <f t="shared" si="11"/>
        <v>0</v>
      </c>
      <c r="H71" s="1050">
        <f t="shared" si="11"/>
        <v>0</v>
      </c>
      <c r="I71" s="1050">
        <f t="shared" si="11"/>
        <v>0</v>
      </c>
      <c r="J71" s="1050">
        <f t="shared" si="11"/>
        <v>0</v>
      </c>
      <c r="K71" s="1050">
        <f t="shared" si="11"/>
        <v>0</v>
      </c>
      <c r="L71" s="1050">
        <f t="shared" si="11"/>
        <v>266023.08882292372</v>
      </c>
      <c r="M71" s="1050">
        <f t="shared" si="11"/>
        <v>0</v>
      </c>
      <c r="N71" s="1050">
        <f t="shared" si="11"/>
        <v>0</v>
      </c>
      <c r="O71" s="1050">
        <f t="shared" si="11"/>
        <v>0</v>
      </c>
      <c r="P71" s="1050">
        <f t="shared" si="11"/>
        <v>0</v>
      </c>
      <c r="Q71" s="1050">
        <f t="shared" si="11"/>
        <v>0</v>
      </c>
      <c r="R71" s="1050">
        <f t="shared" si="11"/>
        <v>0</v>
      </c>
    </row>
    <row r="72" spans="2:18" ht="10.5">
      <c r="B72" s="599" t="s">
        <v>323</v>
      </c>
      <c r="C72" s="606" t="s">
        <v>727</v>
      </c>
      <c r="D72" s="1257">
        <v>0</v>
      </c>
      <c r="E72" s="1257">
        <f t="shared" si="11"/>
        <v>0</v>
      </c>
      <c r="F72" s="1257">
        <f t="shared" si="11"/>
        <v>0</v>
      </c>
      <c r="G72" s="1257">
        <f t="shared" si="11"/>
        <v>0</v>
      </c>
      <c r="H72" s="1257">
        <f t="shared" si="11"/>
        <v>0</v>
      </c>
      <c r="I72" s="1257">
        <f t="shared" si="11"/>
        <v>0</v>
      </c>
      <c r="J72" s="1257">
        <f t="shared" si="11"/>
        <v>0</v>
      </c>
      <c r="K72" s="1257">
        <f t="shared" si="11"/>
        <v>0</v>
      </c>
      <c r="L72" s="1257">
        <f t="shared" si="11"/>
        <v>1993.869615789527</v>
      </c>
      <c r="M72" s="1257">
        <f t="shared" si="11"/>
        <v>0</v>
      </c>
      <c r="N72" s="1257">
        <f t="shared" si="11"/>
        <v>0</v>
      </c>
      <c r="O72" s="1257">
        <f t="shared" si="11"/>
        <v>0</v>
      </c>
      <c r="P72" s="1257">
        <f t="shared" si="11"/>
        <v>0</v>
      </c>
      <c r="Q72" s="1257">
        <f t="shared" si="11"/>
        <v>0</v>
      </c>
      <c r="R72" s="1257">
        <f t="shared" si="11"/>
        <v>0</v>
      </c>
    </row>
    <row r="73" spans="2:18">
      <c r="B73" s="599" t="s">
        <v>325</v>
      </c>
      <c r="C73" s="600" t="s">
        <v>324</v>
      </c>
      <c r="D73" s="1051">
        <v>0</v>
      </c>
      <c r="E73" s="1051">
        <f t="shared" si="11"/>
        <v>0</v>
      </c>
      <c r="F73" s="1051">
        <f t="shared" si="11"/>
        <v>0</v>
      </c>
      <c r="G73" s="1051">
        <f t="shared" si="11"/>
        <v>0</v>
      </c>
      <c r="H73" s="1051">
        <f t="shared" si="11"/>
        <v>0</v>
      </c>
      <c r="I73" s="1051">
        <f t="shared" si="11"/>
        <v>0</v>
      </c>
      <c r="J73" s="1051">
        <f t="shared" si="11"/>
        <v>0</v>
      </c>
      <c r="K73" s="1051">
        <f t="shared" si="11"/>
        <v>0</v>
      </c>
      <c r="L73" s="1051">
        <f t="shared" si="11"/>
        <v>682.90393656544666</v>
      </c>
      <c r="M73" s="1051">
        <f t="shared" si="11"/>
        <v>0</v>
      </c>
      <c r="N73" s="1051">
        <f t="shared" si="11"/>
        <v>0</v>
      </c>
      <c r="O73" s="1051">
        <f t="shared" si="11"/>
        <v>0</v>
      </c>
      <c r="P73" s="1051">
        <f t="shared" si="11"/>
        <v>0</v>
      </c>
      <c r="Q73" s="1051">
        <f t="shared" si="11"/>
        <v>0</v>
      </c>
      <c r="R73" s="1051">
        <f t="shared" si="11"/>
        <v>0</v>
      </c>
    </row>
    <row r="74" spans="2:18" ht="10.5" thickBot="1"/>
    <row r="75" spans="2:18" ht="10.5" thickBot="1">
      <c r="B75" s="419"/>
      <c r="C75" s="419"/>
      <c r="D75" s="959"/>
      <c r="E75" s="959"/>
      <c r="F75" s="959"/>
      <c r="G75" s="959"/>
      <c r="H75" s="959"/>
      <c r="I75" s="959"/>
      <c r="J75" s="959"/>
      <c r="K75" s="959"/>
      <c r="L75" s="959"/>
      <c r="M75" s="959"/>
      <c r="N75" s="959"/>
      <c r="O75" s="959"/>
      <c r="P75" s="959"/>
      <c r="Q75" s="959"/>
      <c r="R75" s="959"/>
    </row>
    <row r="76" spans="2:18" ht="10.8" thickBot="1">
      <c r="B76" s="964" t="s">
        <v>633</v>
      </c>
      <c r="C76" s="419" t="s">
        <v>232</v>
      </c>
      <c r="D76" s="419" t="s">
        <v>70</v>
      </c>
      <c r="E76" s="419" t="s">
        <v>71</v>
      </c>
      <c r="F76" s="419" t="s">
        <v>72</v>
      </c>
      <c r="G76" s="419" t="s">
        <v>87</v>
      </c>
      <c r="H76" s="419" t="s">
        <v>88</v>
      </c>
      <c r="I76" s="419" t="s">
        <v>199</v>
      </c>
      <c r="J76" s="419" t="s">
        <v>200</v>
      </c>
      <c r="K76" s="419" t="s">
        <v>201</v>
      </c>
      <c r="L76" s="419" t="s">
        <v>408</v>
      </c>
      <c r="M76" s="419" t="s">
        <v>409</v>
      </c>
      <c r="N76" s="419" t="s">
        <v>595</v>
      </c>
      <c r="O76" s="419" t="s">
        <v>596</v>
      </c>
      <c r="P76" s="959" t="s">
        <v>597</v>
      </c>
      <c r="Q76" s="959" t="s">
        <v>598</v>
      </c>
      <c r="R76" s="995" t="s">
        <v>599</v>
      </c>
    </row>
    <row r="77" spans="2:18">
      <c r="B77" s="599" t="s">
        <v>321</v>
      </c>
      <c r="C77" s="600" t="s">
        <v>322</v>
      </c>
      <c r="D77" s="1050">
        <v>0</v>
      </c>
      <c r="E77" s="1050">
        <f t="shared" ref="E77:R79" si="12">D71</f>
        <v>0</v>
      </c>
      <c r="F77" s="1050">
        <f t="shared" si="12"/>
        <v>0</v>
      </c>
      <c r="G77" s="1050">
        <f t="shared" si="12"/>
        <v>0</v>
      </c>
      <c r="H77" s="1050">
        <f t="shared" si="12"/>
        <v>0</v>
      </c>
      <c r="I77" s="1050">
        <f t="shared" si="12"/>
        <v>0</v>
      </c>
      <c r="J77" s="1050">
        <f t="shared" si="12"/>
        <v>0</v>
      </c>
      <c r="K77" s="1050">
        <f t="shared" si="12"/>
        <v>0</v>
      </c>
      <c r="L77" s="1050">
        <f t="shared" si="12"/>
        <v>0</v>
      </c>
      <c r="M77" s="1050">
        <f t="shared" si="12"/>
        <v>266023.08882292372</v>
      </c>
      <c r="N77" s="1050">
        <f t="shared" si="12"/>
        <v>0</v>
      </c>
      <c r="O77" s="1050">
        <f t="shared" si="12"/>
        <v>0</v>
      </c>
      <c r="P77" s="1050">
        <f t="shared" si="12"/>
        <v>0</v>
      </c>
      <c r="Q77" s="1050">
        <f t="shared" si="12"/>
        <v>0</v>
      </c>
      <c r="R77" s="1050">
        <f t="shared" si="12"/>
        <v>0</v>
      </c>
    </row>
    <row r="78" spans="2:18" ht="10.5">
      <c r="B78" s="599" t="s">
        <v>323</v>
      </c>
      <c r="C78" s="606" t="s">
        <v>727</v>
      </c>
      <c r="D78" s="1257">
        <v>0</v>
      </c>
      <c r="E78" s="1257">
        <f t="shared" si="12"/>
        <v>0</v>
      </c>
      <c r="F78" s="1257">
        <f t="shared" si="12"/>
        <v>0</v>
      </c>
      <c r="G78" s="1257">
        <f t="shared" si="12"/>
        <v>0</v>
      </c>
      <c r="H78" s="1257">
        <f t="shared" si="12"/>
        <v>0</v>
      </c>
      <c r="I78" s="1257">
        <f t="shared" si="12"/>
        <v>0</v>
      </c>
      <c r="J78" s="1257">
        <f t="shared" si="12"/>
        <v>0</v>
      </c>
      <c r="K78" s="1257">
        <f t="shared" si="12"/>
        <v>0</v>
      </c>
      <c r="L78" s="1257">
        <f t="shared" si="12"/>
        <v>0</v>
      </c>
      <c r="M78" s="1257">
        <f t="shared" si="12"/>
        <v>1993.869615789527</v>
      </c>
      <c r="N78" s="1257">
        <f t="shared" si="12"/>
        <v>0</v>
      </c>
      <c r="O78" s="1257">
        <f t="shared" si="12"/>
        <v>0</v>
      </c>
      <c r="P78" s="1257">
        <f t="shared" si="12"/>
        <v>0</v>
      </c>
      <c r="Q78" s="1257">
        <f t="shared" si="12"/>
        <v>0</v>
      </c>
      <c r="R78" s="1257">
        <f t="shared" si="12"/>
        <v>0</v>
      </c>
    </row>
    <row r="79" spans="2:18">
      <c r="B79" s="599" t="s">
        <v>325</v>
      </c>
      <c r="C79" s="600" t="s">
        <v>324</v>
      </c>
      <c r="D79" s="1051">
        <v>0</v>
      </c>
      <c r="E79" s="1051">
        <f t="shared" si="12"/>
        <v>0</v>
      </c>
      <c r="F79" s="1051">
        <f t="shared" si="12"/>
        <v>0</v>
      </c>
      <c r="G79" s="1051">
        <f t="shared" si="12"/>
        <v>0</v>
      </c>
      <c r="H79" s="1051">
        <f t="shared" si="12"/>
        <v>0</v>
      </c>
      <c r="I79" s="1051">
        <f t="shared" si="12"/>
        <v>0</v>
      </c>
      <c r="J79" s="1051">
        <f t="shared" si="12"/>
        <v>0</v>
      </c>
      <c r="K79" s="1051">
        <f t="shared" si="12"/>
        <v>0</v>
      </c>
      <c r="L79" s="1051">
        <f t="shared" si="12"/>
        <v>0</v>
      </c>
      <c r="M79" s="1051">
        <f t="shared" si="12"/>
        <v>682.90393656544666</v>
      </c>
      <c r="N79" s="1051">
        <f t="shared" si="12"/>
        <v>0</v>
      </c>
      <c r="O79" s="1051">
        <f t="shared" si="12"/>
        <v>0</v>
      </c>
      <c r="P79" s="1051">
        <f t="shared" si="12"/>
        <v>0</v>
      </c>
      <c r="Q79" s="1051">
        <f t="shared" si="12"/>
        <v>0</v>
      </c>
      <c r="R79" s="1051">
        <f t="shared" si="12"/>
        <v>0</v>
      </c>
    </row>
    <row r="80" spans="2:18" ht="10.5" thickBot="1"/>
    <row r="81" spans="2:18" ht="10.5" thickBot="1">
      <c r="B81" s="419"/>
      <c r="C81" s="419"/>
      <c r="D81" s="959"/>
      <c r="E81" s="959"/>
      <c r="F81" s="959"/>
      <c r="G81" s="959"/>
      <c r="H81" s="959"/>
      <c r="I81" s="959"/>
      <c r="J81" s="959"/>
      <c r="K81" s="959"/>
      <c r="L81" s="959"/>
      <c r="M81" s="959"/>
      <c r="N81" s="959"/>
      <c r="O81" s="959"/>
      <c r="P81" s="959"/>
      <c r="Q81" s="959"/>
      <c r="R81" s="959"/>
    </row>
    <row r="82" spans="2:18" ht="10.8" thickBot="1">
      <c r="B82" s="964" t="s">
        <v>634</v>
      </c>
      <c r="C82" s="419" t="s">
        <v>232</v>
      </c>
      <c r="D82" s="419" t="s">
        <v>70</v>
      </c>
      <c r="E82" s="419" t="s">
        <v>71</v>
      </c>
      <c r="F82" s="419" t="s">
        <v>72</v>
      </c>
      <c r="G82" s="419" t="s">
        <v>87</v>
      </c>
      <c r="H82" s="419" t="s">
        <v>88</v>
      </c>
      <c r="I82" s="419" t="s">
        <v>199</v>
      </c>
      <c r="J82" s="419" t="s">
        <v>200</v>
      </c>
      <c r="K82" s="419" t="s">
        <v>201</v>
      </c>
      <c r="L82" s="419" t="s">
        <v>408</v>
      </c>
      <c r="M82" s="419" t="s">
        <v>409</v>
      </c>
      <c r="N82" s="419" t="s">
        <v>595</v>
      </c>
      <c r="O82" s="419" t="s">
        <v>596</v>
      </c>
      <c r="P82" s="959" t="s">
        <v>597</v>
      </c>
      <c r="Q82" s="959" t="s">
        <v>598</v>
      </c>
      <c r="R82" s="995" t="s">
        <v>599</v>
      </c>
    </row>
    <row r="83" spans="2:18">
      <c r="B83" s="599" t="s">
        <v>321</v>
      </c>
      <c r="C83" s="600" t="s">
        <v>322</v>
      </c>
      <c r="D83" s="1050">
        <v>0</v>
      </c>
      <c r="E83" s="1050">
        <f t="shared" ref="E83:R85" si="13">D77</f>
        <v>0</v>
      </c>
      <c r="F83" s="1050">
        <f t="shared" si="13"/>
        <v>0</v>
      </c>
      <c r="G83" s="1050">
        <f t="shared" si="13"/>
        <v>0</v>
      </c>
      <c r="H83" s="1050">
        <f t="shared" si="13"/>
        <v>0</v>
      </c>
      <c r="I83" s="1050">
        <f t="shared" si="13"/>
        <v>0</v>
      </c>
      <c r="J83" s="1050">
        <f t="shared" si="13"/>
        <v>0</v>
      </c>
      <c r="K83" s="1050">
        <f t="shared" si="13"/>
        <v>0</v>
      </c>
      <c r="L83" s="1050">
        <f t="shared" si="13"/>
        <v>0</v>
      </c>
      <c r="M83" s="1050">
        <f t="shared" si="13"/>
        <v>0</v>
      </c>
      <c r="N83" s="1050">
        <f t="shared" si="13"/>
        <v>266023.08882292372</v>
      </c>
      <c r="O83" s="1050">
        <f t="shared" si="13"/>
        <v>0</v>
      </c>
      <c r="P83" s="1050">
        <f t="shared" si="13"/>
        <v>0</v>
      </c>
      <c r="Q83" s="1050">
        <f t="shared" si="13"/>
        <v>0</v>
      </c>
      <c r="R83" s="1050">
        <f t="shared" si="13"/>
        <v>0</v>
      </c>
    </row>
    <row r="84" spans="2:18" ht="10.5">
      <c r="B84" s="599" t="s">
        <v>323</v>
      </c>
      <c r="C84" s="606" t="s">
        <v>727</v>
      </c>
      <c r="D84" s="1257">
        <v>0</v>
      </c>
      <c r="E84" s="1257">
        <f t="shared" si="13"/>
        <v>0</v>
      </c>
      <c r="F84" s="1257">
        <f t="shared" si="13"/>
        <v>0</v>
      </c>
      <c r="G84" s="1257">
        <f t="shared" si="13"/>
        <v>0</v>
      </c>
      <c r="H84" s="1257">
        <f t="shared" si="13"/>
        <v>0</v>
      </c>
      <c r="I84" s="1257">
        <f t="shared" si="13"/>
        <v>0</v>
      </c>
      <c r="J84" s="1257">
        <f t="shared" si="13"/>
        <v>0</v>
      </c>
      <c r="K84" s="1257">
        <f t="shared" si="13"/>
        <v>0</v>
      </c>
      <c r="L84" s="1257">
        <f t="shared" si="13"/>
        <v>0</v>
      </c>
      <c r="M84" s="1257">
        <f t="shared" si="13"/>
        <v>0</v>
      </c>
      <c r="N84" s="1257">
        <f t="shared" si="13"/>
        <v>1993.869615789527</v>
      </c>
      <c r="O84" s="1257">
        <f t="shared" si="13"/>
        <v>0</v>
      </c>
      <c r="P84" s="1257">
        <f t="shared" si="13"/>
        <v>0</v>
      </c>
      <c r="Q84" s="1257">
        <f t="shared" si="13"/>
        <v>0</v>
      </c>
      <c r="R84" s="1257">
        <f t="shared" si="13"/>
        <v>0</v>
      </c>
    </row>
    <row r="85" spans="2:18">
      <c r="B85" s="599" t="s">
        <v>325</v>
      </c>
      <c r="C85" s="600" t="s">
        <v>324</v>
      </c>
      <c r="D85" s="1051">
        <v>0</v>
      </c>
      <c r="E85" s="1051">
        <f t="shared" si="13"/>
        <v>0</v>
      </c>
      <c r="F85" s="1051">
        <f t="shared" si="13"/>
        <v>0</v>
      </c>
      <c r="G85" s="1051">
        <f t="shared" si="13"/>
        <v>0</v>
      </c>
      <c r="H85" s="1051">
        <f t="shared" si="13"/>
        <v>0</v>
      </c>
      <c r="I85" s="1051">
        <f t="shared" si="13"/>
        <v>0</v>
      </c>
      <c r="J85" s="1051">
        <f t="shared" si="13"/>
        <v>0</v>
      </c>
      <c r="K85" s="1051">
        <f t="shared" si="13"/>
        <v>0</v>
      </c>
      <c r="L85" s="1051">
        <f t="shared" si="13"/>
        <v>0</v>
      </c>
      <c r="M85" s="1051">
        <f t="shared" si="13"/>
        <v>0</v>
      </c>
      <c r="N85" s="1051">
        <f t="shared" si="13"/>
        <v>682.90393656544666</v>
      </c>
      <c r="O85" s="1051">
        <f t="shared" si="13"/>
        <v>0</v>
      </c>
      <c r="P85" s="1051">
        <f t="shared" si="13"/>
        <v>0</v>
      </c>
      <c r="Q85" s="1051">
        <f t="shared" si="13"/>
        <v>0</v>
      </c>
      <c r="R85" s="1051">
        <f t="shared" si="13"/>
        <v>0</v>
      </c>
    </row>
    <row r="86" spans="2:18" ht="10.5" thickBot="1"/>
    <row r="87" spans="2:18" ht="10.5" thickBot="1">
      <c r="B87" s="419"/>
      <c r="C87" s="419"/>
      <c r="D87" s="959"/>
      <c r="E87" s="959"/>
      <c r="F87" s="959"/>
      <c r="G87" s="959"/>
      <c r="H87" s="959"/>
      <c r="I87" s="959"/>
      <c r="J87" s="959"/>
      <c r="K87" s="959"/>
      <c r="L87" s="959"/>
      <c r="M87" s="959"/>
      <c r="N87" s="959"/>
      <c r="O87" s="959"/>
      <c r="P87" s="959"/>
      <c r="Q87" s="959"/>
      <c r="R87" s="959"/>
    </row>
    <row r="88" spans="2:18" ht="10.8" thickBot="1">
      <c r="B88" s="964" t="s">
        <v>756</v>
      </c>
      <c r="C88" s="419" t="s">
        <v>232</v>
      </c>
      <c r="D88" s="419" t="s">
        <v>70</v>
      </c>
      <c r="E88" s="419" t="s">
        <v>71</v>
      </c>
      <c r="F88" s="419" t="s">
        <v>72</v>
      </c>
      <c r="G88" s="419" t="s">
        <v>87</v>
      </c>
      <c r="H88" s="419" t="s">
        <v>88</v>
      </c>
      <c r="I88" s="419" t="s">
        <v>199</v>
      </c>
      <c r="J88" s="419" t="s">
        <v>200</v>
      </c>
      <c r="K88" s="419" t="s">
        <v>201</v>
      </c>
      <c r="L88" s="419" t="s">
        <v>408</v>
      </c>
      <c r="M88" s="419" t="s">
        <v>409</v>
      </c>
      <c r="N88" s="419" t="s">
        <v>595</v>
      </c>
      <c r="O88" s="419" t="s">
        <v>596</v>
      </c>
      <c r="P88" s="959" t="s">
        <v>597</v>
      </c>
      <c r="Q88" s="959" t="s">
        <v>598</v>
      </c>
      <c r="R88" s="995" t="s">
        <v>599</v>
      </c>
    </row>
    <row r="89" spans="2:18">
      <c r="B89" s="599" t="s">
        <v>321</v>
      </c>
      <c r="C89" s="600" t="s">
        <v>322</v>
      </c>
      <c r="D89" s="1050">
        <v>0</v>
      </c>
      <c r="E89" s="1050">
        <f t="shared" ref="E89:R91" si="14">D83</f>
        <v>0</v>
      </c>
      <c r="F89" s="1050">
        <f t="shared" si="14"/>
        <v>0</v>
      </c>
      <c r="G89" s="1050">
        <f t="shared" si="14"/>
        <v>0</v>
      </c>
      <c r="H89" s="1050">
        <f t="shared" si="14"/>
        <v>0</v>
      </c>
      <c r="I89" s="1050">
        <f t="shared" si="14"/>
        <v>0</v>
      </c>
      <c r="J89" s="1050">
        <f t="shared" si="14"/>
        <v>0</v>
      </c>
      <c r="K89" s="1050">
        <f t="shared" si="14"/>
        <v>0</v>
      </c>
      <c r="L89" s="1050">
        <f t="shared" si="14"/>
        <v>0</v>
      </c>
      <c r="M89" s="1050">
        <f t="shared" si="14"/>
        <v>0</v>
      </c>
      <c r="N89" s="1050">
        <f t="shared" si="14"/>
        <v>0</v>
      </c>
      <c r="O89" s="1050">
        <f t="shared" si="14"/>
        <v>266023.08882292372</v>
      </c>
      <c r="P89" s="1050">
        <f t="shared" si="14"/>
        <v>0</v>
      </c>
      <c r="Q89" s="1050">
        <f t="shared" si="14"/>
        <v>0</v>
      </c>
      <c r="R89" s="1050">
        <f t="shared" si="14"/>
        <v>0</v>
      </c>
    </row>
    <row r="90" spans="2:18" ht="10.5">
      <c r="B90" s="599" t="s">
        <v>323</v>
      </c>
      <c r="C90" s="606" t="s">
        <v>727</v>
      </c>
      <c r="D90" s="1257">
        <v>0</v>
      </c>
      <c r="E90" s="1257">
        <f t="shared" si="14"/>
        <v>0</v>
      </c>
      <c r="F90" s="1257">
        <f t="shared" si="14"/>
        <v>0</v>
      </c>
      <c r="G90" s="1257">
        <f t="shared" si="14"/>
        <v>0</v>
      </c>
      <c r="H90" s="1257">
        <f t="shared" si="14"/>
        <v>0</v>
      </c>
      <c r="I90" s="1257">
        <f t="shared" si="14"/>
        <v>0</v>
      </c>
      <c r="J90" s="1257">
        <f t="shared" si="14"/>
        <v>0</v>
      </c>
      <c r="K90" s="1257">
        <f t="shared" si="14"/>
        <v>0</v>
      </c>
      <c r="L90" s="1257">
        <f t="shared" si="14"/>
        <v>0</v>
      </c>
      <c r="M90" s="1257">
        <f t="shared" si="14"/>
        <v>0</v>
      </c>
      <c r="N90" s="1257">
        <f t="shared" si="14"/>
        <v>0</v>
      </c>
      <c r="O90" s="1257">
        <f t="shared" si="14"/>
        <v>1993.869615789527</v>
      </c>
      <c r="P90" s="1257">
        <f t="shared" si="14"/>
        <v>0</v>
      </c>
      <c r="Q90" s="1257">
        <f t="shared" si="14"/>
        <v>0</v>
      </c>
      <c r="R90" s="1257">
        <f t="shared" si="14"/>
        <v>0</v>
      </c>
    </row>
    <row r="91" spans="2:18">
      <c r="B91" s="599" t="s">
        <v>325</v>
      </c>
      <c r="C91" s="600" t="s">
        <v>324</v>
      </c>
      <c r="D91" s="1051">
        <v>0</v>
      </c>
      <c r="E91" s="1051">
        <f t="shared" si="14"/>
        <v>0</v>
      </c>
      <c r="F91" s="1051">
        <f t="shared" si="14"/>
        <v>0</v>
      </c>
      <c r="G91" s="1051">
        <f t="shared" si="14"/>
        <v>0</v>
      </c>
      <c r="H91" s="1051">
        <f t="shared" si="14"/>
        <v>0</v>
      </c>
      <c r="I91" s="1051">
        <f t="shared" si="14"/>
        <v>0</v>
      </c>
      <c r="J91" s="1051">
        <f t="shared" si="14"/>
        <v>0</v>
      </c>
      <c r="K91" s="1051">
        <f t="shared" si="14"/>
        <v>0</v>
      </c>
      <c r="L91" s="1051">
        <f t="shared" si="14"/>
        <v>0</v>
      </c>
      <c r="M91" s="1051">
        <f t="shared" si="14"/>
        <v>0</v>
      </c>
      <c r="N91" s="1051">
        <f t="shared" si="14"/>
        <v>0</v>
      </c>
      <c r="O91" s="1051">
        <f t="shared" si="14"/>
        <v>682.90393656544666</v>
      </c>
      <c r="P91" s="1051">
        <f t="shared" si="14"/>
        <v>0</v>
      </c>
      <c r="Q91" s="1051">
        <f t="shared" si="14"/>
        <v>0</v>
      </c>
      <c r="R91" s="1051">
        <f t="shared" si="14"/>
        <v>0</v>
      </c>
    </row>
    <row r="92" spans="2:18" ht="10.5" thickBot="1"/>
    <row r="93" spans="2:18" ht="10.5" thickBot="1">
      <c r="B93" s="419"/>
      <c r="C93" s="419"/>
      <c r="D93" s="959"/>
      <c r="E93" s="959"/>
      <c r="F93" s="959"/>
      <c r="G93" s="959"/>
      <c r="H93" s="959"/>
      <c r="I93" s="959"/>
      <c r="J93" s="959"/>
      <c r="K93" s="959"/>
      <c r="L93" s="959"/>
      <c r="M93" s="959"/>
      <c r="N93" s="959"/>
      <c r="O93" s="959"/>
      <c r="P93" s="959"/>
      <c r="Q93" s="959"/>
      <c r="R93" s="959"/>
    </row>
    <row r="94" spans="2:18" ht="10.8" thickBot="1">
      <c r="B94" s="964" t="s">
        <v>757</v>
      </c>
      <c r="C94" s="419" t="s">
        <v>232</v>
      </c>
      <c r="D94" s="419" t="s">
        <v>70</v>
      </c>
      <c r="E94" s="419" t="s">
        <v>71</v>
      </c>
      <c r="F94" s="419" t="s">
        <v>72</v>
      </c>
      <c r="G94" s="419" t="s">
        <v>87</v>
      </c>
      <c r="H94" s="419" t="s">
        <v>88</v>
      </c>
      <c r="I94" s="419" t="s">
        <v>199</v>
      </c>
      <c r="J94" s="419" t="s">
        <v>200</v>
      </c>
      <c r="K94" s="419" t="s">
        <v>201</v>
      </c>
      <c r="L94" s="419" t="s">
        <v>408</v>
      </c>
      <c r="M94" s="419" t="s">
        <v>409</v>
      </c>
      <c r="N94" s="419" t="s">
        <v>595</v>
      </c>
      <c r="O94" s="419" t="s">
        <v>596</v>
      </c>
      <c r="P94" s="959" t="s">
        <v>597</v>
      </c>
      <c r="Q94" s="959" t="s">
        <v>598</v>
      </c>
      <c r="R94" s="995" t="s">
        <v>599</v>
      </c>
    </row>
    <row r="95" spans="2:18">
      <c r="B95" s="599" t="s">
        <v>321</v>
      </c>
      <c r="C95" s="600" t="s">
        <v>322</v>
      </c>
      <c r="D95" s="1050">
        <v>0</v>
      </c>
      <c r="E95" s="1050">
        <f t="shared" ref="E95:R97" si="15">D89</f>
        <v>0</v>
      </c>
      <c r="F95" s="1050">
        <f t="shared" si="15"/>
        <v>0</v>
      </c>
      <c r="G95" s="1050">
        <f t="shared" si="15"/>
        <v>0</v>
      </c>
      <c r="H95" s="1050">
        <f t="shared" si="15"/>
        <v>0</v>
      </c>
      <c r="I95" s="1050">
        <f t="shared" si="15"/>
        <v>0</v>
      </c>
      <c r="J95" s="1050">
        <f t="shared" si="15"/>
        <v>0</v>
      </c>
      <c r="K95" s="1050">
        <f t="shared" si="15"/>
        <v>0</v>
      </c>
      <c r="L95" s="1050">
        <f t="shared" si="15"/>
        <v>0</v>
      </c>
      <c r="M95" s="1050">
        <f t="shared" si="15"/>
        <v>0</v>
      </c>
      <c r="N95" s="1050">
        <f t="shared" si="15"/>
        <v>0</v>
      </c>
      <c r="O95" s="1050">
        <f t="shared" si="15"/>
        <v>0</v>
      </c>
      <c r="P95" s="1050">
        <f t="shared" si="15"/>
        <v>266023.08882292372</v>
      </c>
      <c r="Q95" s="1050">
        <f t="shared" si="15"/>
        <v>0</v>
      </c>
      <c r="R95" s="1050">
        <f t="shared" si="15"/>
        <v>0</v>
      </c>
    </row>
    <row r="96" spans="2:18" ht="10.5">
      <c r="B96" s="599" t="s">
        <v>323</v>
      </c>
      <c r="C96" s="606" t="s">
        <v>727</v>
      </c>
      <c r="D96" s="1257">
        <v>0</v>
      </c>
      <c r="E96" s="1257">
        <f t="shared" si="15"/>
        <v>0</v>
      </c>
      <c r="F96" s="1257">
        <f t="shared" si="15"/>
        <v>0</v>
      </c>
      <c r="G96" s="1257">
        <f t="shared" si="15"/>
        <v>0</v>
      </c>
      <c r="H96" s="1257">
        <f t="shared" si="15"/>
        <v>0</v>
      </c>
      <c r="I96" s="1257">
        <f t="shared" si="15"/>
        <v>0</v>
      </c>
      <c r="J96" s="1257">
        <f t="shared" si="15"/>
        <v>0</v>
      </c>
      <c r="K96" s="1257">
        <f t="shared" si="15"/>
        <v>0</v>
      </c>
      <c r="L96" s="1257">
        <f t="shared" si="15"/>
        <v>0</v>
      </c>
      <c r="M96" s="1257">
        <f t="shared" si="15"/>
        <v>0</v>
      </c>
      <c r="N96" s="1257">
        <f t="shared" si="15"/>
        <v>0</v>
      </c>
      <c r="O96" s="1257">
        <f t="shared" si="15"/>
        <v>0</v>
      </c>
      <c r="P96" s="1257">
        <f t="shared" si="15"/>
        <v>1993.869615789527</v>
      </c>
      <c r="Q96" s="1257">
        <f t="shared" si="15"/>
        <v>0</v>
      </c>
      <c r="R96" s="1257">
        <f t="shared" si="15"/>
        <v>0</v>
      </c>
    </row>
    <row r="97" spans="2:18">
      <c r="B97" s="599" t="s">
        <v>325</v>
      </c>
      <c r="C97" s="600" t="s">
        <v>324</v>
      </c>
      <c r="D97" s="1051">
        <v>0</v>
      </c>
      <c r="E97" s="1051">
        <f t="shared" si="15"/>
        <v>0</v>
      </c>
      <c r="F97" s="1051">
        <f t="shared" si="15"/>
        <v>0</v>
      </c>
      <c r="G97" s="1051">
        <f t="shared" si="15"/>
        <v>0</v>
      </c>
      <c r="H97" s="1051">
        <f t="shared" si="15"/>
        <v>0</v>
      </c>
      <c r="I97" s="1051">
        <f t="shared" si="15"/>
        <v>0</v>
      </c>
      <c r="J97" s="1051">
        <f t="shared" si="15"/>
        <v>0</v>
      </c>
      <c r="K97" s="1051">
        <f t="shared" si="15"/>
        <v>0</v>
      </c>
      <c r="L97" s="1051">
        <f t="shared" si="15"/>
        <v>0</v>
      </c>
      <c r="M97" s="1051">
        <f t="shared" si="15"/>
        <v>0</v>
      </c>
      <c r="N97" s="1051">
        <f t="shared" si="15"/>
        <v>0</v>
      </c>
      <c r="O97" s="1051">
        <f t="shared" si="15"/>
        <v>0</v>
      </c>
      <c r="P97" s="1051">
        <f t="shared" si="15"/>
        <v>682.90393656544666</v>
      </c>
      <c r="Q97" s="1051">
        <f t="shared" si="15"/>
        <v>0</v>
      </c>
      <c r="R97" s="1051">
        <f t="shared" si="15"/>
        <v>0</v>
      </c>
    </row>
    <row r="98" spans="2:18" ht="10.5" thickBot="1"/>
    <row r="99" spans="2:18" ht="10.5" thickBot="1">
      <c r="B99" s="419"/>
      <c r="C99" s="419"/>
      <c r="D99" s="959"/>
      <c r="E99" s="959"/>
      <c r="F99" s="959"/>
      <c r="G99" s="959"/>
      <c r="H99" s="959"/>
      <c r="I99" s="959"/>
      <c r="J99" s="959"/>
      <c r="K99" s="959"/>
      <c r="L99" s="959"/>
      <c r="M99" s="959"/>
      <c r="N99" s="959"/>
      <c r="O99" s="959"/>
      <c r="P99" s="959"/>
      <c r="Q99" s="959"/>
      <c r="R99" s="959"/>
    </row>
    <row r="100" spans="2:18" ht="10.8" thickBot="1">
      <c r="B100" s="964" t="s">
        <v>758</v>
      </c>
      <c r="C100" s="419" t="s">
        <v>232</v>
      </c>
      <c r="D100" s="419" t="s">
        <v>70</v>
      </c>
      <c r="E100" s="419" t="s">
        <v>71</v>
      </c>
      <c r="F100" s="419" t="s">
        <v>72</v>
      </c>
      <c r="G100" s="419" t="s">
        <v>87</v>
      </c>
      <c r="H100" s="419" t="s">
        <v>88</v>
      </c>
      <c r="I100" s="419" t="s">
        <v>199</v>
      </c>
      <c r="J100" s="419" t="s">
        <v>200</v>
      </c>
      <c r="K100" s="419" t="s">
        <v>201</v>
      </c>
      <c r="L100" s="419" t="s">
        <v>408</v>
      </c>
      <c r="M100" s="419" t="s">
        <v>409</v>
      </c>
      <c r="N100" s="419" t="s">
        <v>595</v>
      </c>
      <c r="O100" s="419" t="s">
        <v>596</v>
      </c>
      <c r="P100" s="959" t="s">
        <v>597</v>
      </c>
      <c r="Q100" s="959" t="s">
        <v>598</v>
      </c>
      <c r="R100" s="995" t="s">
        <v>599</v>
      </c>
    </row>
    <row r="101" spans="2:18">
      <c r="B101" s="599" t="s">
        <v>321</v>
      </c>
      <c r="C101" s="600" t="s">
        <v>322</v>
      </c>
      <c r="D101" s="1050">
        <v>0</v>
      </c>
      <c r="E101" s="1050">
        <f t="shared" ref="E101:R103" si="16">D95</f>
        <v>0</v>
      </c>
      <c r="F101" s="1050">
        <f t="shared" si="16"/>
        <v>0</v>
      </c>
      <c r="G101" s="1050">
        <f t="shared" si="16"/>
        <v>0</v>
      </c>
      <c r="H101" s="1050">
        <f t="shared" si="16"/>
        <v>0</v>
      </c>
      <c r="I101" s="1050">
        <f t="shared" si="16"/>
        <v>0</v>
      </c>
      <c r="J101" s="1050">
        <f t="shared" si="16"/>
        <v>0</v>
      </c>
      <c r="K101" s="1050">
        <f t="shared" si="16"/>
        <v>0</v>
      </c>
      <c r="L101" s="1050">
        <f t="shared" si="16"/>
        <v>0</v>
      </c>
      <c r="M101" s="1050">
        <f t="shared" si="16"/>
        <v>0</v>
      </c>
      <c r="N101" s="1050">
        <f t="shared" si="16"/>
        <v>0</v>
      </c>
      <c r="O101" s="1050">
        <f t="shared" si="16"/>
        <v>0</v>
      </c>
      <c r="P101" s="1050">
        <f t="shared" si="16"/>
        <v>0</v>
      </c>
      <c r="Q101" s="1050">
        <f t="shared" si="16"/>
        <v>266023.08882292372</v>
      </c>
      <c r="R101" s="1050">
        <f t="shared" si="16"/>
        <v>0</v>
      </c>
    </row>
    <row r="102" spans="2:18" ht="10.5">
      <c r="B102" s="599" t="s">
        <v>323</v>
      </c>
      <c r="C102" s="606" t="s">
        <v>727</v>
      </c>
      <c r="D102" s="1257">
        <v>0</v>
      </c>
      <c r="E102" s="1257">
        <f t="shared" si="16"/>
        <v>0</v>
      </c>
      <c r="F102" s="1257">
        <f t="shared" si="16"/>
        <v>0</v>
      </c>
      <c r="G102" s="1257">
        <f t="shared" si="16"/>
        <v>0</v>
      </c>
      <c r="H102" s="1257">
        <f t="shared" si="16"/>
        <v>0</v>
      </c>
      <c r="I102" s="1257">
        <f t="shared" si="16"/>
        <v>0</v>
      </c>
      <c r="J102" s="1257">
        <f t="shared" si="16"/>
        <v>0</v>
      </c>
      <c r="K102" s="1257">
        <f t="shared" si="16"/>
        <v>0</v>
      </c>
      <c r="L102" s="1257">
        <f t="shared" si="16"/>
        <v>0</v>
      </c>
      <c r="M102" s="1257">
        <f t="shared" si="16"/>
        <v>0</v>
      </c>
      <c r="N102" s="1257">
        <f t="shared" si="16"/>
        <v>0</v>
      </c>
      <c r="O102" s="1257">
        <f t="shared" si="16"/>
        <v>0</v>
      </c>
      <c r="P102" s="1257">
        <f t="shared" si="16"/>
        <v>0</v>
      </c>
      <c r="Q102" s="1257">
        <f t="shared" si="16"/>
        <v>1993.869615789527</v>
      </c>
      <c r="R102" s="1257">
        <f t="shared" si="16"/>
        <v>0</v>
      </c>
    </row>
    <row r="103" spans="2:18">
      <c r="B103" s="599" t="s">
        <v>325</v>
      </c>
      <c r="C103" s="600" t="s">
        <v>324</v>
      </c>
      <c r="D103" s="1051">
        <v>0</v>
      </c>
      <c r="E103" s="1051">
        <f t="shared" si="16"/>
        <v>0</v>
      </c>
      <c r="F103" s="1051">
        <f t="shared" si="16"/>
        <v>0</v>
      </c>
      <c r="G103" s="1051">
        <f t="shared" si="16"/>
        <v>0</v>
      </c>
      <c r="H103" s="1051">
        <f t="shared" si="16"/>
        <v>0</v>
      </c>
      <c r="I103" s="1051">
        <f t="shared" si="16"/>
        <v>0</v>
      </c>
      <c r="J103" s="1051">
        <f t="shared" si="16"/>
        <v>0</v>
      </c>
      <c r="K103" s="1051">
        <f t="shared" si="16"/>
        <v>0</v>
      </c>
      <c r="L103" s="1051">
        <f t="shared" si="16"/>
        <v>0</v>
      </c>
      <c r="M103" s="1051">
        <f t="shared" si="16"/>
        <v>0</v>
      </c>
      <c r="N103" s="1051">
        <f t="shared" si="16"/>
        <v>0</v>
      </c>
      <c r="O103" s="1051">
        <f t="shared" si="16"/>
        <v>0</v>
      </c>
      <c r="P103" s="1051">
        <f t="shared" si="16"/>
        <v>0</v>
      </c>
      <c r="Q103" s="1051">
        <f t="shared" si="16"/>
        <v>682.90393656544666</v>
      </c>
      <c r="R103" s="1051">
        <f t="shared" si="16"/>
        <v>0</v>
      </c>
    </row>
    <row r="104" spans="2:18" ht="10.5" thickBot="1"/>
    <row r="105" spans="2:18" ht="10.5" thickBot="1">
      <c r="B105" s="419"/>
      <c r="C105" s="419"/>
      <c r="D105" s="959"/>
      <c r="E105" s="959"/>
      <c r="F105" s="959"/>
      <c r="G105" s="959"/>
      <c r="H105" s="959"/>
      <c r="I105" s="959"/>
      <c r="J105" s="959"/>
      <c r="K105" s="959"/>
      <c r="L105" s="959"/>
      <c r="M105" s="959"/>
      <c r="N105" s="959"/>
      <c r="O105" s="959"/>
      <c r="P105" s="959"/>
      <c r="Q105" s="959"/>
      <c r="R105" s="959"/>
    </row>
    <row r="106" spans="2:18" ht="10.8" thickBot="1">
      <c r="B106" s="964" t="s">
        <v>759</v>
      </c>
      <c r="C106" s="419" t="s">
        <v>232</v>
      </c>
      <c r="D106" s="419" t="s">
        <v>70</v>
      </c>
      <c r="E106" s="419" t="s">
        <v>71</v>
      </c>
      <c r="F106" s="419" t="s">
        <v>72</v>
      </c>
      <c r="G106" s="419" t="s">
        <v>87</v>
      </c>
      <c r="H106" s="419" t="s">
        <v>88</v>
      </c>
      <c r="I106" s="419" t="s">
        <v>199</v>
      </c>
      <c r="J106" s="419" t="s">
        <v>200</v>
      </c>
      <c r="K106" s="419" t="s">
        <v>201</v>
      </c>
      <c r="L106" s="419" t="s">
        <v>408</v>
      </c>
      <c r="M106" s="419" t="s">
        <v>409</v>
      </c>
      <c r="N106" s="419" t="s">
        <v>595</v>
      </c>
      <c r="O106" s="419" t="s">
        <v>596</v>
      </c>
      <c r="P106" s="959" t="s">
        <v>597</v>
      </c>
      <c r="Q106" s="959" t="s">
        <v>598</v>
      </c>
      <c r="R106" s="995" t="s">
        <v>599</v>
      </c>
    </row>
    <row r="107" spans="2:18">
      <c r="B107" s="599" t="s">
        <v>321</v>
      </c>
      <c r="C107" s="600" t="s">
        <v>322</v>
      </c>
      <c r="D107" s="1050">
        <v>0</v>
      </c>
      <c r="E107" s="1050">
        <f t="shared" ref="E107:R109" si="17">D101</f>
        <v>0</v>
      </c>
      <c r="F107" s="1050">
        <f t="shared" si="17"/>
        <v>0</v>
      </c>
      <c r="G107" s="1050">
        <f t="shared" si="17"/>
        <v>0</v>
      </c>
      <c r="H107" s="1050">
        <f t="shared" si="17"/>
        <v>0</v>
      </c>
      <c r="I107" s="1050">
        <f t="shared" si="17"/>
        <v>0</v>
      </c>
      <c r="J107" s="1050">
        <f t="shared" si="17"/>
        <v>0</v>
      </c>
      <c r="K107" s="1050">
        <f t="shared" si="17"/>
        <v>0</v>
      </c>
      <c r="L107" s="1050">
        <f t="shared" si="17"/>
        <v>0</v>
      </c>
      <c r="M107" s="1050">
        <f t="shared" si="17"/>
        <v>0</v>
      </c>
      <c r="N107" s="1050">
        <f t="shared" si="17"/>
        <v>0</v>
      </c>
      <c r="O107" s="1050">
        <f t="shared" si="17"/>
        <v>0</v>
      </c>
      <c r="P107" s="1050">
        <f t="shared" si="17"/>
        <v>0</v>
      </c>
      <c r="Q107" s="1050">
        <f t="shared" si="17"/>
        <v>0</v>
      </c>
      <c r="R107" s="1050">
        <f t="shared" si="17"/>
        <v>266023.08882292372</v>
      </c>
    </row>
    <row r="108" spans="2:18" ht="10.5">
      <c r="B108" s="599" t="s">
        <v>323</v>
      </c>
      <c r="C108" s="606" t="s">
        <v>727</v>
      </c>
      <c r="D108" s="1257">
        <v>0</v>
      </c>
      <c r="E108" s="1257">
        <f t="shared" si="17"/>
        <v>0</v>
      </c>
      <c r="F108" s="1257">
        <f t="shared" si="17"/>
        <v>0</v>
      </c>
      <c r="G108" s="1257">
        <f t="shared" si="17"/>
        <v>0</v>
      </c>
      <c r="H108" s="1257">
        <f t="shared" si="17"/>
        <v>0</v>
      </c>
      <c r="I108" s="1257">
        <f t="shared" si="17"/>
        <v>0</v>
      </c>
      <c r="J108" s="1257">
        <f t="shared" si="17"/>
        <v>0</v>
      </c>
      <c r="K108" s="1257">
        <f t="shared" si="17"/>
        <v>0</v>
      </c>
      <c r="L108" s="1257">
        <f t="shared" si="17"/>
        <v>0</v>
      </c>
      <c r="M108" s="1257">
        <f t="shared" si="17"/>
        <v>0</v>
      </c>
      <c r="N108" s="1257">
        <f t="shared" si="17"/>
        <v>0</v>
      </c>
      <c r="O108" s="1257">
        <f t="shared" si="17"/>
        <v>0</v>
      </c>
      <c r="P108" s="1257">
        <f t="shared" si="17"/>
        <v>0</v>
      </c>
      <c r="Q108" s="1257">
        <f t="shared" si="17"/>
        <v>0</v>
      </c>
      <c r="R108" s="1257">
        <f t="shared" si="17"/>
        <v>1993.869615789527</v>
      </c>
    </row>
    <row r="109" spans="2:18">
      <c r="B109" s="599" t="s">
        <v>325</v>
      </c>
      <c r="C109" s="600" t="s">
        <v>324</v>
      </c>
      <c r="D109" s="1051">
        <v>0</v>
      </c>
      <c r="E109" s="1051">
        <f t="shared" si="17"/>
        <v>0</v>
      </c>
      <c r="F109" s="1051">
        <f t="shared" si="17"/>
        <v>0</v>
      </c>
      <c r="G109" s="1051">
        <f t="shared" si="17"/>
        <v>0</v>
      </c>
      <c r="H109" s="1051">
        <f t="shared" si="17"/>
        <v>0</v>
      </c>
      <c r="I109" s="1051">
        <f t="shared" si="17"/>
        <v>0</v>
      </c>
      <c r="J109" s="1051">
        <f t="shared" si="17"/>
        <v>0</v>
      </c>
      <c r="K109" s="1051">
        <f t="shared" si="17"/>
        <v>0</v>
      </c>
      <c r="L109" s="1051">
        <f t="shared" si="17"/>
        <v>0</v>
      </c>
      <c r="M109" s="1051">
        <f t="shared" si="17"/>
        <v>0</v>
      </c>
      <c r="N109" s="1051">
        <f t="shared" si="17"/>
        <v>0</v>
      </c>
      <c r="O109" s="1051">
        <f t="shared" si="17"/>
        <v>0</v>
      </c>
      <c r="P109" s="1051">
        <f t="shared" si="17"/>
        <v>0</v>
      </c>
      <c r="Q109" s="1051">
        <f t="shared" si="17"/>
        <v>0</v>
      </c>
      <c r="R109" s="1051">
        <f t="shared" si="17"/>
        <v>682.90393656544666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27">
    <tabColor rgb="FF002060"/>
  </sheetPr>
  <dimension ref="A2:AA70"/>
  <sheetViews>
    <sheetView topLeftCell="A26" zoomScaleNormal="100" workbookViewId="0">
      <selection activeCell="C38" sqref="C38:Q38"/>
    </sheetView>
  </sheetViews>
  <sheetFormatPr defaultColWidth="9.21875" defaultRowHeight="12.3"/>
  <cols>
    <col min="1" max="1" width="7.21875" style="147" customWidth="1"/>
    <col min="2" max="2" width="20" style="147" customWidth="1"/>
    <col min="3" max="3" width="19.6640625" style="147" customWidth="1"/>
    <col min="4" max="4" width="13.77734375" style="147" customWidth="1"/>
    <col min="5" max="5" width="12.44140625" style="147" customWidth="1"/>
    <col min="6" max="6" width="11.6640625" style="147" customWidth="1"/>
    <col min="7" max="7" width="12" style="147" customWidth="1"/>
    <col min="8" max="8" width="12.6640625" style="147" customWidth="1"/>
    <col min="9" max="9" width="12.44140625" style="147" customWidth="1"/>
    <col min="10" max="10" width="14.6640625" style="147" customWidth="1"/>
    <col min="11" max="12" width="12" style="147" customWidth="1"/>
    <col min="13" max="13" width="11.21875" style="147" bestFit="1" customWidth="1"/>
    <col min="14" max="14" width="11.77734375" style="147" customWidth="1"/>
    <col min="15" max="15" width="10.88671875" style="147" customWidth="1"/>
    <col min="16" max="16" width="12.5546875" style="147" customWidth="1"/>
    <col min="17" max="17" width="12.88671875" style="147" customWidth="1"/>
    <col min="18" max="18" width="10.5546875" style="147" customWidth="1"/>
    <col min="19" max="19" width="11.88671875" style="147" customWidth="1"/>
    <col min="20" max="20" width="10.44140625" style="147" customWidth="1"/>
    <col min="21" max="16384" width="9.21875" style="147"/>
  </cols>
  <sheetData>
    <row r="2" spans="1:19" ht="15">
      <c r="B2" s="612" t="s">
        <v>772</v>
      </c>
      <c r="C2" s="607"/>
      <c r="D2" s="607"/>
      <c r="E2" s="608"/>
      <c r="F2" s="609"/>
      <c r="G2" s="609"/>
      <c r="H2" s="609"/>
      <c r="I2" s="609"/>
      <c r="J2" s="609"/>
      <c r="K2" s="609"/>
      <c r="L2" s="609"/>
      <c r="M2" s="609"/>
      <c r="N2" s="609"/>
      <c r="O2" s="609"/>
      <c r="P2" s="609"/>
      <c r="Q2" s="609"/>
      <c r="R2" s="609"/>
      <c r="S2" s="609"/>
    </row>
    <row r="3" spans="1:19">
      <c r="B3" s="610" t="s">
        <v>773</v>
      </c>
      <c r="C3" s="611"/>
      <c r="D3" s="611"/>
      <c r="E3" s="608"/>
      <c r="F3" s="609"/>
      <c r="G3" s="609"/>
      <c r="H3" s="609"/>
      <c r="I3" s="609"/>
      <c r="J3" s="609"/>
      <c r="K3" s="609"/>
      <c r="L3" s="609"/>
      <c r="M3" s="609"/>
      <c r="N3" s="609"/>
      <c r="O3" s="609"/>
      <c r="P3" s="609"/>
      <c r="Q3" s="609"/>
      <c r="R3" s="609"/>
      <c r="S3" s="609"/>
    </row>
    <row r="4" spans="1:19" ht="12.6" thickBot="1"/>
    <row r="5" spans="1:19">
      <c r="B5" s="613" t="s">
        <v>367</v>
      </c>
      <c r="C5" s="623">
        <f>'Water Volume'!D8</f>
        <v>300000</v>
      </c>
      <c r="D5" s="624" t="s">
        <v>514</v>
      </c>
      <c r="G5" s="937" t="s">
        <v>600</v>
      </c>
      <c r="H5" s="938"/>
      <c r="I5" s="939"/>
      <c r="J5" s="943" t="s">
        <v>603</v>
      </c>
    </row>
    <row r="6" spans="1:19" ht="13.2" thickBot="1">
      <c r="B6" s="614" t="s">
        <v>368</v>
      </c>
      <c r="C6" s="625">
        <f>'Water Volume'!D11</f>
        <v>28</v>
      </c>
      <c r="D6" s="626" t="s">
        <v>328</v>
      </c>
      <c r="G6" s="940" t="s">
        <v>601</v>
      </c>
      <c r="H6" s="941"/>
      <c r="I6" s="942"/>
      <c r="J6" s="944" t="s">
        <v>602</v>
      </c>
    </row>
    <row r="7" spans="1:19" ht="12.6" thickBot="1">
      <c r="B7" s="150"/>
      <c r="C7" s="149"/>
      <c r="D7" s="149"/>
    </row>
    <row r="8" spans="1:19" ht="31.5">
      <c r="B8" s="615" t="s">
        <v>753</v>
      </c>
      <c r="C8" s="615" t="s">
        <v>359</v>
      </c>
      <c r="D8" s="615" t="s">
        <v>254</v>
      </c>
      <c r="E8" s="615" t="s">
        <v>360</v>
      </c>
      <c r="F8" s="615" t="s">
        <v>361</v>
      </c>
      <c r="G8" s="616" t="s">
        <v>329</v>
      </c>
      <c r="H8" s="616" t="s">
        <v>330</v>
      </c>
      <c r="I8" s="615" t="s">
        <v>322</v>
      </c>
      <c r="J8" s="615" t="s">
        <v>362</v>
      </c>
      <c r="K8" s="615" t="s">
        <v>363</v>
      </c>
      <c r="L8" s="616" t="s">
        <v>331</v>
      </c>
      <c r="M8" s="615" t="s">
        <v>332</v>
      </c>
      <c r="N8" s="615" t="s">
        <v>364</v>
      </c>
      <c r="O8" s="615" t="s">
        <v>333</v>
      </c>
      <c r="P8" s="615" t="s">
        <v>365</v>
      </c>
      <c r="Q8" s="615" t="s">
        <v>334</v>
      </c>
      <c r="R8" s="615" t="s">
        <v>335</v>
      </c>
      <c r="S8" s="615" t="s">
        <v>366</v>
      </c>
    </row>
    <row r="9" spans="1:19" ht="12.6" thickBot="1">
      <c r="B9" s="209"/>
      <c r="C9" s="921"/>
      <c r="D9" s="921"/>
      <c r="E9" s="922"/>
      <c r="F9" s="923">
        <v>0.1</v>
      </c>
      <c r="G9" s="924"/>
      <c r="H9" s="924"/>
      <c r="I9" s="925">
        <f>C5</f>
        <v>300000</v>
      </c>
      <c r="J9" s="926">
        <v>0</v>
      </c>
      <c r="K9" s="924"/>
      <c r="L9" s="924"/>
      <c r="M9" s="927" t="s">
        <v>336</v>
      </c>
      <c r="N9" s="927" t="s">
        <v>337</v>
      </c>
      <c r="O9" s="927"/>
      <c r="P9" s="928">
        <v>50000</v>
      </c>
      <c r="Q9" s="929"/>
      <c r="R9" s="929"/>
      <c r="S9" s="930"/>
    </row>
    <row r="10" spans="1:19" ht="12.6" thickBot="1">
      <c r="B10" s="919"/>
      <c r="C10" s="931">
        <v>7</v>
      </c>
      <c r="D10" s="1052">
        <f>J10/C5</f>
        <v>9.7E-5</v>
      </c>
      <c r="E10" s="933">
        <v>0.1</v>
      </c>
      <c r="F10" s="1533">
        <f>F21</f>
        <v>1.396322887965927E-2</v>
      </c>
      <c r="G10" s="933">
        <f t="shared" ref="G10" si="0">100-H10</f>
        <v>97</v>
      </c>
      <c r="H10" s="933">
        <v>3</v>
      </c>
      <c r="I10" s="932">
        <f>(I9/100)*(100-H10)</f>
        <v>291000</v>
      </c>
      <c r="J10" s="933">
        <f>I10*F9/1000</f>
        <v>29.1</v>
      </c>
      <c r="K10" s="933">
        <f>J10-J9</f>
        <v>29.1</v>
      </c>
      <c r="L10" s="933">
        <v>0.8</v>
      </c>
      <c r="M10" s="933">
        <v>7.69</v>
      </c>
      <c r="N10" s="933">
        <f t="shared" ref="N10:N16" si="1">(J10/100)*M10*C10</f>
        <v>15.664530000000003</v>
      </c>
      <c r="O10" s="933">
        <f>N10</f>
        <v>15.664530000000003</v>
      </c>
      <c r="P10" s="935">
        <v>100000</v>
      </c>
      <c r="Q10" s="934" t="s">
        <v>338</v>
      </c>
      <c r="R10" s="934" t="s">
        <v>339</v>
      </c>
      <c r="S10" s="1250">
        <f>N10*'Price Food Type'!I6</f>
        <v>37.124936100000006</v>
      </c>
    </row>
    <row r="11" spans="1:19" ht="12.6" thickBot="1">
      <c r="B11" s="920"/>
      <c r="C11" s="936">
        <v>4</v>
      </c>
      <c r="D11" s="946">
        <f>J11/C6</f>
        <v>0.14221548613932969</v>
      </c>
      <c r="E11" s="916">
        <f>F10</f>
        <v>1.396322887965927E-2</v>
      </c>
      <c r="F11" s="1534">
        <f>G21</f>
        <v>0.11103826896779502</v>
      </c>
      <c r="G11" s="916">
        <f>G10-H11</f>
        <v>95</v>
      </c>
      <c r="H11" s="916">
        <v>2</v>
      </c>
      <c r="I11" s="918">
        <f>(I10/100)*(100-H11)</f>
        <v>285180</v>
      </c>
      <c r="J11" s="916">
        <f>I11*F10/1000</f>
        <v>3.982033611901231</v>
      </c>
      <c r="K11" s="916">
        <f>J11-J10</f>
        <v>-25.117966388098772</v>
      </c>
      <c r="L11" s="916">
        <v>0.8</v>
      </c>
      <c r="M11" s="916">
        <v>7.66</v>
      </c>
      <c r="N11" s="916">
        <f t="shared" si="1"/>
        <v>1.2200950986865373</v>
      </c>
      <c r="O11" s="916">
        <f>SUM(N10:N11)</f>
        <v>16.884625098686541</v>
      </c>
      <c r="P11" s="935">
        <v>100000</v>
      </c>
      <c r="Q11" s="917" t="s">
        <v>338</v>
      </c>
      <c r="R11" s="917" t="s">
        <v>340</v>
      </c>
      <c r="S11" s="1251">
        <f>N11*'Price Food Type'!I7</f>
        <v>2.8916253838870936</v>
      </c>
    </row>
    <row r="12" spans="1:19" ht="12.6" thickBot="1">
      <c r="B12" s="920"/>
      <c r="C12" s="936">
        <v>5</v>
      </c>
      <c r="D12" s="946">
        <f>J12/C6</f>
        <v>1.1083062740482525</v>
      </c>
      <c r="E12" s="916">
        <f t="shared" ref="E12:E16" si="2">F11</f>
        <v>0.11103826896779502</v>
      </c>
      <c r="F12" s="1534">
        <f>H21</f>
        <v>0.37251609005943687</v>
      </c>
      <c r="G12" s="916">
        <f>G11-H12</f>
        <v>93</v>
      </c>
      <c r="H12" s="916">
        <v>2</v>
      </c>
      <c r="I12" s="918">
        <f t="shared" ref="I12:I16" si="3">(I11/100)*(100-H12)</f>
        <v>279476.40000000002</v>
      </c>
      <c r="J12" s="916">
        <f t="shared" ref="J12:J15" si="4">I12*F11/1000</f>
        <v>31.032575673351072</v>
      </c>
      <c r="K12" s="916">
        <f>J12-J11</f>
        <v>27.050542061449843</v>
      </c>
      <c r="L12" s="916">
        <v>0.8</v>
      </c>
      <c r="M12" s="916">
        <v>7.37</v>
      </c>
      <c r="N12" s="916">
        <f t="shared" si="1"/>
        <v>11.43550413562987</v>
      </c>
      <c r="O12" s="916">
        <f>SUM(N10:N12)</f>
        <v>28.320129234316411</v>
      </c>
      <c r="P12" s="935">
        <v>100000</v>
      </c>
      <c r="Q12" s="917" t="s">
        <v>338</v>
      </c>
      <c r="R12" s="917" t="s">
        <v>341</v>
      </c>
      <c r="S12" s="1251">
        <f>N12*'Price Food Type'!I8</f>
        <v>27.102144801442794</v>
      </c>
    </row>
    <row r="13" spans="1:19" ht="12.6" thickBot="1">
      <c r="B13" s="920" t="s">
        <v>754</v>
      </c>
      <c r="C13" s="936">
        <v>23</v>
      </c>
      <c r="D13" s="946">
        <f>J13/C6</f>
        <v>3.6549855372651829</v>
      </c>
      <c r="E13" s="916">
        <f t="shared" si="2"/>
        <v>0.37251609005943687</v>
      </c>
      <c r="F13" s="1534">
        <f>I21</f>
        <v>0.87773124613881859</v>
      </c>
      <c r="G13" s="916">
        <f t="shared" ref="G13:G16" si="5">G12-H13</f>
        <v>91.3</v>
      </c>
      <c r="H13" s="916">
        <v>1.7</v>
      </c>
      <c r="I13" s="918">
        <f t="shared" si="3"/>
        <v>274725.30119999999</v>
      </c>
      <c r="J13" s="916">
        <f t="shared" si="4"/>
        <v>102.33959504342512</v>
      </c>
      <c r="K13" s="916">
        <f>J13-J12</f>
        <v>71.307019370074045</v>
      </c>
      <c r="L13" s="916">
        <v>0.8</v>
      </c>
      <c r="M13" s="916">
        <v>5.19</v>
      </c>
      <c r="N13" s="916">
        <f t="shared" si="1"/>
        <v>122.16277460333656</v>
      </c>
      <c r="O13" s="916">
        <f>SUM(N10:N13)</f>
        <v>150.48290383765297</v>
      </c>
      <c r="P13" s="935">
        <v>100000</v>
      </c>
      <c r="Q13" s="917" t="s">
        <v>338</v>
      </c>
      <c r="R13" s="917" t="s">
        <v>342</v>
      </c>
      <c r="S13" s="1251">
        <f>N13*'Price Food Type'!G9</f>
        <v>1192.3088364969165</v>
      </c>
    </row>
    <row r="14" spans="1:19" ht="12.6" thickBot="1">
      <c r="B14" s="920"/>
      <c r="C14" s="936">
        <v>7</v>
      </c>
      <c r="D14" s="946">
        <f>J14/C6</f>
        <v>8.4827841519148652</v>
      </c>
      <c r="E14" s="916">
        <f t="shared" si="2"/>
        <v>0.87773124613881859</v>
      </c>
      <c r="F14" s="1534">
        <f>J21</f>
        <v>1.7040943964457131</v>
      </c>
      <c r="G14" s="916">
        <f t="shared" si="5"/>
        <v>89.8</v>
      </c>
      <c r="H14" s="916">
        <v>1.5</v>
      </c>
      <c r="I14" s="918">
        <f t="shared" si="3"/>
        <v>270604.42168199999</v>
      </c>
      <c r="J14" s="916">
        <f t="shared" si="4"/>
        <v>237.51795625361621</v>
      </c>
      <c r="K14" s="916">
        <f>J14-J13</f>
        <v>135.1783612101911</v>
      </c>
      <c r="L14" s="916">
        <v>0.8</v>
      </c>
      <c r="M14" s="916">
        <v>6.74</v>
      </c>
      <c r="N14" s="916">
        <f t="shared" si="1"/>
        <v>112.06097176045614</v>
      </c>
      <c r="O14" s="916">
        <f>SUM(N10:N14)</f>
        <v>262.54387559810914</v>
      </c>
      <c r="P14" s="935">
        <v>100000</v>
      </c>
      <c r="Q14" s="917" t="s">
        <v>338</v>
      </c>
      <c r="R14" s="917" t="s">
        <v>343</v>
      </c>
      <c r="S14" s="1251">
        <f>N14*'Price Food Type'!I10</f>
        <v>265.58450307228105</v>
      </c>
    </row>
    <row r="15" spans="1:19" ht="12.6" thickBot="1">
      <c r="B15" s="920"/>
      <c r="C15" s="936">
        <v>24</v>
      </c>
      <c r="D15" s="946">
        <f>J15/C6</f>
        <v>16.30443299483256</v>
      </c>
      <c r="E15" s="916">
        <f t="shared" si="2"/>
        <v>1.7040943964457131</v>
      </c>
      <c r="F15" s="1534">
        <f>L21</f>
        <v>4.6204797109301987</v>
      </c>
      <c r="G15" s="916">
        <f t="shared" si="5"/>
        <v>88.8</v>
      </c>
      <c r="H15" s="916">
        <v>1</v>
      </c>
      <c r="I15" s="918">
        <f t="shared" si="3"/>
        <v>267898.37746517995</v>
      </c>
      <c r="J15" s="916">
        <f t="shared" si="4"/>
        <v>456.52412385531164</v>
      </c>
      <c r="K15" s="916">
        <f t="shared" ref="K15:K16" si="6">J15-J14</f>
        <v>219.00616760169544</v>
      </c>
      <c r="L15" s="916">
        <v>0.9</v>
      </c>
      <c r="M15" s="916">
        <v>4.5</v>
      </c>
      <c r="N15" s="916">
        <f t="shared" si="1"/>
        <v>493.0460537637365</v>
      </c>
      <c r="O15" s="916">
        <f>SUM(N10:N15)</f>
        <v>755.58992936184563</v>
      </c>
      <c r="P15" s="935">
        <v>100000</v>
      </c>
      <c r="Q15" s="917" t="s">
        <v>344</v>
      </c>
      <c r="R15" s="917" t="s">
        <v>345</v>
      </c>
      <c r="S15" s="1251">
        <f>N15*'Price Food Type'!I22</f>
        <v>1064.979476129671</v>
      </c>
    </row>
    <row r="16" spans="1:19" ht="12.6" thickBot="1">
      <c r="A16" s="1544"/>
      <c r="B16" s="945"/>
      <c r="C16" s="1053">
        <v>18</v>
      </c>
      <c r="D16" s="1054">
        <f>J16/C6</f>
        <v>43.898367305189325</v>
      </c>
      <c r="E16" s="1055">
        <f t="shared" si="2"/>
        <v>4.6204797109301987</v>
      </c>
      <c r="F16" s="1535">
        <f>M21</f>
        <v>6.8559899173276007</v>
      </c>
      <c r="G16" s="916">
        <f t="shared" si="5"/>
        <v>88.1</v>
      </c>
      <c r="H16" s="1055">
        <v>0.7</v>
      </c>
      <c r="I16" s="1057">
        <f t="shared" si="3"/>
        <v>266023.08882292372</v>
      </c>
      <c r="J16" s="1055">
        <f>I16*F15/1000</f>
        <v>1229.1542845453012</v>
      </c>
      <c r="K16" s="1055">
        <f t="shared" si="6"/>
        <v>772.63016068998945</v>
      </c>
      <c r="L16" s="1055">
        <v>1</v>
      </c>
      <c r="M16" s="1055">
        <v>3</v>
      </c>
      <c r="N16" s="1055">
        <f t="shared" si="1"/>
        <v>663.74331365446278</v>
      </c>
      <c r="O16" s="1055">
        <f>SUM(N10:N16)</f>
        <v>1419.3332430163084</v>
      </c>
      <c r="P16" s="935">
        <v>100000</v>
      </c>
      <c r="Q16" s="1056" t="s">
        <v>346</v>
      </c>
      <c r="R16" s="1056" t="s">
        <v>347</v>
      </c>
      <c r="S16" s="1566">
        <f>N16*'Price Food Type'!I24</f>
        <v>969.0652379355156</v>
      </c>
    </row>
    <row r="17" spans="1:27" s="211" customFormat="1">
      <c r="A17" s="1544"/>
      <c r="B17" s="1542"/>
      <c r="C17" s="1551"/>
      <c r="D17" s="1552"/>
      <c r="E17" s="1540"/>
      <c r="F17" s="1553"/>
      <c r="G17" s="1540"/>
      <c r="H17" s="1542"/>
      <c r="I17" s="1551"/>
      <c r="J17" s="1540"/>
      <c r="K17" s="1540"/>
      <c r="L17" s="1540"/>
      <c r="M17" s="1540"/>
      <c r="N17" s="1540"/>
      <c r="O17" s="1540"/>
      <c r="P17" s="1541"/>
      <c r="Q17" s="1542"/>
      <c r="R17" s="1542"/>
      <c r="S17" s="1543"/>
      <c r="T17" s="1543"/>
      <c r="U17" s="1544"/>
      <c r="V17" s="1544"/>
      <c r="W17" s="1544"/>
      <c r="X17" s="1544"/>
      <c r="Y17" s="1544"/>
      <c r="Z17" s="1544"/>
      <c r="AA17" s="1544"/>
    </row>
    <row r="18" spans="1:27" s="211" customFormat="1" ht="12.6" thickBot="1">
      <c r="A18" s="1544"/>
      <c r="B18" s="997" t="s">
        <v>717</v>
      </c>
      <c r="C18" s="1554"/>
      <c r="D18" s="1554"/>
      <c r="E18" s="1554"/>
      <c r="F18" s="1554"/>
      <c r="G18" s="1554"/>
      <c r="H18" s="1554"/>
      <c r="I18" s="1554"/>
      <c r="J18" s="1554"/>
      <c r="K18" s="1554"/>
      <c r="L18" s="1554"/>
      <c r="M18" s="1554"/>
      <c r="N18" s="1554"/>
      <c r="O18" s="1540"/>
      <c r="P18" s="1541"/>
      <c r="Q18" s="1542"/>
      <c r="R18" s="1542"/>
      <c r="S18" s="1543"/>
      <c r="T18" s="1543"/>
      <c r="U18" s="1544"/>
      <c r="V18" s="1544"/>
      <c r="W18" s="1544"/>
      <c r="X18" s="1544"/>
      <c r="Y18" s="1544"/>
      <c r="Z18" s="1544"/>
      <c r="AA18" s="1544"/>
    </row>
    <row r="19" spans="1:27" s="211" customFormat="1" ht="12.6" thickBot="1">
      <c r="A19" s="1544"/>
      <c r="B19" s="1492" t="s">
        <v>718</v>
      </c>
      <c r="C19" s="1166">
        <v>4.0000000000000002E-4</v>
      </c>
      <c r="D19" s="1178" t="s">
        <v>755</v>
      </c>
      <c r="E19" s="1169">
        <v>0</v>
      </c>
      <c r="F19" s="1170">
        <f>E19+10</f>
        <v>10</v>
      </c>
      <c r="G19" s="1170">
        <f>F19+10</f>
        <v>20</v>
      </c>
      <c r="H19" s="1170">
        <f>G19+10</f>
        <v>30</v>
      </c>
      <c r="I19" s="1169">
        <f>H19+10</f>
        <v>40</v>
      </c>
      <c r="J19" s="1175">
        <f>I19+10</f>
        <v>50</v>
      </c>
      <c r="K19" s="1175">
        <f t="shared" ref="K19:N19" si="7">J19+10</f>
        <v>60</v>
      </c>
      <c r="L19" s="1175">
        <f t="shared" si="7"/>
        <v>70</v>
      </c>
      <c r="M19" s="1175">
        <f t="shared" si="7"/>
        <v>80</v>
      </c>
      <c r="N19" s="1175">
        <f t="shared" si="7"/>
        <v>90</v>
      </c>
      <c r="O19" s="1540"/>
      <c r="P19" s="1541"/>
      <c r="Q19" s="1542"/>
      <c r="R19" s="1542"/>
      <c r="S19" s="1543"/>
      <c r="T19" s="1543"/>
      <c r="U19" s="1544"/>
      <c r="V19" s="1544"/>
      <c r="W19" s="1544"/>
      <c r="X19" s="1544"/>
      <c r="Y19" s="1544"/>
      <c r="Z19" s="1544"/>
      <c r="AA19" s="1544"/>
    </row>
    <row r="20" spans="1:27" s="211" customFormat="1" ht="12.6" thickBot="1">
      <c r="A20" s="1544"/>
      <c r="B20" s="1167" t="s">
        <v>719</v>
      </c>
      <c r="C20" s="1168">
        <v>38</v>
      </c>
      <c r="D20" s="1179" t="s">
        <v>722</v>
      </c>
      <c r="E20" s="1173">
        <f>C20*(1-EXP(-C19*E19))</f>
        <v>0</v>
      </c>
      <c r="F20" s="1171">
        <f>C20*(1-EXP(-C19*F19))*10</f>
        <v>1.5169640492832359</v>
      </c>
      <c r="G20" s="1173">
        <f>C20*(1-EXP(-C19*G19))*10</f>
        <v>3.0278723619169501</v>
      </c>
      <c r="H20" s="1171">
        <f>C20*(1-EXP(-C19*H19))*10</f>
        <v>4.5327491124664032</v>
      </c>
      <c r="I20" s="1173">
        <f>C20*(1-EXP(-C19*I19))*10</f>
        <v>6.0316183789916478</v>
      </c>
      <c r="J20" s="1176">
        <f>C20*(1-EXP(-C19*J19))*10</f>
        <v>7.5245041434330044</v>
      </c>
      <c r="K20" s="1176">
        <f>C20*(1-EXP(-C19*K19))*10</f>
        <v>9.0114302919944684</v>
      </c>
      <c r="L20" s="1176">
        <f>C20*(1-EXP(-C19*L19))*10</f>
        <v>10.492420615526196</v>
      </c>
      <c r="M20" s="1176">
        <f>C20*(1-EXP(-C19*M19))*10</f>
        <v>11.967498809904914</v>
      </c>
      <c r="N20" s="1176">
        <f>C20*(1-EXP(-C19*N19))*10</f>
        <v>13.436688476413231</v>
      </c>
      <c r="O20" s="1540"/>
      <c r="P20" s="1541"/>
      <c r="Q20" s="1542"/>
      <c r="R20" s="1542"/>
      <c r="S20" s="1543"/>
      <c r="T20" s="1543"/>
      <c r="U20" s="1544"/>
      <c r="V20" s="1544"/>
      <c r="W20" s="1544"/>
      <c r="X20" s="1544"/>
      <c r="Y20" s="1544"/>
      <c r="Z20" s="1544"/>
      <c r="AA20" s="1544"/>
    </row>
    <row r="21" spans="1:27" s="211" customFormat="1" ht="12.6" thickBot="1">
      <c r="A21" s="1544"/>
      <c r="B21" s="1492" t="s">
        <v>720</v>
      </c>
      <c r="C21" s="1166">
        <v>0.4</v>
      </c>
      <c r="D21" s="1180" t="s">
        <v>723</v>
      </c>
      <c r="E21" s="1174">
        <f>C21*E20^3</f>
        <v>0</v>
      </c>
      <c r="F21" s="1172">
        <f>C21*F20^3/100</f>
        <v>1.396322887965927E-2</v>
      </c>
      <c r="G21" s="1174">
        <f>C21*G20^3/100</f>
        <v>0.11103826896779502</v>
      </c>
      <c r="H21" s="1172">
        <f>C21*H20^3/100</f>
        <v>0.37251609005943687</v>
      </c>
      <c r="I21" s="1174">
        <f>C21*I20^3/100</f>
        <v>0.87773124613881859</v>
      </c>
      <c r="J21" s="1177">
        <f>C21*J20^3/100</f>
        <v>1.7040943964457131</v>
      </c>
      <c r="K21" s="1177">
        <f>C21*K20^3/100</f>
        <v>2.9271243601622747</v>
      </c>
      <c r="L21" s="1177">
        <f>C21*L20^3/100</f>
        <v>4.6204797109301987</v>
      </c>
      <c r="M21" s="1177">
        <f>C21*M20^3/100</f>
        <v>6.8559899173276007</v>
      </c>
      <c r="N21" s="1177">
        <f>C21*N20^3/100</f>
        <v>9.703686035358059</v>
      </c>
      <c r="O21" s="1540"/>
      <c r="P21" s="1541"/>
      <c r="Q21" s="1542"/>
      <c r="R21" s="1542"/>
      <c r="S21" s="1543"/>
      <c r="T21" s="1543"/>
      <c r="U21" s="1544"/>
      <c r="V21" s="1544"/>
      <c r="W21" s="1544"/>
      <c r="X21" s="1544"/>
      <c r="Y21" s="1544"/>
      <c r="Z21" s="1544"/>
      <c r="AA21" s="1544"/>
    </row>
    <row r="22" spans="1:27" s="1550" customFormat="1">
      <c r="B22" s="1530"/>
      <c r="C22" s="1537"/>
      <c r="D22" s="1538"/>
      <c r="E22" s="1539"/>
      <c r="F22" s="1539"/>
      <c r="G22" s="1539"/>
      <c r="H22" s="1539"/>
      <c r="I22" s="1539"/>
      <c r="J22" s="1539"/>
      <c r="K22" s="1539"/>
      <c r="L22" s="1539"/>
      <c r="M22" s="1539"/>
      <c r="N22" s="1539"/>
      <c r="O22" s="1546"/>
      <c r="P22" s="1547"/>
      <c r="Q22" s="1548"/>
      <c r="R22" s="1548"/>
      <c r="S22" s="1549"/>
      <c r="T22" s="1549"/>
    </row>
    <row r="23" spans="1:27" s="1550" customFormat="1">
      <c r="B23" s="1530"/>
      <c r="C23" s="1537"/>
      <c r="D23" s="1538"/>
      <c r="E23" s="1539"/>
      <c r="F23" s="1539"/>
      <c r="G23" s="1539"/>
      <c r="H23" s="1539"/>
      <c r="I23" s="1539"/>
      <c r="J23" s="1539"/>
      <c r="K23" s="1539"/>
      <c r="L23" s="1539"/>
      <c r="M23" s="1539"/>
      <c r="N23" s="1539"/>
      <c r="O23" s="1546"/>
      <c r="P23" s="1547"/>
      <c r="Q23" s="1548"/>
      <c r="R23" s="1548"/>
      <c r="S23" s="1549"/>
      <c r="T23" s="1549"/>
    </row>
    <row r="24" spans="1:27">
      <c r="B24" s="208"/>
      <c r="C24"/>
      <c r="D24"/>
      <c r="F24"/>
      <c r="L24"/>
      <c r="M24"/>
      <c r="N24"/>
      <c r="O24"/>
      <c r="P24"/>
    </row>
    <row r="25" spans="1:27">
      <c r="B25"/>
      <c r="C25"/>
      <c r="D25"/>
      <c r="E25"/>
      <c r="F25"/>
      <c r="L25"/>
      <c r="M25"/>
      <c r="N25"/>
      <c r="O25"/>
      <c r="P25"/>
    </row>
    <row r="26" spans="1:27">
      <c r="B26"/>
      <c r="D26"/>
      <c r="E26"/>
      <c r="F26"/>
      <c r="L26"/>
      <c r="M26"/>
      <c r="N26"/>
      <c r="O26"/>
      <c r="P26"/>
    </row>
    <row r="27" spans="1:27">
      <c r="E27"/>
      <c r="F27"/>
      <c r="G27" s="208"/>
      <c r="L27"/>
      <c r="M27"/>
      <c r="N27"/>
      <c r="O27"/>
      <c r="P27"/>
    </row>
    <row r="28" spans="1:27">
      <c r="B28"/>
      <c r="D28"/>
      <c r="E28"/>
      <c r="F28"/>
      <c r="G28" s="208"/>
      <c r="H28" s="1164"/>
      <c r="L28"/>
      <c r="M28"/>
      <c r="N28"/>
      <c r="O28"/>
      <c r="P28"/>
    </row>
    <row r="29" spans="1:27">
      <c r="B29"/>
      <c r="C29"/>
      <c r="D29"/>
      <c r="E29"/>
      <c r="F29"/>
      <c r="G29" s="208"/>
      <c r="H29" s="1164"/>
      <c r="L29"/>
      <c r="M29"/>
      <c r="N29"/>
      <c r="O29"/>
      <c r="P29"/>
    </row>
    <row r="30" spans="1:27">
      <c r="B30"/>
      <c r="C30"/>
      <c r="D30"/>
      <c r="E30"/>
      <c r="F30"/>
      <c r="G30" s="208"/>
      <c r="H30" s="1164"/>
      <c r="J30" s="1164"/>
      <c r="L30"/>
      <c r="M30"/>
      <c r="N30"/>
      <c r="O30"/>
      <c r="P30"/>
    </row>
    <row r="31" spans="1:27">
      <c r="B31" s="1163"/>
      <c r="C31"/>
      <c r="D31"/>
      <c r="E31"/>
      <c r="F31"/>
      <c r="G31" s="208"/>
      <c r="H31" s="1164"/>
      <c r="J31" s="1164"/>
      <c r="L31"/>
      <c r="M31"/>
      <c r="N31"/>
      <c r="O31"/>
      <c r="P31"/>
    </row>
    <row r="32" spans="1:27">
      <c r="B32"/>
      <c r="C32"/>
      <c r="D32"/>
      <c r="E32"/>
      <c r="F32"/>
      <c r="G32" s="208"/>
      <c r="H32" s="1164"/>
      <c r="J32" s="1164"/>
      <c r="L32"/>
      <c r="M32"/>
      <c r="N32"/>
      <c r="O32"/>
      <c r="P32"/>
    </row>
    <row r="33" spans="2:17">
      <c r="B33"/>
      <c r="C33"/>
      <c r="D33"/>
      <c r="E33"/>
      <c r="F33"/>
      <c r="G33" s="208"/>
      <c r="H33" s="1164"/>
      <c r="J33" s="1164"/>
      <c r="L33"/>
      <c r="M33"/>
      <c r="N33"/>
      <c r="O33"/>
      <c r="P33"/>
    </row>
    <row r="34" spans="2:17">
      <c r="B34"/>
      <c r="C34"/>
      <c r="D34"/>
      <c r="E34"/>
      <c r="F34"/>
      <c r="G34" s="208"/>
      <c r="H34" s="1164"/>
      <c r="J34" s="1164"/>
      <c r="L34"/>
      <c r="M34"/>
      <c r="N34"/>
      <c r="O34"/>
      <c r="P34"/>
    </row>
    <row r="35" spans="2:17">
      <c r="B35"/>
      <c r="C35"/>
      <c r="D35"/>
      <c r="E35"/>
      <c r="F35"/>
      <c r="G35" s="208"/>
      <c r="H35" s="1164"/>
      <c r="J35" s="1164"/>
      <c r="L35"/>
      <c r="M35"/>
      <c r="N35"/>
      <c r="O35"/>
      <c r="P35"/>
    </row>
    <row r="36" spans="2:17" ht="12.6" thickBot="1"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</row>
    <row r="37" spans="2:17">
      <c r="B37" s="617" t="s">
        <v>773</v>
      </c>
      <c r="C37" s="618"/>
      <c r="D37" s="619"/>
      <c r="E37" s="620"/>
      <c r="F37" s="621"/>
      <c r="G37" s="620"/>
      <c r="H37" s="622"/>
      <c r="I37" s="618"/>
      <c r="J37" s="620"/>
      <c r="K37" s="620"/>
      <c r="L37" s="620"/>
      <c r="M37" s="620"/>
      <c r="N37" s="620"/>
      <c r="O37" s="620"/>
      <c r="P37" s="620"/>
      <c r="Q37" s="980"/>
    </row>
    <row r="38" spans="2:17">
      <c r="B38" s="977" t="s">
        <v>766</v>
      </c>
      <c r="C38" s="963"/>
      <c r="D38" s="963"/>
      <c r="E38" s="963"/>
      <c r="F38" s="963"/>
      <c r="G38" s="963"/>
      <c r="H38" s="963"/>
      <c r="I38" s="963"/>
      <c r="J38" s="963"/>
      <c r="K38" s="963"/>
      <c r="L38" s="963"/>
      <c r="M38" s="963"/>
      <c r="N38" s="963"/>
      <c r="O38" s="963"/>
      <c r="P38" s="963"/>
      <c r="Q38" s="963"/>
    </row>
    <row r="39" spans="2:17" ht="12.6" thickBot="1">
      <c r="B39" s="973" t="s">
        <v>370</v>
      </c>
      <c r="C39" s="974" t="s">
        <v>70</v>
      </c>
      <c r="D39" s="974" t="s">
        <v>71</v>
      </c>
      <c r="E39" s="975" t="s">
        <v>72</v>
      </c>
      <c r="F39" s="974" t="s">
        <v>87</v>
      </c>
      <c r="G39" s="974" t="s">
        <v>88</v>
      </c>
      <c r="H39" s="974" t="s">
        <v>199</v>
      </c>
      <c r="I39" s="974" t="s">
        <v>200</v>
      </c>
      <c r="J39" s="974" t="s">
        <v>201</v>
      </c>
      <c r="K39" s="974" t="s">
        <v>408</v>
      </c>
      <c r="L39" s="974" t="s">
        <v>409</v>
      </c>
      <c r="M39" s="974" t="s">
        <v>595</v>
      </c>
      <c r="N39" s="974" t="s">
        <v>596</v>
      </c>
      <c r="O39" s="974" t="s">
        <v>597</v>
      </c>
      <c r="P39" s="974" t="s">
        <v>598</v>
      </c>
      <c r="Q39" s="976" t="s">
        <v>599</v>
      </c>
    </row>
    <row r="40" spans="2:17">
      <c r="B40" s="1560" t="s">
        <v>521</v>
      </c>
      <c r="C40" s="1561">
        <f t="shared" ref="C40:M40" si="8">SUM(C41:C51)</f>
        <v>3559.0567599197138</v>
      </c>
      <c r="D40" s="1561">
        <f t="shared" si="8"/>
        <v>3559.0567599197138</v>
      </c>
      <c r="E40" s="1561">
        <f t="shared" si="8"/>
        <v>3559.0567599197138</v>
      </c>
      <c r="F40" s="1561">
        <f t="shared" si="8"/>
        <v>3559.0567599197138</v>
      </c>
      <c r="G40" s="1561">
        <f t="shared" si="8"/>
        <v>3559.0567599197138</v>
      </c>
      <c r="H40" s="1561">
        <f t="shared" si="8"/>
        <v>3559.0567599197138</v>
      </c>
      <c r="I40" s="1561">
        <f t="shared" si="8"/>
        <v>3559.0567599197138</v>
      </c>
      <c r="J40" s="1561">
        <f t="shared" si="8"/>
        <v>3559.0567599197138</v>
      </c>
      <c r="K40" s="1561">
        <f t="shared" si="8"/>
        <v>3559.0567599197138</v>
      </c>
      <c r="L40" s="1561">
        <f t="shared" si="8"/>
        <v>3559.0567599197138</v>
      </c>
      <c r="M40" s="1561">
        <f t="shared" si="8"/>
        <v>3559.0567599197138</v>
      </c>
      <c r="N40" s="1561">
        <f>SUM(N41:N55)</f>
        <v>3559.0567599197138</v>
      </c>
      <c r="O40" s="1561">
        <f t="shared" ref="O40:Q40" si="9">SUM(O41:O55)</f>
        <v>3559.0567599197138</v>
      </c>
      <c r="P40" s="1561">
        <f t="shared" si="9"/>
        <v>3559.0567599197138</v>
      </c>
      <c r="Q40" s="1561">
        <f t="shared" si="9"/>
        <v>3559.0567599197138</v>
      </c>
    </row>
    <row r="41" spans="2:17">
      <c r="B41" s="978" t="s">
        <v>516</v>
      </c>
      <c r="C41" s="1252">
        <f t="shared" ref="C41:P41" si="10">SUM(S10:S16)</f>
        <v>3559.0567599197138</v>
      </c>
      <c r="D41" s="1252">
        <f t="shared" si="10"/>
        <v>0</v>
      </c>
      <c r="E41" s="1252">
        <f t="shared" si="10"/>
        <v>0</v>
      </c>
      <c r="F41" s="1252">
        <f t="shared" si="10"/>
        <v>0</v>
      </c>
      <c r="G41" s="1252">
        <f t="shared" si="10"/>
        <v>0</v>
      </c>
      <c r="H41" s="1252">
        <f t="shared" si="10"/>
        <v>0</v>
      </c>
      <c r="I41" s="1252">
        <f t="shared" si="10"/>
        <v>0</v>
      </c>
      <c r="J41" s="1252">
        <f t="shared" si="10"/>
        <v>0</v>
      </c>
      <c r="K41" s="1252">
        <f t="shared" si="10"/>
        <v>0</v>
      </c>
      <c r="L41" s="1252">
        <f t="shared" si="10"/>
        <v>0</v>
      </c>
      <c r="M41" s="1252">
        <f t="shared" si="10"/>
        <v>0</v>
      </c>
      <c r="N41" s="1252">
        <f t="shared" si="10"/>
        <v>0</v>
      </c>
      <c r="O41" s="1252">
        <f t="shared" si="10"/>
        <v>0</v>
      </c>
      <c r="P41" s="1252">
        <f t="shared" si="10"/>
        <v>0</v>
      </c>
      <c r="Q41" s="1255">
        <v>0</v>
      </c>
    </row>
    <row r="42" spans="2:17">
      <c r="B42" s="979" t="s">
        <v>517</v>
      </c>
      <c r="C42" s="1253">
        <v>0</v>
      </c>
      <c r="D42" s="1253">
        <f>C41</f>
        <v>3559.0567599197138</v>
      </c>
      <c r="E42" s="1253">
        <f>D41</f>
        <v>0</v>
      </c>
      <c r="F42" s="1253">
        <f>E41</f>
        <v>0</v>
      </c>
      <c r="G42" s="1253">
        <f>F41</f>
        <v>0</v>
      </c>
      <c r="H42" s="1253">
        <f>G41</f>
        <v>0</v>
      </c>
      <c r="I42" s="1253">
        <v>0</v>
      </c>
      <c r="J42" s="1253">
        <v>0</v>
      </c>
      <c r="K42" s="1253">
        <v>0</v>
      </c>
      <c r="L42" s="1253">
        <v>0</v>
      </c>
      <c r="M42" s="1253">
        <v>0</v>
      </c>
      <c r="N42" s="1253">
        <v>0</v>
      </c>
      <c r="O42" s="1253">
        <v>0</v>
      </c>
      <c r="P42" s="1253">
        <v>0</v>
      </c>
      <c r="Q42" s="1254">
        <v>0</v>
      </c>
    </row>
    <row r="43" spans="2:17">
      <c r="B43" s="978" t="s">
        <v>518</v>
      </c>
      <c r="C43" s="1252">
        <v>0</v>
      </c>
      <c r="D43" s="1252">
        <v>0</v>
      </c>
      <c r="E43" s="1252">
        <f>D42</f>
        <v>3559.0567599197138</v>
      </c>
      <c r="F43" s="1252">
        <f>E42</f>
        <v>0</v>
      </c>
      <c r="G43" s="1252">
        <f>F42</f>
        <v>0</v>
      </c>
      <c r="H43" s="1252">
        <f>G42</f>
        <v>0</v>
      </c>
      <c r="I43" s="1252">
        <f>H42</f>
        <v>0</v>
      </c>
      <c r="J43" s="1252">
        <v>0</v>
      </c>
      <c r="K43" s="1252">
        <v>0</v>
      </c>
      <c r="L43" s="1252">
        <v>0</v>
      </c>
      <c r="M43" s="1252">
        <v>0</v>
      </c>
      <c r="N43" s="1252">
        <v>0</v>
      </c>
      <c r="O43" s="1252">
        <v>0</v>
      </c>
      <c r="P43" s="1252">
        <v>0</v>
      </c>
      <c r="Q43" s="1255">
        <v>0</v>
      </c>
    </row>
    <row r="44" spans="2:17">
      <c r="B44" s="979" t="s">
        <v>519</v>
      </c>
      <c r="C44" s="1253">
        <v>0</v>
      </c>
      <c r="D44" s="1253">
        <v>0</v>
      </c>
      <c r="E44" s="1253">
        <v>0</v>
      </c>
      <c r="F44" s="1253">
        <f>E43</f>
        <v>3559.0567599197138</v>
      </c>
      <c r="G44" s="1253">
        <f>F43</f>
        <v>0</v>
      </c>
      <c r="H44" s="1253">
        <f>G43</f>
        <v>0</v>
      </c>
      <c r="I44" s="1253">
        <f>H43</f>
        <v>0</v>
      </c>
      <c r="J44" s="1253">
        <f>I43</f>
        <v>0</v>
      </c>
      <c r="K44" s="1253">
        <v>0</v>
      </c>
      <c r="L44" s="1253">
        <v>0</v>
      </c>
      <c r="M44" s="1253">
        <v>0</v>
      </c>
      <c r="N44" s="1253">
        <v>0</v>
      </c>
      <c r="O44" s="1253">
        <v>0</v>
      </c>
      <c r="P44" s="1253">
        <v>0</v>
      </c>
      <c r="Q44" s="1254">
        <v>0</v>
      </c>
    </row>
    <row r="45" spans="2:17">
      <c r="B45" s="978" t="s">
        <v>520</v>
      </c>
      <c r="C45" s="1252">
        <v>0</v>
      </c>
      <c r="D45" s="1252">
        <v>0</v>
      </c>
      <c r="E45" s="1252">
        <v>0</v>
      </c>
      <c r="F45" s="1252">
        <v>0</v>
      </c>
      <c r="G45" s="1252">
        <f>F44</f>
        <v>3559.0567599197138</v>
      </c>
      <c r="H45" s="1252">
        <f>G44</f>
        <v>0</v>
      </c>
      <c r="I45" s="1252">
        <f>H44</f>
        <v>0</v>
      </c>
      <c r="J45" s="1252">
        <f>I44</f>
        <v>0</v>
      </c>
      <c r="K45" s="1252">
        <f>J44</f>
        <v>0</v>
      </c>
      <c r="L45" s="1252">
        <v>0</v>
      </c>
      <c r="M45" s="1252">
        <f>K44</f>
        <v>0</v>
      </c>
      <c r="N45" s="1252">
        <f>M44</f>
        <v>0</v>
      </c>
      <c r="O45" s="1252">
        <f>N44</f>
        <v>0</v>
      </c>
      <c r="P45" s="1252">
        <f>O44</f>
        <v>0</v>
      </c>
      <c r="Q45" s="1255">
        <f>P44</f>
        <v>0</v>
      </c>
    </row>
    <row r="46" spans="2:17">
      <c r="B46" s="979" t="s">
        <v>613</v>
      </c>
      <c r="C46" s="1253">
        <v>0</v>
      </c>
      <c r="D46" s="1253">
        <v>0</v>
      </c>
      <c r="E46" s="1253">
        <v>0</v>
      </c>
      <c r="F46" s="1253">
        <v>0</v>
      </c>
      <c r="G46" s="1253">
        <v>0</v>
      </c>
      <c r="H46" s="1253">
        <f>G45</f>
        <v>3559.0567599197138</v>
      </c>
      <c r="I46" s="1253">
        <f>H45</f>
        <v>0</v>
      </c>
      <c r="J46" s="1253">
        <f>I45</f>
        <v>0</v>
      </c>
      <c r="K46" s="1253">
        <f>J45</f>
        <v>0</v>
      </c>
      <c r="L46" s="1253">
        <f>K45</f>
        <v>0</v>
      </c>
      <c r="M46" s="1253">
        <v>0</v>
      </c>
      <c r="N46" s="1253">
        <v>0</v>
      </c>
      <c r="O46" s="1253">
        <v>0</v>
      </c>
      <c r="P46" s="1253">
        <v>0</v>
      </c>
      <c r="Q46" s="1254">
        <v>0</v>
      </c>
    </row>
    <row r="47" spans="2:17">
      <c r="B47" s="978" t="s">
        <v>614</v>
      </c>
      <c r="C47" s="1252">
        <v>0</v>
      </c>
      <c r="D47" s="1252">
        <v>0</v>
      </c>
      <c r="E47" s="1252">
        <v>0</v>
      </c>
      <c r="F47" s="1252">
        <v>0</v>
      </c>
      <c r="G47" s="1252">
        <v>0</v>
      </c>
      <c r="H47" s="1252">
        <v>0</v>
      </c>
      <c r="I47" s="1252">
        <f>H46</f>
        <v>3559.0567599197138</v>
      </c>
      <c r="J47" s="1252">
        <f>I46</f>
        <v>0</v>
      </c>
      <c r="K47" s="1252">
        <f>J46</f>
        <v>0</v>
      </c>
      <c r="L47" s="1252">
        <f>K46</f>
        <v>0</v>
      </c>
      <c r="M47" s="1252">
        <f>L46</f>
        <v>0</v>
      </c>
      <c r="N47" s="1252">
        <v>0</v>
      </c>
      <c r="O47" s="1252">
        <v>0</v>
      </c>
      <c r="P47" s="1252">
        <v>0</v>
      </c>
      <c r="Q47" s="1255">
        <v>0</v>
      </c>
    </row>
    <row r="48" spans="2:17">
      <c r="B48" s="979" t="s">
        <v>616</v>
      </c>
      <c r="C48" s="1253">
        <v>0</v>
      </c>
      <c r="D48" s="1253">
        <v>0</v>
      </c>
      <c r="E48" s="1253">
        <v>0</v>
      </c>
      <c r="F48" s="1253">
        <v>0</v>
      </c>
      <c r="G48" s="1253">
        <v>0</v>
      </c>
      <c r="H48" s="1253">
        <v>0</v>
      </c>
      <c r="I48" s="1253">
        <v>0</v>
      </c>
      <c r="J48" s="1253">
        <f>I47</f>
        <v>3559.0567599197138</v>
      </c>
      <c r="K48" s="1253">
        <f>J47</f>
        <v>0</v>
      </c>
      <c r="L48" s="1253">
        <f>K47</f>
        <v>0</v>
      </c>
      <c r="M48" s="1253">
        <f>L47</f>
        <v>0</v>
      </c>
      <c r="N48" s="1253">
        <f>M47</f>
        <v>0</v>
      </c>
      <c r="O48" s="1253">
        <v>0</v>
      </c>
      <c r="P48" s="1253">
        <v>0</v>
      </c>
      <c r="Q48" s="1254">
        <v>0</v>
      </c>
    </row>
    <row r="49" spans="2:17">
      <c r="B49" s="978" t="s">
        <v>635</v>
      </c>
      <c r="C49" s="1252">
        <v>0</v>
      </c>
      <c r="D49" s="1252">
        <v>0</v>
      </c>
      <c r="E49" s="1252">
        <v>0</v>
      </c>
      <c r="F49" s="1252">
        <v>0</v>
      </c>
      <c r="G49" s="1252">
        <v>0</v>
      </c>
      <c r="H49" s="1252">
        <v>0</v>
      </c>
      <c r="I49" s="1252">
        <v>0</v>
      </c>
      <c r="J49" s="1252">
        <v>0</v>
      </c>
      <c r="K49" s="1252">
        <f>J48</f>
        <v>3559.0567599197138</v>
      </c>
      <c r="L49" s="1252">
        <f>K48</f>
        <v>0</v>
      </c>
      <c r="M49" s="1252">
        <f>L48</f>
        <v>0</v>
      </c>
      <c r="N49" s="1252">
        <f>M48</f>
        <v>0</v>
      </c>
      <c r="O49" s="1252">
        <f>N48</f>
        <v>0</v>
      </c>
      <c r="P49" s="1252">
        <v>0</v>
      </c>
      <c r="Q49" s="1255">
        <v>0</v>
      </c>
    </row>
    <row r="50" spans="2:17">
      <c r="B50" s="979" t="s">
        <v>636</v>
      </c>
      <c r="C50" s="1253">
        <v>0</v>
      </c>
      <c r="D50" s="1253">
        <v>0</v>
      </c>
      <c r="E50" s="1253">
        <v>0</v>
      </c>
      <c r="F50" s="1253">
        <v>0</v>
      </c>
      <c r="G50" s="1253">
        <v>0</v>
      </c>
      <c r="H50" s="1253">
        <v>0</v>
      </c>
      <c r="I50" s="1253">
        <v>0</v>
      </c>
      <c r="J50" s="1253">
        <v>0</v>
      </c>
      <c r="K50" s="1253">
        <v>0</v>
      </c>
      <c r="L50" s="1253">
        <f>K49</f>
        <v>3559.0567599197138</v>
      </c>
      <c r="M50" s="1253">
        <f>L49</f>
        <v>0</v>
      </c>
      <c r="N50" s="1253">
        <f>M49</f>
        <v>0</v>
      </c>
      <c r="O50" s="1253">
        <f>N49</f>
        <v>0</v>
      </c>
      <c r="P50" s="1253">
        <f>O49</f>
        <v>0</v>
      </c>
      <c r="Q50" s="1254">
        <v>0</v>
      </c>
    </row>
    <row r="51" spans="2:17">
      <c r="B51" s="978" t="s">
        <v>637</v>
      </c>
      <c r="C51" s="1252">
        <v>0</v>
      </c>
      <c r="D51" s="1252">
        <v>0</v>
      </c>
      <c r="E51" s="1252">
        <v>0</v>
      </c>
      <c r="F51" s="1252">
        <v>0</v>
      </c>
      <c r="G51" s="1252">
        <v>0</v>
      </c>
      <c r="H51" s="1252">
        <v>0</v>
      </c>
      <c r="I51" s="1252">
        <v>0</v>
      </c>
      <c r="J51" s="1252">
        <v>0</v>
      </c>
      <c r="K51" s="1252">
        <v>0</v>
      </c>
      <c r="L51" s="1252">
        <v>0</v>
      </c>
      <c r="M51" s="1252">
        <f>L50</f>
        <v>3559.0567599197138</v>
      </c>
      <c r="N51" s="1252">
        <f>M50</f>
        <v>0</v>
      </c>
      <c r="O51" s="1252">
        <f>N50</f>
        <v>0</v>
      </c>
      <c r="P51" s="1252">
        <f>O50</f>
        <v>0</v>
      </c>
      <c r="Q51" s="1255">
        <f>P50</f>
        <v>0</v>
      </c>
    </row>
    <row r="52" spans="2:17">
      <c r="B52" s="979" t="s">
        <v>760</v>
      </c>
      <c r="C52" s="1253">
        <v>0</v>
      </c>
      <c r="D52" s="1253">
        <v>0</v>
      </c>
      <c r="E52" s="1253">
        <v>0</v>
      </c>
      <c r="F52" s="1253">
        <v>0</v>
      </c>
      <c r="G52" s="1253">
        <v>0</v>
      </c>
      <c r="H52" s="1253">
        <v>0</v>
      </c>
      <c r="I52" s="1253">
        <v>0</v>
      </c>
      <c r="J52" s="1253">
        <v>0</v>
      </c>
      <c r="K52" s="1253">
        <v>0</v>
      </c>
      <c r="L52" s="1253">
        <v>0</v>
      </c>
      <c r="M52" s="1253">
        <f t="shared" ref="M52:Q55" si="11">L51</f>
        <v>0</v>
      </c>
      <c r="N52" s="1253">
        <f t="shared" si="11"/>
        <v>3559.0567599197138</v>
      </c>
      <c r="O52" s="1253">
        <f t="shared" si="11"/>
        <v>0</v>
      </c>
      <c r="P52" s="1253">
        <f t="shared" si="11"/>
        <v>0</v>
      </c>
      <c r="Q52" s="1254">
        <f t="shared" si="11"/>
        <v>0</v>
      </c>
    </row>
    <row r="53" spans="2:17">
      <c r="B53" s="978" t="s">
        <v>761</v>
      </c>
      <c r="C53" s="1252">
        <v>0</v>
      </c>
      <c r="D53" s="1252">
        <v>0</v>
      </c>
      <c r="E53" s="1252">
        <v>0</v>
      </c>
      <c r="F53" s="1252">
        <v>0</v>
      </c>
      <c r="G53" s="1252">
        <v>0</v>
      </c>
      <c r="H53" s="1252">
        <v>0</v>
      </c>
      <c r="I53" s="1252">
        <v>0</v>
      </c>
      <c r="J53" s="1252">
        <v>0</v>
      </c>
      <c r="K53" s="1252">
        <v>0</v>
      </c>
      <c r="L53" s="1252">
        <v>0</v>
      </c>
      <c r="M53" s="1252">
        <f t="shared" si="11"/>
        <v>0</v>
      </c>
      <c r="N53" s="1252">
        <f t="shared" si="11"/>
        <v>0</v>
      </c>
      <c r="O53" s="1252">
        <f t="shared" si="11"/>
        <v>3559.0567599197138</v>
      </c>
      <c r="P53" s="1252">
        <f t="shared" si="11"/>
        <v>0</v>
      </c>
      <c r="Q53" s="1255">
        <f t="shared" si="11"/>
        <v>0</v>
      </c>
    </row>
    <row r="54" spans="2:17">
      <c r="B54" s="979" t="s">
        <v>762</v>
      </c>
      <c r="C54" s="1253">
        <v>0</v>
      </c>
      <c r="D54" s="1253">
        <v>0</v>
      </c>
      <c r="E54" s="1253">
        <v>0</v>
      </c>
      <c r="F54" s="1253">
        <v>0</v>
      </c>
      <c r="G54" s="1253">
        <v>0</v>
      </c>
      <c r="H54" s="1253">
        <v>0</v>
      </c>
      <c r="I54" s="1253">
        <v>0</v>
      </c>
      <c r="J54" s="1253">
        <v>0</v>
      </c>
      <c r="K54" s="1253">
        <v>0</v>
      </c>
      <c r="L54" s="1253">
        <v>0</v>
      </c>
      <c r="M54" s="1253">
        <f t="shared" si="11"/>
        <v>0</v>
      </c>
      <c r="N54" s="1253">
        <f t="shared" si="11"/>
        <v>0</v>
      </c>
      <c r="O54" s="1253">
        <f t="shared" si="11"/>
        <v>0</v>
      </c>
      <c r="P54" s="1253">
        <f t="shared" si="11"/>
        <v>3559.0567599197138</v>
      </c>
      <c r="Q54" s="1254">
        <f t="shared" si="11"/>
        <v>0</v>
      </c>
    </row>
    <row r="55" spans="2:17">
      <c r="B55" s="978" t="s">
        <v>763</v>
      </c>
      <c r="C55" s="1252">
        <v>0</v>
      </c>
      <c r="D55" s="1252">
        <v>0</v>
      </c>
      <c r="E55" s="1252">
        <v>0</v>
      </c>
      <c r="F55" s="1252">
        <v>0</v>
      </c>
      <c r="G55" s="1252">
        <v>0</v>
      </c>
      <c r="H55" s="1252">
        <v>0</v>
      </c>
      <c r="I55" s="1252">
        <v>0</v>
      </c>
      <c r="J55" s="1252">
        <v>0</v>
      </c>
      <c r="K55" s="1252">
        <v>0</v>
      </c>
      <c r="L55" s="1252">
        <v>0</v>
      </c>
      <c r="M55" s="1252">
        <f t="shared" si="11"/>
        <v>0</v>
      </c>
      <c r="N55" s="1252">
        <f t="shared" si="11"/>
        <v>0</v>
      </c>
      <c r="O55" s="1252">
        <f t="shared" si="11"/>
        <v>0</v>
      </c>
      <c r="P55" s="1252">
        <f t="shared" si="11"/>
        <v>0</v>
      </c>
      <c r="Q55" s="1255">
        <f t="shared" si="11"/>
        <v>3559.0567599197138</v>
      </c>
    </row>
    <row r="56" spans="2:17" ht="12.6" thickBot="1">
      <c r="B56" s="997" t="s">
        <v>455</v>
      </c>
      <c r="C56" s="1256">
        <f t="shared" ref="C56:M56" si="12">SUM(C41:C51)</f>
        <v>3559.0567599197138</v>
      </c>
      <c r="D56" s="1256">
        <f t="shared" si="12"/>
        <v>3559.0567599197138</v>
      </c>
      <c r="E56" s="1256">
        <f t="shared" si="12"/>
        <v>3559.0567599197138</v>
      </c>
      <c r="F56" s="1256">
        <f t="shared" si="12"/>
        <v>3559.0567599197138</v>
      </c>
      <c r="G56" s="1256">
        <f t="shared" si="12"/>
        <v>3559.0567599197138</v>
      </c>
      <c r="H56" s="1256">
        <f t="shared" si="12"/>
        <v>3559.0567599197138</v>
      </c>
      <c r="I56" s="1256">
        <f t="shared" si="12"/>
        <v>3559.0567599197138</v>
      </c>
      <c r="J56" s="1256">
        <f t="shared" si="12"/>
        <v>3559.0567599197138</v>
      </c>
      <c r="K56" s="1256">
        <f t="shared" si="12"/>
        <v>3559.0567599197138</v>
      </c>
      <c r="L56" s="1256">
        <f t="shared" si="12"/>
        <v>3559.0567599197138</v>
      </c>
      <c r="M56" s="1256">
        <f t="shared" si="12"/>
        <v>3559.0567599197138</v>
      </c>
      <c r="N56" s="1256">
        <f>SUM(N41:N55)</f>
        <v>3559.0567599197138</v>
      </c>
      <c r="O56" s="1256">
        <f t="shared" ref="O56:Q56" si="13">SUM(O41:O55)</f>
        <v>3559.0567599197138</v>
      </c>
      <c r="P56" s="1256">
        <f t="shared" si="13"/>
        <v>3559.0567599197138</v>
      </c>
      <c r="Q56" s="1256">
        <f t="shared" si="13"/>
        <v>3559.0567599197138</v>
      </c>
    </row>
    <row r="57" spans="2:17">
      <c r="B57" s="1550"/>
      <c r="C57" s="1550"/>
      <c r="D57" s="1550"/>
      <c r="I57" s="1162"/>
      <c r="J57" s="1162"/>
      <c r="K57" s="1162"/>
    </row>
    <row r="58" spans="2:17">
      <c r="B58" s="1555"/>
      <c r="C58" s="1556"/>
      <c r="D58" s="1557"/>
      <c r="E58" s="1162"/>
      <c r="F58" s="435"/>
      <c r="G58" s="435"/>
      <c r="H58" s="435"/>
      <c r="I58" s="1562"/>
      <c r="J58" s="1563"/>
      <c r="K58" s="1181"/>
    </row>
    <row r="59" spans="2:17">
      <c r="B59" s="1558"/>
      <c r="C59" s="1556"/>
      <c r="D59" s="1557"/>
      <c r="E59" s="1162"/>
      <c r="F59" s="1162"/>
      <c r="G59" s="1162"/>
      <c r="H59" s="435"/>
      <c r="I59" s="1562"/>
      <c r="J59" s="1563"/>
      <c r="K59" s="1181"/>
    </row>
    <row r="60" spans="2:17" ht="15">
      <c r="B60" s="1559"/>
      <c r="C60" s="1555"/>
      <c r="D60" s="1557"/>
      <c r="E60" s="1162"/>
      <c r="F60" s="1162"/>
      <c r="G60" s="1564"/>
      <c r="H60" s="1162"/>
      <c r="I60" s="1562"/>
      <c r="J60" s="1563"/>
      <c r="K60" s="1181"/>
    </row>
    <row r="61" spans="2:17">
      <c r="B61" s="1162"/>
      <c r="C61" s="1162"/>
      <c r="D61" s="1182" t="str">
        <f>B42</f>
        <v>2th Generation</v>
      </c>
      <c r="E61" s="1563"/>
      <c r="F61" s="1162"/>
      <c r="G61" s="1162"/>
      <c r="H61" s="1162"/>
      <c r="I61" s="1162"/>
      <c r="J61" s="1565"/>
      <c r="K61" s="1181"/>
    </row>
    <row r="62" spans="2:17">
      <c r="B62" s="1162"/>
      <c r="C62" s="1162"/>
      <c r="D62" s="1181"/>
      <c r="E62" s="1162"/>
      <c r="F62" s="1162"/>
      <c r="G62" s="1162"/>
      <c r="H62" s="1162"/>
      <c r="I62" s="1162"/>
      <c r="J62" s="1162"/>
      <c r="K62" s="1181"/>
    </row>
    <row r="63" spans="2:17">
      <c r="B63" s="1162"/>
      <c r="C63" s="1162"/>
      <c r="D63" s="1181"/>
      <c r="E63" s="1162"/>
      <c r="F63" s="1162"/>
      <c r="G63" s="1162"/>
      <c r="H63" s="1162"/>
      <c r="I63" s="1162"/>
      <c r="J63" s="1162"/>
      <c r="K63" s="1181"/>
    </row>
    <row r="64" spans="2:17">
      <c r="B64" s="1162"/>
      <c r="C64" s="1162"/>
      <c r="D64" s="1181"/>
      <c r="E64" s="1563"/>
      <c r="F64" s="1162"/>
      <c r="G64" s="1162"/>
      <c r="H64" s="1162"/>
      <c r="I64" s="1162"/>
      <c r="J64" s="1162"/>
      <c r="K64" s="1181"/>
    </row>
    <row r="65" spans="2:11">
      <c r="B65" s="1162"/>
      <c r="C65" s="1162"/>
      <c r="D65" s="1181"/>
      <c r="E65" s="1162"/>
      <c r="F65" s="1162"/>
      <c r="G65" s="1162"/>
      <c r="H65" s="1162"/>
      <c r="I65" s="1162"/>
      <c r="J65" s="1162"/>
      <c r="K65" s="1181"/>
    </row>
    <row r="66" spans="2:11">
      <c r="B66" s="1162"/>
      <c r="C66" s="1162"/>
      <c r="D66" s="1181"/>
      <c r="E66" s="1162"/>
      <c r="F66" s="1162"/>
      <c r="G66" s="1162"/>
      <c r="H66" s="1162"/>
      <c r="I66" s="1162"/>
      <c r="J66" s="1162"/>
      <c r="K66" s="1181"/>
    </row>
    <row r="67" spans="2:11">
      <c r="B67" s="1162"/>
      <c r="C67" s="1162"/>
      <c r="D67" s="1181"/>
      <c r="E67" s="1162"/>
      <c r="F67" s="1162"/>
      <c r="G67" s="1162"/>
      <c r="H67" s="1162"/>
      <c r="I67" s="1162"/>
      <c r="J67" s="1162"/>
      <c r="K67" s="1181"/>
    </row>
    <row r="68" spans="2:11">
      <c r="B68" s="1162"/>
      <c r="C68" s="1162"/>
      <c r="D68" s="1181"/>
      <c r="E68" s="1162"/>
      <c r="F68" s="1162"/>
      <c r="G68" s="1162"/>
      <c r="H68" s="1162"/>
      <c r="I68" s="1162"/>
      <c r="J68" s="1162"/>
      <c r="K68" s="1181"/>
    </row>
    <row r="69" spans="2:11">
      <c r="D69" s="1181"/>
      <c r="E69" s="1162"/>
      <c r="F69" s="1162"/>
      <c r="G69" s="1162"/>
      <c r="H69" s="1162"/>
      <c r="I69" s="1162"/>
      <c r="J69" s="1162"/>
      <c r="K69" s="1181"/>
    </row>
    <row r="70" spans="2:11">
      <c r="E70" s="1162"/>
      <c r="F70" s="1162"/>
      <c r="G70" s="1162"/>
      <c r="H70" s="1162"/>
      <c r="I70" s="1162"/>
      <c r="J70" s="1162"/>
    </row>
  </sheetData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2060"/>
  </sheetPr>
  <dimension ref="B1:S109"/>
  <sheetViews>
    <sheetView topLeftCell="A75" zoomScaleNormal="100" workbookViewId="0">
      <selection activeCell="D105" sqref="D105:R105"/>
    </sheetView>
  </sheetViews>
  <sheetFormatPr defaultColWidth="9.21875" defaultRowHeight="10.199999999999999"/>
  <cols>
    <col min="1" max="1" width="14.44140625" style="237" bestFit="1" customWidth="1"/>
    <col min="2" max="2" width="25.33203125" style="237" customWidth="1"/>
    <col min="3" max="3" width="6.77734375" style="237" bestFit="1" customWidth="1"/>
    <col min="4" max="4" width="11.5546875" style="237" customWidth="1"/>
    <col min="5" max="12" width="10.21875" style="237" customWidth="1"/>
    <col min="13" max="13" width="9.21875" style="237"/>
    <col min="14" max="14" width="10.77734375" style="237" customWidth="1"/>
    <col min="15" max="18" width="10" style="237" customWidth="1"/>
    <col min="19" max="19" width="11.44140625" style="237" customWidth="1"/>
    <col min="20" max="16384" width="9.21875" style="237"/>
  </cols>
  <sheetData>
    <row r="1" spans="2:19" ht="10.5" thickBot="1">
      <c r="D1" s="250"/>
      <c r="E1" s="250"/>
      <c r="F1" s="250"/>
      <c r="G1" s="250"/>
      <c r="H1" s="250"/>
      <c r="I1" s="250"/>
      <c r="J1" s="250"/>
      <c r="K1" s="250"/>
      <c r="L1" s="250"/>
      <c r="M1" s="250"/>
    </row>
    <row r="2" spans="2:19" ht="10.5" thickBot="1">
      <c r="B2" s="437" t="s">
        <v>774</v>
      </c>
      <c r="C2" s="437"/>
      <c r="D2" s="437"/>
      <c r="E2" s="437"/>
      <c r="F2" s="437"/>
      <c r="G2" s="437"/>
      <c r="H2" s="437"/>
      <c r="I2" s="437"/>
      <c r="J2" s="437"/>
      <c r="K2" s="437"/>
      <c r="L2" s="437"/>
      <c r="M2" s="437"/>
      <c r="N2" s="437"/>
      <c r="O2" s="437"/>
      <c r="P2" s="437"/>
      <c r="Q2" s="437"/>
      <c r="R2" s="437"/>
      <c r="S2" s="437"/>
    </row>
    <row r="3" spans="2:19" ht="10.5" thickBot="1">
      <c r="B3" s="437"/>
      <c r="C3" s="437"/>
      <c r="D3" s="959"/>
      <c r="E3" s="959"/>
      <c r="F3" s="959"/>
      <c r="G3" s="959"/>
      <c r="H3" s="959"/>
      <c r="I3" s="959"/>
      <c r="J3" s="959"/>
      <c r="K3" s="959"/>
      <c r="L3" s="959"/>
      <c r="M3" s="959"/>
      <c r="N3" s="959"/>
      <c r="O3" s="959"/>
      <c r="P3" s="959"/>
      <c r="Q3" s="959"/>
      <c r="R3" s="959"/>
      <c r="S3" s="959"/>
    </row>
    <row r="4" spans="2:19" ht="10.5" thickBot="1">
      <c r="B4" s="437" t="s">
        <v>320</v>
      </c>
      <c r="C4" s="437" t="s">
        <v>232</v>
      </c>
      <c r="D4" s="959" t="s">
        <v>70</v>
      </c>
      <c r="E4" s="959" t="s">
        <v>71</v>
      </c>
      <c r="F4" s="959" t="s">
        <v>72</v>
      </c>
      <c r="G4" s="959" t="s">
        <v>87</v>
      </c>
      <c r="H4" s="959" t="s">
        <v>88</v>
      </c>
      <c r="I4" s="959" t="s">
        <v>199</v>
      </c>
      <c r="J4" s="959" t="s">
        <v>200</v>
      </c>
      <c r="K4" s="959" t="s">
        <v>201</v>
      </c>
      <c r="L4" s="959" t="s">
        <v>408</v>
      </c>
      <c r="M4" s="959" t="s">
        <v>409</v>
      </c>
      <c r="N4" s="959" t="s">
        <v>595</v>
      </c>
      <c r="O4" s="959" t="s">
        <v>596</v>
      </c>
      <c r="P4" s="959" t="s">
        <v>597</v>
      </c>
      <c r="Q4" s="959" t="s">
        <v>598</v>
      </c>
      <c r="R4" s="959" t="s">
        <v>599</v>
      </c>
      <c r="S4" s="959" t="s">
        <v>165</v>
      </c>
    </row>
    <row r="5" spans="2:19" ht="10.5">
      <c r="B5" s="603" t="s">
        <v>321</v>
      </c>
      <c r="C5" s="604" t="s">
        <v>322</v>
      </c>
      <c r="D5" s="1050">
        <f>SUM(D23,D29,D35,D41,D47,D53,D65,D71,D77,D83,D89,D95,D101,D107)</f>
        <v>266023.08882292372</v>
      </c>
      <c r="E5" s="1050">
        <f t="shared" ref="D5:R7" si="0">SUM(E23,E29,E35,E41,E47,E53,E65,E71,E77,E83,E89,E95,E101,E107)</f>
        <v>266023.08882292372</v>
      </c>
      <c r="F5" s="1050">
        <f t="shared" si="0"/>
        <v>266023.08882292372</v>
      </c>
      <c r="G5" s="1050">
        <f t="shared" si="0"/>
        <v>266023.08882292372</v>
      </c>
      <c r="H5" s="1050">
        <f t="shared" si="0"/>
        <v>266023.08882292372</v>
      </c>
      <c r="I5" s="1050">
        <f t="shared" si="0"/>
        <v>266023.08882292372</v>
      </c>
      <c r="J5" s="1050">
        <f>SUM(J23,J29,J35,J41,J47,I53,J53,J65,J71,J77,J83,J89,J95,J101,J107)</f>
        <v>266023.08882292372</v>
      </c>
      <c r="K5" s="1050">
        <f t="shared" si="0"/>
        <v>266023.08882292372</v>
      </c>
      <c r="L5" s="1050">
        <f t="shared" si="0"/>
        <v>266023.08882292372</v>
      </c>
      <c r="M5" s="1050">
        <f t="shared" si="0"/>
        <v>266023.08882292372</v>
      </c>
      <c r="N5" s="1050">
        <f t="shared" si="0"/>
        <v>266023.08882292372</v>
      </c>
      <c r="O5" s="1050">
        <f t="shared" si="0"/>
        <v>266023.08882292372</v>
      </c>
      <c r="P5" s="1050">
        <f t="shared" si="0"/>
        <v>266023.08882292372</v>
      </c>
      <c r="Q5" s="1050">
        <f t="shared" si="0"/>
        <v>266023.08882292372</v>
      </c>
      <c r="R5" s="1050">
        <f t="shared" si="0"/>
        <v>266023.08882292372</v>
      </c>
      <c r="S5" s="1200">
        <f>SUM(D5:R5)</f>
        <v>3990346.3323438545</v>
      </c>
    </row>
    <row r="6" spans="2:19" ht="10.8" thickBot="1">
      <c r="B6" s="605" t="s">
        <v>323</v>
      </c>
      <c r="C6" s="606" t="s">
        <v>727</v>
      </c>
      <c r="D6" s="1258">
        <f t="shared" si="0"/>
        <v>3559.0567599197138</v>
      </c>
      <c r="E6" s="1258">
        <f t="shared" si="0"/>
        <v>3559.0567599197138</v>
      </c>
      <c r="F6" s="1258">
        <f t="shared" si="0"/>
        <v>3559.0567599197138</v>
      </c>
      <c r="G6" s="1258">
        <f t="shared" si="0"/>
        <v>3559.0567599197138</v>
      </c>
      <c r="H6" s="1258">
        <f t="shared" si="0"/>
        <v>3559.0567599197138</v>
      </c>
      <c r="I6" s="1258">
        <f t="shared" si="0"/>
        <v>3559.0567599197138</v>
      </c>
      <c r="J6" s="1258">
        <f t="shared" ref="J6:J7" si="1">SUM(J24,J30,J36,J42,J48,I54,J54,J66,J72,J78,J84,J90,J96,J102,J108)</f>
        <v>3559.0567599197138</v>
      </c>
      <c r="K6" s="1258">
        <f t="shared" si="0"/>
        <v>3559.0567599197138</v>
      </c>
      <c r="L6" s="1258">
        <f t="shared" si="0"/>
        <v>3559.0567599197138</v>
      </c>
      <c r="M6" s="1258">
        <f t="shared" si="0"/>
        <v>3559.0567599197138</v>
      </c>
      <c r="N6" s="1258">
        <f t="shared" si="0"/>
        <v>3559.0567599197138</v>
      </c>
      <c r="O6" s="1258">
        <f t="shared" si="0"/>
        <v>3559.0567599197138</v>
      </c>
      <c r="P6" s="1258">
        <f t="shared" si="0"/>
        <v>3559.0567599197138</v>
      </c>
      <c r="Q6" s="1258">
        <f t="shared" si="0"/>
        <v>3559.0567599197138</v>
      </c>
      <c r="R6" s="1258">
        <f t="shared" si="0"/>
        <v>3559.0567599197138</v>
      </c>
      <c r="S6" s="1259">
        <f t="shared" ref="S6:S7" si="2">SUM(D6:R6)</f>
        <v>53385.851398795719</v>
      </c>
    </row>
    <row r="7" spans="2:19" ht="10.5">
      <c r="B7" s="605" t="s">
        <v>325</v>
      </c>
      <c r="C7" s="606" t="s">
        <v>324</v>
      </c>
      <c r="D7" s="1050">
        <f t="shared" si="0"/>
        <v>772.63016068998945</v>
      </c>
      <c r="E7" s="1050">
        <f t="shared" si="0"/>
        <v>772.63016068998945</v>
      </c>
      <c r="F7" s="1050">
        <f t="shared" si="0"/>
        <v>772.63016068998945</v>
      </c>
      <c r="G7" s="1050">
        <f t="shared" si="0"/>
        <v>772.63016068998945</v>
      </c>
      <c r="H7" s="1050">
        <f t="shared" si="0"/>
        <v>772.63016068998945</v>
      </c>
      <c r="I7" s="1050">
        <f t="shared" si="0"/>
        <v>772.63016068998945</v>
      </c>
      <c r="J7" s="1050">
        <f t="shared" si="1"/>
        <v>772.63016068998945</v>
      </c>
      <c r="K7" s="1050">
        <f t="shared" si="0"/>
        <v>772.63016068998945</v>
      </c>
      <c r="L7" s="1050">
        <f t="shared" si="0"/>
        <v>772.63016068998945</v>
      </c>
      <c r="M7" s="1050">
        <f t="shared" si="0"/>
        <v>772.63016068998945</v>
      </c>
      <c r="N7" s="1050">
        <f t="shared" si="0"/>
        <v>772.63016068998945</v>
      </c>
      <c r="O7" s="1050">
        <f t="shared" si="0"/>
        <v>772.63016068998945</v>
      </c>
      <c r="P7" s="1050">
        <f t="shared" si="0"/>
        <v>772.63016068998945</v>
      </c>
      <c r="Q7" s="1050">
        <f t="shared" si="0"/>
        <v>772.63016068998945</v>
      </c>
      <c r="R7" s="1050">
        <f t="shared" si="0"/>
        <v>772.63016068998945</v>
      </c>
      <c r="S7" s="1201">
        <f t="shared" si="2"/>
        <v>11589.452410349841</v>
      </c>
    </row>
    <row r="8" spans="2:19" ht="10.5">
      <c r="B8" s="950"/>
      <c r="C8" s="950"/>
      <c r="E8" s="951"/>
      <c r="F8" s="951"/>
      <c r="G8" s="951"/>
      <c r="H8" s="951"/>
      <c r="I8" s="951"/>
      <c r="J8" s="951"/>
      <c r="K8" s="951"/>
      <c r="L8" s="951"/>
      <c r="M8" s="951"/>
      <c r="N8" s="951"/>
      <c r="O8" s="951"/>
      <c r="P8" s="951"/>
      <c r="Q8" s="951"/>
      <c r="R8" s="951"/>
      <c r="S8" s="952"/>
    </row>
    <row r="9" spans="2:19" ht="10.5" hidden="1">
      <c r="B9" s="962"/>
      <c r="C9" s="960"/>
      <c r="D9" s="995">
        <v>2017</v>
      </c>
      <c r="E9" s="969"/>
      <c r="F9" s="969"/>
    </row>
    <row r="10" spans="2:19" ht="10.5" hidden="1">
      <c r="B10" s="986" t="s">
        <v>604</v>
      </c>
      <c r="C10" s="961" t="s">
        <v>232</v>
      </c>
      <c r="D10" s="995" t="s">
        <v>88</v>
      </c>
      <c r="E10" s="969"/>
      <c r="F10" s="969"/>
      <c r="G10" s="955"/>
      <c r="H10" s="955"/>
      <c r="I10" s="955"/>
      <c r="J10" s="955"/>
      <c r="K10" s="955"/>
      <c r="L10" s="955"/>
      <c r="M10" s="955"/>
      <c r="N10" s="955"/>
      <c r="O10" s="955"/>
      <c r="P10" s="955"/>
      <c r="Q10" s="955"/>
      <c r="R10" s="955"/>
      <c r="S10" s="1199"/>
    </row>
    <row r="11" spans="2:19" hidden="1">
      <c r="B11" s="599" t="s">
        <v>321</v>
      </c>
      <c r="C11" s="600" t="s">
        <v>322</v>
      </c>
      <c r="D11" s="965">
        <v>0</v>
      </c>
      <c r="E11" s="970"/>
      <c r="F11" s="970"/>
      <c r="G11" s="956">
        <v>0</v>
      </c>
      <c r="H11" s="956">
        <v>0</v>
      </c>
      <c r="I11" s="956">
        <v>0</v>
      </c>
      <c r="J11" s="956">
        <v>0</v>
      </c>
      <c r="K11" s="956">
        <v>0</v>
      </c>
      <c r="L11" s="956">
        <v>0</v>
      </c>
      <c r="M11" s="956">
        <v>0</v>
      </c>
      <c r="N11" s="956">
        <v>0</v>
      </c>
      <c r="O11" s="956">
        <v>0</v>
      </c>
      <c r="P11" s="956"/>
      <c r="Q11" s="956"/>
      <c r="R11" s="956"/>
    </row>
    <row r="12" spans="2:19" hidden="1">
      <c r="B12" s="599" t="s">
        <v>323</v>
      </c>
      <c r="C12" s="600" t="s">
        <v>229</v>
      </c>
      <c r="D12" s="1101" t="e">
        <f>H24/H23*D11</f>
        <v>#DIV/0!</v>
      </c>
      <c r="E12" s="971"/>
      <c r="F12" s="971"/>
      <c r="G12" s="957">
        <v>0</v>
      </c>
      <c r="H12" s="957">
        <v>0</v>
      </c>
      <c r="I12" s="957">
        <v>0</v>
      </c>
      <c r="J12" s="957">
        <v>0</v>
      </c>
      <c r="K12" s="957">
        <v>0</v>
      </c>
      <c r="L12" s="957">
        <v>0</v>
      </c>
      <c r="M12" s="957">
        <v>0</v>
      </c>
      <c r="N12" s="957">
        <v>0</v>
      </c>
      <c r="O12" s="957">
        <v>0</v>
      </c>
      <c r="P12" s="957"/>
      <c r="Q12" s="957"/>
      <c r="R12" s="957"/>
    </row>
    <row r="13" spans="2:19" hidden="1">
      <c r="B13" s="599" t="s">
        <v>325</v>
      </c>
      <c r="C13" s="600" t="s">
        <v>324</v>
      </c>
      <c r="D13" s="967" t="e">
        <f>H25/H23*D11</f>
        <v>#DIV/0!</v>
      </c>
      <c r="E13" s="971"/>
      <c r="F13" s="971"/>
      <c r="G13" s="957">
        <v>0</v>
      </c>
      <c r="H13" s="957">
        <v>0</v>
      </c>
      <c r="I13" s="957">
        <v>0</v>
      </c>
      <c r="J13" s="957">
        <v>0</v>
      </c>
      <c r="K13" s="957">
        <v>0</v>
      </c>
      <c r="L13" s="957">
        <v>0</v>
      </c>
      <c r="M13" s="957">
        <v>0</v>
      </c>
      <c r="N13" s="957">
        <v>0</v>
      </c>
      <c r="O13" s="957">
        <v>0</v>
      </c>
      <c r="P13" s="957"/>
      <c r="Q13" s="957"/>
      <c r="R13" s="957"/>
    </row>
    <row r="14" spans="2:19" hidden="1">
      <c r="B14" s="599" t="s">
        <v>530</v>
      </c>
      <c r="C14" s="600" t="s">
        <v>324</v>
      </c>
      <c r="D14" s="966">
        <v>0</v>
      </c>
      <c r="E14" s="971"/>
      <c r="F14" s="971"/>
      <c r="G14" s="957">
        <v>0</v>
      </c>
      <c r="H14" s="957" t="s">
        <v>612</v>
      </c>
      <c r="I14" s="957">
        <v>0</v>
      </c>
      <c r="J14" s="957">
        <v>0</v>
      </c>
      <c r="K14" s="957">
        <v>0</v>
      </c>
      <c r="L14" s="957">
        <v>0</v>
      </c>
      <c r="M14" s="957">
        <v>0</v>
      </c>
      <c r="N14" s="957">
        <v>0</v>
      </c>
      <c r="O14" s="957">
        <v>0</v>
      </c>
      <c r="P14" s="957"/>
      <c r="Q14" s="957"/>
      <c r="R14" s="957"/>
    </row>
    <row r="15" spans="2:19" hidden="1">
      <c r="B15" s="599" t="s">
        <v>531</v>
      </c>
      <c r="C15" s="600" t="s">
        <v>322</v>
      </c>
      <c r="D15" s="965">
        <v>0</v>
      </c>
      <c r="E15" s="970"/>
      <c r="F15" s="970"/>
      <c r="G15" s="956">
        <v>0</v>
      </c>
      <c r="H15" s="956">
        <v>0</v>
      </c>
      <c r="I15" s="956">
        <v>0</v>
      </c>
      <c r="J15" s="956">
        <v>0</v>
      </c>
      <c r="K15" s="956">
        <v>0</v>
      </c>
      <c r="L15" s="956">
        <v>0</v>
      </c>
      <c r="M15" s="956">
        <v>0</v>
      </c>
      <c r="N15" s="956">
        <v>0</v>
      </c>
      <c r="O15" s="956">
        <v>0</v>
      </c>
      <c r="P15" s="956"/>
      <c r="Q15" s="956"/>
      <c r="R15" s="956"/>
    </row>
    <row r="16" spans="2:19" hidden="1">
      <c r="B16" s="599" t="s">
        <v>532</v>
      </c>
      <c r="C16" s="600" t="s">
        <v>324</v>
      </c>
      <c r="D16" s="966">
        <v>0</v>
      </c>
      <c r="E16" s="971"/>
      <c r="F16" s="971"/>
      <c r="G16" s="957">
        <v>0</v>
      </c>
      <c r="H16" s="957">
        <v>0</v>
      </c>
      <c r="I16" s="957">
        <v>0</v>
      </c>
      <c r="J16" s="957">
        <v>0</v>
      </c>
      <c r="K16" s="957">
        <v>0</v>
      </c>
      <c r="L16" s="957">
        <v>0</v>
      </c>
      <c r="M16" s="957">
        <v>0</v>
      </c>
      <c r="N16" s="957">
        <v>0</v>
      </c>
      <c r="O16" s="957">
        <v>0</v>
      </c>
      <c r="P16" s="957"/>
      <c r="Q16" s="957"/>
      <c r="R16" s="957"/>
    </row>
    <row r="17" spans="2:19" hidden="1">
      <c r="B17" s="599" t="s">
        <v>533</v>
      </c>
      <c r="C17" s="600" t="s">
        <v>322</v>
      </c>
      <c r="D17" s="965">
        <v>0</v>
      </c>
      <c r="E17" s="970"/>
      <c r="F17" s="970"/>
      <c r="G17" s="956">
        <v>0</v>
      </c>
      <c r="H17" s="956">
        <v>0</v>
      </c>
      <c r="I17" s="956">
        <v>0</v>
      </c>
      <c r="J17" s="956">
        <v>0</v>
      </c>
      <c r="K17" s="956">
        <v>0</v>
      </c>
      <c r="L17" s="956">
        <v>0</v>
      </c>
      <c r="M17" s="956">
        <v>0</v>
      </c>
      <c r="N17" s="956">
        <v>0</v>
      </c>
      <c r="O17" s="956">
        <v>0</v>
      </c>
      <c r="P17" s="956"/>
      <c r="Q17" s="956"/>
      <c r="R17" s="956"/>
    </row>
    <row r="18" spans="2:19" hidden="1">
      <c r="B18" s="599" t="s">
        <v>326</v>
      </c>
      <c r="C18" s="600" t="s">
        <v>322</v>
      </c>
      <c r="D18" s="981">
        <v>0</v>
      </c>
      <c r="E18" s="972"/>
      <c r="F18" s="970"/>
      <c r="G18" s="956">
        <v>0</v>
      </c>
      <c r="H18" s="956">
        <v>0</v>
      </c>
      <c r="I18" s="958">
        <v>0</v>
      </c>
      <c r="J18" s="956">
        <v>0</v>
      </c>
      <c r="K18" s="956">
        <v>0</v>
      </c>
      <c r="L18" s="958">
        <v>0</v>
      </c>
      <c r="M18" s="958">
        <v>0</v>
      </c>
      <c r="N18" s="958">
        <v>0</v>
      </c>
      <c r="O18" s="958">
        <v>0</v>
      </c>
      <c r="P18" s="958"/>
      <c r="Q18" s="958"/>
      <c r="R18" s="958"/>
    </row>
    <row r="19" spans="2:19" ht="10.5" hidden="1" thickBot="1">
      <c r="B19" s="601" t="s">
        <v>327</v>
      </c>
      <c r="C19" s="602" t="s">
        <v>324</v>
      </c>
      <c r="D19" s="968">
        <f>D16/100*Sales!C8</f>
        <v>0</v>
      </c>
      <c r="E19" s="971"/>
      <c r="F19" s="971"/>
      <c r="G19" s="957">
        <v>0</v>
      </c>
      <c r="H19" s="957">
        <v>0</v>
      </c>
      <c r="I19" s="957">
        <v>0</v>
      </c>
      <c r="J19" s="957">
        <v>0</v>
      </c>
      <c r="K19" s="957">
        <v>0</v>
      </c>
      <c r="L19" s="957">
        <v>0</v>
      </c>
      <c r="M19" s="957">
        <v>0</v>
      </c>
      <c r="N19" s="957">
        <v>0</v>
      </c>
      <c r="O19" s="957">
        <v>0</v>
      </c>
      <c r="P19" s="957"/>
      <c r="Q19" s="957"/>
      <c r="R19" s="957"/>
    </row>
    <row r="20" spans="2:19" ht="10.5" thickBot="1">
      <c r="D20" s="582"/>
      <c r="E20" s="582"/>
      <c r="F20" s="582"/>
      <c r="G20" s="582"/>
      <c r="H20" s="949"/>
      <c r="I20" s="949"/>
      <c r="J20" s="949"/>
      <c r="K20" s="949"/>
      <c r="L20" s="949"/>
      <c r="M20" s="949"/>
      <c r="N20" s="949"/>
      <c r="O20" s="949"/>
      <c r="P20" s="949"/>
      <c r="Q20" s="949"/>
      <c r="R20" s="949"/>
    </row>
    <row r="21" spans="2:19" ht="10.5" thickBot="1">
      <c r="B21" s="994"/>
      <c r="C21" s="238"/>
      <c r="D21" s="959"/>
      <c r="E21" s="959"/>
      <c r="F21" s="959"/>
      <c r="G21" s="959"/>
      <c r="H21" s="959"/>
      <c r="I21" s="959"/>
      <c r="J21" s="959"/>
      <c r="K21" s="959"/>
      <c r="L21" s="959"/>
      <c r="M21" s="959"/>
      <c r="N21" s="959"/>
      <c r="O21" s="959"/>
      <c r="P21" s="959"/>
      <c r="Q21" s="959"/>
      <c r="R21" s="959"/>
    </row>
    <row r="22" spans="2:19" ht="10.8" thickBot="1">
      <c r="B22" s="996" t="s">
        <v>605</v>
      </c>
      <c r="C22" s="947" t="s">
        <v>232</v>
      </c>
      <c r="D22" s="948" t="s">
        <v>70</v>
      </c>
      <c r="E22" s="948" t="s">
        <v>71</v>
      </c>
      <c r="F22" s="948" t="s">
        <v>72</v>
      </c>
      <c r="G22" s="948" t="s">
        <v>87</v>
      </c>
      <c r="H22" s="948" t="s">
        <v>88</v>
      </c>
      <c r="I22" s="948" t="s">
        <v>199</v>
      </c>
      <c r="J22" s="948" t="s">
        <v>200</v>
      </c>
      <c r="K22" s="948" t="s">
        <v>201</v>
      </c>
      <c r="L22" s="948" t="s">
        <v>408</v>
      </c>
      <c r="M22" s="948" t="s">
        <v>409</v>
      </c>
      <c r="N22" s="948" t="s">
        <v>595</v>
      </c>
      <c r="O22" s="948" t="s">
        <v>596</v>
      </c>
      <c r="P22" s="959" t="s">
        <v>597</v>
      </c>
      <c r="Q22" s="959" t="s">
        <v>598</v>
      </c>
      <c r="R22" s="995" t="s">
        <v>599</v>
      </c>
    </row>
    <row r="23" spans="2:19">
      <c r="B23" s="599" t="s">
        <v>321</v>
      </c>
      <c r="C23" s="600" t="s">
        <v>322</v>
      </c>
      <c r="D23" s="1050">
        <f>'Dinamics  Gueldens. '!I16</f>
        <v>266023.08882292372</v>
      </c>
      <c r="E23" s="954">
        <v>0</v>
      </c>
      <c r="F23" s="954">
        <v>0</v>
      </c>
      <c r="G23" s="954">
        <v>0</v>
      </c>
      <c r="H23" s="954">
        <v>0</v>
      </c>
      <c r="I23" s="954">
        <v>0</v>
      </c>
      <c r="J23" s="954">
        <v>0</v>
      </c>
      <c r="K23" s="954">
        <v>0</v>
      </c>
      <c r="L23" s="954">
        <v>0</v>
      </c>
      <c r="M23" s="954">
        <v>0</v>
      </c>
      <c r="N23" s="954">
        <v>0</v>
      </c>
      <c r="O23" s="954">
        <v>0</v>
      </c>
      <c r="P23" s="954">
        <v>0</v>
      </c>
      <c r="Q23" s="954">
        <v>0</v>
      </c>
      <c r="R23" s="954">
        <v>0</v>
      </c>
    </row>
    <row r="24" spans="2:19" ht="10.5">
      <c r="B24" s="599" t="s">
        <v>323</v>
      </c>
      <c r="C24" s="606" t="s">
        <v>727</v>
      </c>
      <c r="D24" s="1257">
        <f>SUM('Dinamics  Gueldens. '!S10:S16)</f>
        <v>3559.0567599197138</v>
      </c>
      <c r="E24" s="1258">
        <v>0</v>
      </c>
      <c r="F24" s="1258">
        <v>0</v>
      </c>
      <c r="G24" s="1258">
        <v>0</v>
      </c>
      <c r="H24" s="1258">
        <v>0</v>
      </c>
      <c r="I24" s="1258">
        <v>0</v>
      </c>
      <c r="J24" s="1258">
        <v>0</v>
      </c>
      <c r="K24" s="1258">
        <v>0</v>
      </c>
      <c r="L24" s="1258">
        <v>0</v>
      </c>
      <c r="M24" s="1258">
        <v>0</v>
      </c>
      <c r="N24" s="1258">
        <v>0</v>
      </c>
      <c r="O24" s="1258">
        <v>0</v>
      </c>
      <c r="P24" s="1258">
        <v>0</v>
      </c>
      <c r="Q24" s="1258">
        <v>0</v>
      </c>
      <c r="R24" s="1258">
        <v>0</v>
      </c>
      <c r="S24" s="251"/>
    </row>
    <row r="25" spans="2:19">
      <c r="B25" s="599" t="s">
        <v>325</v>
      </c>
      <c r="C25" s="600" t="s">
        <v>324</v>
      </c>
      <c r="D25" s="1051">
        <f>'Dinamics  Gueldens. '!K16</f>
        <v>772.63016068998945</v>
      </c>
      <c r="E25" s="953">
        <v>0</v>
      </c>
      <c r="F25" s="953">
        <v>0</v>
      </c>
      <c r="G25" s="953">
        <v>0</v>
      </c>
      <c r="H25" s="953">
        <v>0</v>
      </c>
      <c r="I25" s="953">
        <v>0</v>
      </c>
      <c r="J25" s="953">
        <v>0</v>
      </c>
      <c r="K25" s="953">
        <v>0</v>
      </c>
      <c r="L25" s="953">
        <v>0</v>
      </c>
      <c r="M25" s="953">
        <v>0</v>
      </c>
      <c r="N25" s="953">
        <v>0</v>
      </c>
      <c r="O25" s="953">
        <v>0</v>
      </c>
      <c r="P25" s="953">
        <v>0</v>
      </c>
      <c r="Q25" s="953">
        <v>0</v>
      </c>
      <c r="R25" s="953">
        <v>0</v>
      </c>
    </row>
    <row r="26" spans="2:19" ht="10.5" thickBot="1"/>
    <row r="27" spans="2:19" ht="10.5" thickBot="1">
      <c r="B27" s="419"/>
      <c r="C27" s="419"/>
      <c r="D27" s="959"/>
      <c r="E27" s="959"/>
      <c r="F27" s="959"/>
      <c r="G27" s="959"/>
      <c r="H27" s="959"/>
      <c r="I27" s="959"/>
      <c r="J27" s="959"/>
      <c r="K27" s="959"/>
      <c r="L27" s="959"/>
      <c r="M27" s="959"/>
      <c r="N27" s="959"/>
      <c r="O27" s="959"/>
      <c r="P27" s="959"/>
      <c r="Q27" s="959"/>
      <c r="R27" s="959"/>
    </row>
    <row r="28" spans="2:19" ht="10.8" thickBot="1">
      <c r="B28" s="964" t="s">
        <v>606</v>
      </c>
      <c r="C28" s="419" t="s">
        <v>232</v>
      </c>
      <c r="D28" s="419" t="s">
        <v>70</v>
      </c>
      <c r="E28" s="419" t="s">
        <v>71</v>
      </c>
      <c r="F28" s="419" t="s">
        <v>72</v>
      </c>
      <c r="G28" s="419" t="s">
        <v>87</v>
      </c>
      <c r="H28" s="419" t="s">
        <v>88</v>
      </c>
      <c r="I28" s="419" t="s">
        <v>199</v>
      </c>
      <c r="J28" s="419" t="s">
        <v>200</v>
      </c>
      <c r="K28" s="419" t="s">
        <v>201</v>
      </c>
      <c r="L28" s="419" t="s">
        <v>408</v>
      </c>
      <c r="M28" s="419" t="s">
        <v>409</v>
      </c>
      <c r="N28" s="419" t="s">
        <v>595</v>
      </c>
      <c r="O28" s="419" t="s">
        <v>596</v>
      </c>
      <c r="P28" s="959" t="s">
        <v>597</v>
      </c>
      <c r="Q28" s="959" t="s">
        <v>598</v>
      </c>
      <c r="R28" s="995" t="s">
        <v>599</v>
      </c>
    </row>
    <row r="29" spans="2:19">
      <c r="B29" s="599" t="s">
        <v>321</v>
      </c>
      <c r="C29" s="600" t="s">
        <v>322</v>
      </c>
      <c r="D29" s="1050">
        <v>0</v>
      </c>
      <c r="E29" s="1050">
        <f t="shared" ref="E29:R31" si="3">D23</f>
        <v>266023.08882292372</v>
      </c>
      <c r="F29" s="1050">
        <f t="shared" si="3"/>
        <v>0</v>
      </c>
      <c r="G29" s="1050">
        <f t="shared" si="3"/>
        <v>0</v>
      </c>
      <c r="H29" s="1050">
        <f t="shared" si="3"/>
        <v>0</v>
      </c>
      <c r="I29" s="1050">
        <f t="shared" si="3"/>
        <v>0</v>
      </c>
      <c r="J29" s="1050">
        <f t="shared" si="3"/>
        <v>0</v>
      </c>
      <c r="K29" s="1050">
        <f t="shared" si="3"/>
        <v>0</v>
      </c>
      <c r="L29" s="1050">
        <f t="shared" si="3"/>
        <v>0</v>
      </c>
      <c r="M29" s="1050">
        <f t="shared" si="3"/>
        <v>0</v>
      </c>
      <c r="N29" s="1050">
        <f t="shared" si="3"/>
        <v>0</v>
      </c>
      <c r="O29" s="1050">
        <f t="shared" si="3"/>
        <v>0</v>
      </c>
      <c r="P29" s="1050">
        <f t="shared" si="3"/>
        <v>0</v>
      </c>
      <c r="Q29" s="1050">
        <f t="shared" si="3"/>
        <v>0</v>
      </c>
      <c r="R29" s="1050">
        <f t="shared" si="3"/>
        <v>0</v>
      </c>
    </row>
    <row r="30" spans="2:19" ht="10.5">
      <c r="B30" s="599" t="s">
        <v>323</v>
      </c>
      <c r="C30" s="606" t="s">
        <v>727</v>
      </c>
      <c r="D30" s="1257">
        <v>0</v>
      </c>
      <c r="E30" s="1257">
        <f t="shared" si="3"/>
        <v>3559.0567599197138</v>
      </c>
      <c r="F30" s="1257">
        <f t="shared" si="3"/>
        <v>0</v>
      </c>
      <c r="G30" s="1257">
        <f t="shared" si="3"/>
        <v>0</v>
      </c>
      <c r="H30" s="1257">
        <f t="shared" si="3"/>
        <v>0</v>
      </c>
      <c r="I30" s="1257">
        <f t="shared" si="3"/>
        <v>0</v>
      </c>
      <c r="J30" s="1257">
        <f t="shared" si="3"/>
        <v>0</v>
      </c>
      <c r="K30" s="1257">
        <f t="shared" si="3"/>
        <v>0</v>
      </c>
      <c r="L30" s="1257">
        <f t="shared" si="3"/>
        <v>0</v>
      </c>
      <c r="M30" s="1257">
        <f t="shared" si="3"/>
        <v>0</v>
      </c>
      <c r="N30" s="1257">
        <f t="shared" si="3"/>
        <v>0</v>
      </c>
      <c r="O30" s="1257">
        <f t="shared" si="3"/>
        <v>0</v>
      </c>
      <c r="P30" s="1257">
        <f t="shared" si="3"/>
        <v>0</v>
      </c>
      <c r="Q30" s="1257">
        <f t="shared" si="3"/>
        <v>0</v>
      </c>
      <c r="R30" s="1257">
        <f t="shared" si="3"/>
        <v>0</v>
      </c>
    </row>
    <row r="31" spans="2:19">
      <c r="B31" s="599" t="s">
        <v>325</v>
      </c>
      <c r="C31" s="600" t="s">
        <v>324</v>
      </c>
      <c r="D31" s="1051">
        <v>0</v>
      </c>
      <c r="E31" s="1051">
        <f t="shared" si="3"/>
        <v>772.63016068998945</v>
      </c>
      <c r="F31" s="1051">
        <f t="shared" si="3"/>
        <v>0</v>
      </c>
      <c r="G31" s="1051">
        <f t="shared" si="3"/>
        <v>0</v>
      </c>
      <c r="H31" s="1051">
        <f t="shared" si="3"/>
        <v>0</v>
      </c>
      <c r="I31" s="1051">
        <f t="shared" si="3"/>
        <v>0</v>
      </c>
      <c r="J31" s="1051">
        <f t="shared" si="3"/>
        <v>0</v>
      </c>
      <c r="K31" s="1051">
        <f t="shared" si="3"/>
        <v>0</v>
      </c>
      <c r="L31" s="1051">
        <f t="shared" si="3"/>
        <v>0</v>
      </c>
      <c r="M31" s="1051">
        <f t="shared" si="3"/>
        <v>0</v>
      </c>
      <c r="N31" s="1051">
        <f t="shared" si="3"/>
        <v>0</v>
      </c>
      <c r="O31" s="1051">
        <f t="shared" si="3"/>
        <v>0</v>
      </c>
      <c r="P31" s="1051">
        <f t="shared" si="3"/>
        <v>0</v>
      </c>
      <c r="Q31" s="1051">
        <f t="shared" si="3"/>
        <v>0</v>
      </c>
      <c r="R31" s="1051">
        <f t="shared" si="3"/>
        <v>0</v>
      </c>
    </row>
    <row r="32" spans="2:19" ht="10.5" thickBot="1"/>
    <row r="33" spans="2:18" ht="10.5" thickBot="1">
      <c r="B33" s="419"/>
      <c r="C33" s="419"/>
      <c r="D33" s="959"/>
      <c r="E33" s="959"/>
      <c r="F33" s="959"/>
      <c r="G33" s="959"/>
      <c r="H33" s="959"/>
      <c r="I33" s="959"/>
      <c r="J33" s="959"/>
      <c r="K33" s="959"/>
      <c r="L33" s="959"/>
      <c r="M33" s="959"/>
      <c r="N33" s="959"/>
      <c r="O33" s="959"/>
      <c r="P33" s="959"/>
      <c r="Q33" s="959"/>
      <c r="R33" s="959"/>
    </row>
    <row r="34" spans="2:18" ht="10.8" thickBot="1">
      <c r="B34" s="964" t="s">
        <v>607</v>
      </c>
      <c r="C34" s="419" t="s">
        <v>232</v>
      </c>
      <c r="D34" s="419" t="s">
        <v>70</v>
      </c>
      <c r="E34" s="419" t="s">
        <v>71</v>
      </c>
      <c r="F34" s="419" t="s">
        <v>72</v>
      </c>
      <c r="G34" s="419" t="s">
        <v>87</v>
      </c>
      <c r="H34" s="419" t="s">
        <v>88</v>
      </c>
      <c r="I34" s="419" t="s">
        <v>199</v>
      </c>
      <c r="J34" s="419" t="s">
        <v>200</v>
      </c>
      <c r="K34" s="419" t="s">
        <v>201</v>
      </c>
      <c r="L34" s="419" t="s">
        <v>408</v>
      </c>
      <c r="M34" s="419" t="s">
        <v>409</v>
      </c>
      <c r="N34" s="419" t="s">
        <v>595</v>
      </c>
      <c r="O34" s="419" t="s">
        <v>596</v>
      </c>
      <c r="P34" s="959" t="s">
        <v>597</v>
      </c>
      <c r="Q34" s="959" t="s">
        <v>598</v>
      </c>
      <c r="R34" s="995" t="s">
        <v>599</v>
      </c>
    </row>
    <row r="35" spans="2:18">
      <c r="B35" s="599" t="s">
        <v>321</v>
      </c>
      <c r="C35" s="600" t="s">
        <v>322</v>
      </c>
      <c r="D35" s="1050">
        <v>0</v>
      </c>
      <c r="E35" s="1050">
        <f t="shared" ref="E35:R37" si="4">D29</f>
        <v>0</v>
      </c>
      <c r="F35" s="1050">
        <f t="shared" si="4"/>
        <v>266023.08882292372</v>
      </c>
      <c r="G35" s="1050">
        <f t="shared" si="4"/>
        <v>0</v>
      </c>
      <c r="H35" s="1050">
        <f t="shared" si="4"/>
        <v>0</v>
      </c>
      <c r="I35" s="1050">
        <f t="shared" si="4"/>
        <v>0</v>
      </c>
      <c r="J35" s="1050">
        <f t="shared" si="4"/>
        <v>0</v>
      </c>
      <c r="K35" s="1050">
        <f t="shared" si="4"/>
        <v>0</v>
      </c>
      <c r="L35" s="1050">
        <f t="shared" si="4"/>
        <v>0</v>
      </c>
      <c r="M35" s="1050">
        <f t="shared" si="4"/>
        <v>0</v>
      </c>
      <c r="N35" s="1050">
        <f t="shared" si="4"/>
        <v>0</v>
      </c>
      <c r="O35" s="1050">
        <f t="shared" si="4"/>
        <v>0</v>
      </c>
      <c r="P35" s="1050">
        <f t="shared" si="4"/>
        <v>0</v>
      </c>
      <c r="Q35" s="1050">
        <f t="shared" si="4"/>
        <v>0</v>
      </c>
      <c r="R35" s="1050">
        <f t="shared" si="4"/>
        <v>0</v>
      </c>
    </row>
    <row r="36" spans="2:18" ht="10.5">
      <c r="B36" s="599" t="s">
        <v>323</v>
      </c>
      <c r="C36" s="606" t="s">
        <v>727</v>
      </c>
      <c r="D36" s="1257">
        <v>0</v>
      </c>
      <c r="E36" s="1257">
        <f t="shared" si="4"/>
        <v>0</v>
      </c>
      <c r="F36" s="1257">
        <f t="shared" si="4"/>
        <v>3559.0567599197138</v>
      </c>
      <c r="G36" s="1257">
        <f t="shared" si="4"/>
        <v>0</v>
      </c>
      <c r="H36" s="1257">
        <f t="shared" si="4"/>
        <v>0</v>
      </c>
      <c r="I36" s="1257">
        <f t="shared" si="4"/>
        <v>0</v>
      </c>
      <c r="J36" s="1257">
        <f t="shared" si="4"/>
        <v>0</v>
      </c>
      <c r="K36" s="1257">
        <f t="shared" si="4"/>
        <v>0</v>
      </c>
      <c r="L36" s="1257">
        <f t="shared" si="4"/>
        <v>0</v>
      </c>
      <c r="M36" s="1257">
        <f t="shared" si="4"/>
        <v>0</v>
      </c>
      <c r="N36" s="1257">
        <f t="shared" si="4"/>
        <v>0</v>
      </c>
      <c r="O36" s="1257">
        <f t="shared" si="4"/>
        <v>0</v>
      </c>
      <c r="P36" s="1257">
        <f t="shared" si="4"/>
        <v>0</v>
      </c>
      <c r="Q36" s="1257">
        <f t="shared" si="4"/>
        <v>0</v>
      </c>
      <c r="R36" s="1257">
        <f t="shared" si="4"/>
        <v>0</v>
      </c>
    </row>
    <row r="37" spans="2:18">
      <c r="B37" s="599" t="s">
        <v>325</v>
      </c>
      <c r="C37" s="600" t="s">
        <v>324</v>
      </c>
      <c r="D37" s="1051">
        <v>0</v>
      </c>
      <c r="E37" s="1051">
        <f t="shared" si="4"/>
        <v>0</v>
      </c>
      <c r="F37" s="1051">
        <f t="shared" si="4"/>
        <v>772.63016068998945</v>
      </c>
      <c r="G37" s="1051">
        <f t="shared" si="4"/>
        <v>0</v>
      </c>
      <c r="H37" s="1051">
        <f t="shared" si="4"/>
        <v>0</v>
      </c>
      <c r="I37" s="1051">
        <f t="shared" si="4"/>
        <v>0</v>
      </c>
      <c r="J37" s="1051">
        <f t="shared" si="4"/>
        <v>0</v>
      </c>
      <c r="K37" s="1051">
        <f t="shared" si="4"/>
        <v>0</v>
      </c>
      <c r="L37" s="1051">
        <f t="shared" si="4"/>
        <v>0</v>
      </c>
      <c r="M37" s="1051">
        <f t="shared" si="4"/>
        <v>0</v>
      </c>
      <c r="N37" s="1051">
        <f t="shared" si="4"/>
        <v>0</v>
      </c>
      <c r="O37" s="1051">
        <f t="shared" si="4"/>
        <v>0</v>
      </c>
      <c r="P37" s="1051">
        <f t="shared" si="4"/>
        <v>0</v>
      </c>
      <c r="Q37" s="1051">
        <f t="shared" si="4"/>
        <v>0</v>
      </c>
      <c r="R37" s="1051">
        <f t="shared" si="4"/>
        <v>0</v>
      </c>
    </row>
    <row r="38" spans="2:18" ht="10.5" thickBot="1"/>
    <row r="39" spans="2:18" ht="10.5" thickBot="1">
      <c r="B39" s="419"/>
      <c r="C39" s="419"/>
      <c r="D39" s="959"/>
      <c r="E39" s="959"/>
      <c r="F39" s="959"/>
      <c r="G39" s="959"/>
      <c r="H39" s="959"/>
      <c r="I39" s="959"/>
      <c r="J39" s="959"/>
      <c r="K39" s="959"/>
      <c r="L39" s="959"/>
      <c r="M39" s="959"/>
      <c r="N39" s="959"/>
      <c r="O39" s="959"/>
      <c r="P39" s="959"/>
      <c r="Q39" s="959"/>
      <c r="R39" s="959"/>
    </row>
    <row r="40" spans="2:18" ht="10.8" thickBot="1">
      <c r="B40" s="964" t="s">
        <v>608</v>
      </c>
      <c r="C40" s="419" t="s">
        <v>232</v>
      </c>
      <c r="D40" s="419" t="s">
        <v>70</v>
      </c>
      <c r="E40" s="419" t="s">
        <v>71</v>
      </c>
      <c r="F40" s="419" t="s">
        <v>72</v>
      </c>
      <c r="G40" s="419" t="s">
        <v>87</v>
      </c>
      <c r="H40" s="419" t="s">
        <v>88</v>
      </c>
      <c r="I40" s="419" t="s">
        <v>199</v>
      </c>
      <c r="J40" s="419" t="s">
        <v>200</v>
      </c>
      <c r="K40" s="419" t="s">
        <v>201</v>
      </c>
      <c r="L40" s="419" t="s">
        <v>408</v>
      </c>
      <c r="M40" s="419" t="s">
        <v>409</v>
      </c>
      <c r="N40" s="419" t="s">
        <v>595</v>
      </c>
      <c r="O40" s="419" t="s">
        <v>596</v>
      </c>
      <c r="P40" s="959" t="s">
        <v>597</v>
      </c>
      <c r="Q40" s="959" t="s">
        <v>598</v>
      </c>
      <c r="R40" s="995" t="s">
        <v>599</v>
      </c>
    </row>
    <row r="41" spans="2:18">
      <c r="B41" s="599" t="s">
        <v>321</v>
      </c>
      <c r="C41" s="600" t="s">
        <v>322</v>
      </c>
      <c r="D41" s="1050">
        <v>0</v>
      </c>
      <c r="E41" s="1050">
        <f t="shared" ref="E41:R43" si="5">D35</f>
        <v>0</v>
      </c>
      <c r="F41" s="1050">
        <f t="shared" si="5"/>
        <v>0</v>
      </c>
      <c r="G41" s="1050">
        <f t="shared" si="5"/>
        <v>266023.08882292372</v>
      </c>
      <c r="H41" s="1050">
        <f t="shared" si="5"/>
        <v>0</v>
      </c>
      <c r="I41" s="1050">
        <f t="shared" si="5"/>
        <v>0</v>
      </c>
      <c r="J41" s="1050">
        <f t="shared" si="5"/>
        <v>0</v>
      </c>
      <c r="K41" s="1050">
        <f t="shared" si="5"/>
        <v>0</v>
      </c>
      <c r="L41" s="1050">
        <f t="shared" si="5"/>
        <v>0</v>
      </c>
      <c r="M41" s="1050">
        <f t="shared" si="5"/>
        <v>0</v>
      </c>
      <c r="N41" s="1050">
        <f t="shared" si="5"/>
        <v>0</v>
      </c>
      <c r="O41" s="1050">
        <f t="shared" si="5"/>
        <v>0</v>
      </c>
      <c r="P41" s="1050">
        <f t="shared" si="5"/>
        <v>0</v>
      </c>
      <c r="Q41" s="1050">
        <f t="shared" si="5"/>
        <v>0</v>
      </c>
      <c r="R41" s="1050">
        <f t="shared" si="5"/>
        <v>0</v>
      </c>
    </row>
    <row r="42" spans="2:18" ht="10.5">
      <c r="B42" s="599" t="s">
        <v>323</v>
      </c>
      <c r="C42" s="606" t="s">
        <v>727</v>
      </c>
      <c r="D42" s="1257">
        <v>0</v>
      </c>
      <c r="E42" s="1257">
        <f t="shared" si="5"/>
        <v>0</v>
      </c>
      <c r="F42" s="1257">
        <f t="shared" si="5"/>
        <v>0</v>
      </c>
      <c r="G42" s="1257">
        <f t="shared" si="5"/>
        <v>3559.0567599197138</v>
      </c>
      <c r="H42" s="1257">
        <f t="shared" si="5"/>
        <v>0</v>
      </c>
      <c r="I42" s="1257">
        <f t="shared" si="5"/>
        <v>0</v>
      </c>
      <c r="J42" s="1257">
        <f t="shared" si="5"/>
        <v>0</v>
      </c>
      <c r="K42" s="1257">
        <f t="shared" si="5"/>
        <v>0</v>
      </c>
      <c r="L42" s="1257">
        <f t="shared" si="5"/>
        <v>0</v>
      </c>
      <c r="M42" s="1257">
        <f t="shared" si="5"/>
        <v>0</v>
      </c>
      <c r="N42" s="1257">
        <f t="shared" si="5"/>
        <v>0</v>
      </c>
      <c r="O42" s="1257">
        <f t="shared" si="5"/>
        <v>0</v>
      </c>
      <c r="P42" s="1257">
        <f t="shared" si="5"/>
        <v>0</v>
      </c>
      <c r="Q42" s="1257">
        <f t="shared" si="5"/>
        <v>0</v>
      </c>
      <c r="R42" s="1257">
        <f t="shared" si="5"/>
        <v>0</v>
      </c>
    </row>
    <row r="43" spans="2:18">
      <c r="B43" s="599" t="s">
        <v>325</v>
      </c>
      <c r="C43" s="600" t="s">
        <v>324</v>
      </c>
      <c r="D43" s="1051">
        <v>0</v>
      </c>
      <c r="E43" s="1051">
        <f t="shared" si="5"/>
        <v>0</v>
      </c>
      <c r="F43" s="1051">
        <f t="shared" si="5"/>
        <v>0</v>
      </c>
      <c r="G43" s="1051">
        <f t="shared" si="5"/>
        <v>772.63016068998945</v>
      </c>
      <c r="H43" s="1051">
        <f t="shared" si="5"/>
        <v>0</v>
      </c>
      <c r="I43" s="1051">
        <f t="shared" si="5"/>
        <v>0</v>
      </c>
      <c r="J43" s="1051">
        <f t="shared" si="5"/>
        <v>0</v>
      </c>
      <c r="K43" s="1051">
        <f t="shared" si="5"/>
        <v>0</v>
      </c>
      <c r="L43" s="1051">
        <f t="shared" si="5"/>
        <v>0</v>
      </c>
      <c r="M43" s="1051">
        <f t="shared" si="5"/>
        <v>0</v>
      </c>
      <c r="N43" s="1051">
        <f t="shared" si="5"/>
        <v>0</v>
      </c>
      <c r="O43" s="1051">
        <f t="shared" si="5"/>
        <v>0</v>
      </c>
      <c r="P43" s="1051">
        <f t="shared" si="5"/>
        <v>0</v>
      </c>
      <c r="Q43" s="1051">
        <f t="shared" si="5"/>
        <v>0</v>
      </c>
      <c r="R43" s="1051">
        <f t="shared" si="5"/>
        <v>0</v>
      </c>
    </row>
    <row r="44" spans="2:18" ht="10.5" thickBot="1"/>
    <row r="45" spans="2:18" ht="10.5" thickBot="1">
      <c r="B45" s="419"/>
      <c r="C45" s="419"/>
      <c r="D45" s="959"/>
      <c r="E45" s="959"/>
      <c r="F45" s="959"/>
      <c r="G45" s="959"/>
      <c r="H45" s="959"/>
      <c r="I45" s="959"/>
      <c r="J45" s="959"/>
      <c r="K45" s="959"/>
      <c r="L45" s="959"/>
      <c r="M45" s="959"/>
      <c r="N45" s="959"/>
      <c r="O45" s="959"/>
      <c r="P45" s="959"/>
      <c r="Q45" s="959"/>
      <c r="R45" s="959"/>
    </row>
    <row r="46" spans="2:18" ht="10.8" thickBot="1">
      <c r="B46" s="964" t="s">
        <v>609</v>
      </c>
      <c r="C46" s="419" t="s">
        <v>232</v>
      </c>
      <c r="D46" s="419" t="s">
        <v>70</v>
      </c>
      <c r="E46" s="419" t="s">
        <v>71</v>
      </c>
      <c r="F46" s="419" t="s">
        <v>72</v>
      </c>
      <c r="G46" s="419" t="s">
        <v>87</v>
      </c>
      <c r="H46" s="419" t="s">
        <v>88</v>
      </c>
      <c r="I46" s="419" t="s">
        <v>199</v>
      </c>
      <c r="J46" s="419" t="s">
        <v>200</v>
      </c>
      <c r="K46" s="419" t="s">
        <v>201</v>
      </c>
      <c r="L46" s="419" t="s">
        <v>408</v>
      </c>
      <c r="M46" s="419" t="s">
        <v>409</v>
      </c>
      <c r="N46" s="419" t="s">
        <v>595</v>
      </c>
      <c r="O46" s="419" t="s">
        <v>596</v>
      </c>
      <c r="P46" s="959" t="s">
        <v>597</v>
      </c>
      <c r="Q46" s="959" t="s">
        <v>598</v>
      </c>
      <c r="R46" s="995" t="s">
        <v>599</v>
      </c>
    </row>
    <row r="47" spans="2:18">
      <c r="B47" s="599" t="s">
        <v>321</v>
      </c>
      <c r="C47" s="600" t="s">
        <v>322</v>
      </c>
      <c r="D47" s="1050">
        <v>0</v>
      </c>
      <c r="E47" s="1050">
        <f t="shared" ref="E47:R49" si="6">D41</f>
        <v>0</v>
      </c>
      <c r="F47" s="1050">
        <f t="shared" si="6"/>
        <v>0</v>
      </c>
      <c r="G47" s="1050">
        <f t="shared" si="6"/>
        <v>0</v>
      </c>
      <c r="H47" s="1050">
        <f t="shared" si="6"/>
        <v>266023.08882292372</v>
      </c>
      <c r="I47" s="1050">
        <f t="shared" si="6"/>
        <v>0</v>
      </c>
      <c r="J47" s="1050">
        <f t="shared" si="6"/>
        <v>0</v>
      </c>
      <c r="K47" s="1050">
        <f t="shared" si="6"/>
        <v>0</v>
      </c>
      <c r="L47" s="1050">
        <f t="shared" si="6"/>
        <v>0</v>
      </c>
      <c r="M47" s="1050">
        <f t="shared" si="6"/>
        <v>0</v>
      </c>
      <c r="N47" s="1050">
        <f t="shared" si="6"/>
        <v>0</v>
      </c>
      <c r="O47" s="1050">
        <f t="shared" si="6"/>
        <v>0</v>
      </c>
      <c r="P47" s="1050">
        <f t="shared" si="6"/>
        <v>0</v>
      </c>
      <c r="Q47" s="1050">
        <f t="shared" si="6"/>
        <v>0</v>
      </c>
      <c r="R47" s="1050">
        <f t="shared" si="6"/>
        <v>0</v>
      </c>
    </row>
    <row r="48" spans="2:18" ht="10.5">
      <c r="B48" s="599" t="s">
        <v>323</v>
      </c>
      <c r="C48" s="606" t="s">
        <v>727</v>
      </c>
      <c r="D48" s="1257">
        <v>0</v>
      </c>
      <c r="E48" s="1257">
        <f t="shared" si="6"/>
        <v>0</v>
      </c>
      <c r="F48" s="1257">
        <f t="shared" si="6"/>
        <v>0</v>
      </c>
      <c r="G48" s="1257">
        <f t="shared" si="6"/>
        <v>0</v>
      </c>
      <c r="H48" s="1257">
        <f t="shared" si="6"/>
        <v>3559.0567599197138</v>
      </c>
      <c r="I48" s="1257">
        <f t="shared" si="6"/>
        <v>0</v>
      </c>
      <c r="J48" s="1257">
        <f t="shared" si="6"/>
        <v>0</v>
      </c>
      <c r="K48" s="1257">
        <f t="shared" si="6"/>
        <v>0</v>
      </c>
      <c r="L48" s="1257">
        <f t="shared" si="6"/>
        <v>0</v>
      </c>
      <c r="M48" s="1257">
        <f t="shared" si="6"/>
        <v>0</v>
      </c>
      <c r="N48" s="1257">
        <f t="shared" si="6"/>
        <v>0</v>
      </c>
      <c r="O48" s="1257">
        <f t="shared" si="6"/>
        <v>0</v>
      </c>
      <c r="P48" s="1257">
        <f t="shared" si="6"/>
        <v>0</v>
      </c>
      <c r="Q48" s="1257">
        <f t="shared" si="6"/>
        <v>0</v>
      </c>
      <c r="R48" s="1257">
        <f t="shared" si="6"/>
        <v>0</v>
      </c>
    </row>
    <row r="49" spans="2:18">
      <c r="B49" s="599" t="s">
        <v>325</v>
      </c>
      <c r="C49" s="600" t="s">
        <v>324</v>
      </c>
      <c r="D49" s="1051">
        <v>0</v>
      </c>
      <c r="E49" s="1051">
        <f t="shared" si="6"/>
        <v>0</v>
      </c>
      <c r="F49" s="1051">
        <f t="shared" si="6"/>
        <v>0</v>
      </c>
      <c r="G49" s="1051">
        <f t="shared" si="6"/>
        <v>0</v>
      </c>
      <c r="H49" s="1051">
        <f t="shared" si="6"/>
        <v>772.63016068998945</v>
      </c>
      <c r="I49" s="1051">
        <f t="shared" si="6"/>
        <v>0</v>
      </c>
      <c r="J49" s="1051">
        <f t="shared" si="6"/>
        <v>0</v>
      </c>
      <c r="K49" s="1051">
        <f t="shared" si="6"/>
        <v>0</v>
      </c>
      <c r="L49" s="1051">
        <f t="shared" si="6"/>
        <v>0</v>
      </c>
      <c r="M49" s="1051">
        <f t="shared" si="6"/>
        <v>0</v>
      </c>
      <c r="N49" s="1051">
        <f t="shared" si="6"/>
        <v>0</v>
      </c>
      <c r="O49" s="1051">
        <f t="shared" si="6"/>
        <v>0</v>
      </c>
      <c r="P49" s="1051">
        <f t="shared" si="6"/>
        <v>0</v>
      </c>
      <c r="Q49" s="1051">
        <f t="shared" si="6"/>
        <v>0</v>
      </c>
      <c r="R49" s="1051">
        <f t="shared" si="6"/>
        <v>0</v>
      </c>
    </row>
    <row r="50" spans="2:18" ht="10.5" thickBot="1"/>
    <row r="51" spans="2:18" ht="10.5" thickBot="1">
      <c r="B51" s="419"/>
      <c r="C51" s="419"/>
      <c r="D51" s="419"/>
      <c r="E51" s="419"/>
      <c r="F51" s="419"/>
      <c r="G51" s="419"/>
      <c r="H51" s="419"/>
      <c r="I51" s="419"/>
      <c r="J51" s="419"/>
      <c r="K51" s="419"/>
      <c r="L51" s="419"/>
      <c r="M51" s="419"/>
      <c r="N51" s="419"/>
      <c r="O51" s="419"/>
      <c r="P51" s="419"/>
      <c r="Q51" s="419"/>
      <c r="R51" s="419"/>
    </row>
    <row r="52" spans="2:18" ht="10.8" thickBot="1">
      <c r="B52" s="964" t="s">
        <v>610</v>
      </c>
      <c r="C52" s="419" t="s">
        <v>232</v>
      </c>
      <c r="D52" s="419" t="s">
        <v>70</v>
      </c>
      <c r="E52" s="419" t="s">
        <v>71</v>
      </c>
      <c r="F52" s="419" t="s">
        <v>72</v>
      </c>
      <c r="G52" s="419" t="s">
        <v>87</v>
      </c>
      <c r="H52" s="419" t="s">
        <v>88</v>
      </c>
      <c r="I52" s="419" t="s">
        <v>199</v>
      </c>
      <c r="J52" s="419" t="s">
        <v>200</v>
      </c>
      <c r="K52" s="419" t="s">
        <v>201</v>
      </c>
      <c r="L52" s="419" t="s">
        <v>408</v>
      </c>
      <c r="M52" s="419" t="s">
        <v>409</v>
      </c>
      <c r="N52" s="419" t="s">
        <v>595</v>
      </c>
      <c r="O52" s="419" t="s">
        <v>596</v>
      </c>
      <c r="P52" s="959" t="s">
        <v>597</v>
      </c>
      <c r="Q52" s="959" t="s">
        <v>598</v>
      </c>
      <c r="R52" s="995" t="s">
        <v>599</v>
      </c>
    </row>
    <row r="53" spans="2:18">
      <c r="B53" s="599" t="s">
        <v>321</v>
      </c>
      <c r="C53" s="600" t="s">
        <v>322</v>
      </c>
      <c r="D53" s="1050">
        <v>0</v>
      </c>
      <c r="E53" s="1050">
        <f t="shared" ref="E53:R55" si="7">D47</f>
        <v>0</v>
      </c>
      <c r="F53" s="1050">
        <f t="shared" si="7"/>
        <v>0</v>
      </c>
      <c r="G53" s="1050">
        <f t="shared" si="7"/>
        <v>0</v>
      </c>
      <c r="H53" s="1050">
        <f t="shared" si="7"/>
        <v>0</v>
      </c>
      <c r="I53" s="1050">
        <f t="shared" si="7"/>
        <v>266023.08882292372</v>
      </c>
      <c r="J53" s="1050">
        <f t="shared" si="7"/>
        <v>0</v>
      </c>
      <c r="K53" s="1050">
        <f t="shared" si="7"/>
        <v>0</v>
      </c>
      <c r="L53" s="1050">
        <f t="shared" si="7"/>
        <v>0</v>
      </c>
      <c r="M53" s="1050">
        <f t="shared" si="7"/>
        <v>0</v>
      </c>
      <c r="N53" s="1050">
        <f t="shared" si="7"/>
        <v>0</v>
      </c>
      <c r="O53" s="1050">
        <f t="shared" si="7"/>
        <v>0</v>
      </c>
      <c r="P53" s="1050">
        <f t="shared" si="7"/>
        <v>0</v>
      </c>
      <c r="Q53" s="1050">
        <f t="shared" si="7"/>
        <v>0</v>
      </c>
      <c r="R53" s="1050">
        <f t="shared" si="7"/>
        <v>0</v>
      </c>
    </row>
    <row r="54" spans="2:18" ht="10.5">
      <c r="B54" s="599" t="s">
        <v>323</v>
      </c>
      <c r="C54" s="606" t="s">
        <v>727</v>
      </c>
      <c r="D54" s="1257">
        <v>0</v>
      </c>
      <c r="E54" s="1257">
        <f t="shared" si="7"/>
        <v>0</v>
      </c>
      <c r="F54" s="1257">
        <f t="shared" si="7"/>
        <v>0</v>
      </c>
      <c r="G54" s="1257">
        <f t="shared" si="7"/>
        <v>0</v>
      </c>
      <c r="H54" s="1257">
        <f t="shared" si="7"/>
        <v>0</v>
      </c>
      <c r="I54" s="1257">
        <f t="shared" si="7"/>
        <v>3559.0567599197138</v>
      </c>
      <c r="J54" s="1257">
        <f t="shared" si="7"/>
        <v>0</v>
      </c>
      <c r="K54" s="1257">
        <f t="shared" si="7"/>
        <v>0</v>
      </c>
      <c r="L54" s="1257">
        <f t="shared" si="7"/>
        <v>0</v>
      </c>
      <c r="M54" s="1257">
        <f t="shared" si="7"/>
        <v>0</v>
      </c>
      <c r="N54" s="1257">
        <f t="shared" si="7"/>
        <v>0</v>
      </c>
      <c r="O54" s="1257">
        <f t="shared" si="7"/>
        <v>0</v>
      </c>
      <c r="P54" s="1257">
        <f t="shared" si="7"/>
        <v>0</v>
      </c>
      <c r="Q54" s="1257">
        <f t="shared" si="7"/>
        <v>0</v>
      </c>
      <c r="R54" s="1257">
        <f t="shared" si="7"/>
        <v>0</v>
      </c>
    </row>
    <row r="55" spans="2:18">
      <c r="B55" s="599" t="s">
        <v>325</v>
      </c>
      <c r="C55" s="600" t="s">
        <v>324</v>
      </c>
      <c r="D55" s="1051">
        <v>0</v>
      </c>
      <c r="E55" s="1051">
        <f t="shared" si="7"/>
        <v>0</v>
      </c>
      <c r="F55" s="1051">
        <f t="shared" si="7"/>
        <v>0</v>
      </c>
      <c r="G55" s="1051">
        <f t="shared" si="7"/>
        <v>0</v>
      </c>
      <c r="H55" s="1051">
        <f t="shared" si="7"/>
        <v>0</v>
      </c>
      <c r="I55" s="1051">
        <f t="shared" si="7"/>
        <v>772.63016068998945</v>
      </c>
      <c r="J55" s="1051">
        <f t="shared" si="7"/>
        <v>0</v>
      </c>
      <c r="K55" s="1051">
        <f t="shared" si="7"/>
        <v>0</v>
      </c>
      <c r="L55" s="1051">
        <f t="shared" si="7"/>
        <v>0</v>
      </c>
      <c r="M55" s="1051">
        <f t="shared" si="7"/>
        <v>0</v>
      </c>
      <c r="N55" s="1051">
        <f t="shared" si="7"/>
        <v>0</v>
      </c>
      <c r="O55" s="1051">
        <f t="shared" si="7"/>
        <v>0</v>
      </c>
      <c r="P55" s="1051">
        <f t="shared" si="7"/>
        <v>0</v>
      </c>
      <c r="Q55" s="1051">
        <f t="shared" si="7"/>
        <v>0</v>
      </c>
      <c r="R55" s="1051">
        <f t="shared" si="7"/>
        <v>0</v>
      </c>
    </row>
    <row r="56" spans="2:18" ht="10.5" thickBot="1"/>
    <row r="57" spans="2:18" ht="10.5" thickBot="1">
      <c r="B57" s="419"/>
      <c r="C57" s="419"/>
      <c r="D57" s="959"/>
      <c r="E57" s="959"/>
      <c r="F57" s="959"/>
      <c r="G57" s="959"/>
      <c r="H57" s="959"/>
      <c r="I57" s="959"/>
      <c r="J57" s="959"/>
      <c r="K57" s="959"/>
      <c r="L57" s="959"/>
      <c r="M57" s="959"/>
      <c r="N57" s="959"/>
      <c r="O57" s="959"/>
      <c r="P57" s="959"/>
      <c r="Q57" s="959"/>
      <c r="R57" s="959"/>
    </row>
    <row r="58" spans="2:18" ht="10.8" thickBot="1">
      <c r="B58" s="964" t="s">
        <v>611</v>
      </c>
      <c r="C58" s="419" t="s">
        <v>232</v>
      </c>
      <c r="D58" s="419" t="s">
        <v>70</v>
      </c>
      <c r="E58" s="419" t="s">
        <v>71</v>
      </c>
      <c r="F58" s="419" t="s">
        <v>72</v>
      </c>
      <c r="G58" s="419" t="s">
        <v>87</v>
      </c>
      <c r="H58" s="419" t="s">
        <v>88</v>
      </c>
      <c r="I58" s="419" t="s">
        <v>199</v>
      </c>
      <c r="J58" s="419" t="s">
        <v>200</v>
      </c>
      <c r="K58" s="419" t="s">
        <v>201</v>
      </c>
      <c r="L58" s="419" t="s">
        <v>408</v>
      </c>
      <c r="M58" s="419" t="s">
        <v>409</v>
      </c>
      <c r="N58" s="419" t="s">
        <v>595</v>
      </c>
      <c r="O58" s="419" t="s">
        <v>596</v>
      </c>
      <c r="P58" s="959" t="s">
        <v>597</v>
      </c>
      <c r="Q58" s="959" t="s">
        <v>598</v>
      </c>
      <c r="R58" s="995" t="s">
        <v>599</v>
      </c>
    </row>
    <row r="59" spans="2:18">
      <c r="B59" s="599" t="s">
        <v>321</v>
      </c>
      <c r="C59" s="600" t="s">
        <v>322</v>
      </c>
      <c r="D59" s="1050">
        <v>0</v>
      </c>
      <c r="E59" s="1050">
        <f t="shared" ref="E59:R61" si="8">D53</f>
        <v>0</v>
      </c>
      <c r="F59" s="1050">
        <f t="shared" si="8"/>
        <v>0</v>
      </c>
      <c r="G59" s="1050">
        <f t="shared" si="8"/>
        <v>0</v>
      </c>
      <c r="H59" s="1050">
        <f t="shared" si="8"/>
        <v>0</v>
      </c>
      <c r="I59" s="1050">
        <f t="shared" si="8"/>
        <v>0</v>
      </c>
      <c r="J59" s="1050">
        <f t="shared" si="8"/>
        <v>266023.08882292372</v>
      </c>
      <c r="K59" s="1050">
        <f t="shared" si="8"/>
        <v>0</v>
      </c>
      <c r="L59" s="1050">
        <f t="shared" si="8"/>
        <v>0</v>
      </c>
      <c r="M59" s="1050">
        <f t="shared" si="8"/>
        <v>0</v>
      </c>
      <c r="N59" s="1050">
        <f t="shared" si="8"/>
        <v>0</v>
      </c>
      <c r="O59" s="1050">
        <f t="shared" si="8"/>
        <v>0</v>
      </c>
      <c r="P59" s="1050">
        <f t="shared" si="8"/>
        <v>0</v>
      </c>
      <c r="Q59" s="1050">
        <f t="shared" si="8"/>
        <v>0</v>
      </c>
      <c r="R59" s="1050">
        <f t="shared" si="8"/>
        <v>0</v>
      </c>
    </row>
    <row r="60" spans="2:18" ht="10.5">
      <c r="B60" s="599" t="s">
        <v>323</v>
      </c>
      <c r="C60" s="606" t="s">
        <v>727</v>
      </c>
      <c r="D60" s="1257">
        <v>0</v>
      </c>
      <c r="E60" s="1257">
        <f t="shared" si="8"/>
        <v>0</v>
      </c>
      <c r="F60" s="1257">
        <f t="shared" si="8"/>
        <v>0</v>
      </c>
      <c r="G60" s="1257">
        <f t="shared" si="8"/>
        <v>0</v>
      </c>
      <c r="H60" s="1257">
        <f t="shared" si="8"/>
        <v>0</v>
      </c>
      <c r="I60" s="1257">
        <f t="shared" si="8"/>
        <v>0</v>
      </c>
      <c r="J60" s="1257">
        <f t="shared" si="8"/>
        <v>3559.0567599197138</v>
      </c>
      <c r="K60" s="1257">
        <f t="shared" si="8"/>
        <v>0</v>
      </c>
      <c r="L60" s="1257">
        <f t="shared" si="8"/>
        <v>0</v>
      </c>
      <c r="M60" s="1257">
        <f t="shared" si="8"/>
        <v>0</v>
      </c>
      <c r="N60" s="1257">
        <f t="shared" si="8"/>
        <v>0</v>
      </c>
      <c r="O60" s="1257">
        <f t="shared" si="8"/>
        <v>0</v>
      </c>
      <c r="P60" s="1257">
        <f t="shared" si="8"/>
        <v>0</v>
      </c>
      <c r="Q60" s="1257">
        <f t="shared" si="8"/>
        <v>0</v>
      </c>
      <c r="R60" s="1257">
        <f t="shared" si="8"/>
        <v>0</v>
      </c>
    </row>
    <row r="61" spans="2:18">
      <c r="B61" s="599" t="s">
        <v>325</v>
      </c>
      <c r="C61" s="600" t="s">
        <v>324</v>
      </c>
      <c r="D61" s="1051">
        <v>0</v>
      </c>
      <c r="E61" s="1051">
        <f t="shared" si="8"/>
        <v>0</v>
      </c>
      <c r="F61" s="1051">
        <f t="shared" si="8"/>
        <v>0</v>
      </c>
      <c r="G61" s="1051">
        <f t="shared" si="8"/>
        <v>0</v>
      </c>
      <c r="H61" s="1051">
        <f t="shared" si="8"/>
        <v>0</v>
      </c>
      <c r="I61" s="1051">
        <f t="shared" si="8"/>
        <v>0</v>
      </c>
      <c r="J61" s="1051">
        <f t="shared" si="8"/>
        <v>772.63016068998945</v>
      </c>
      <c r="K61" s="1051">
        <f t="shared" si="8"/>
        <v>0</v>
      </c>
      <c r="L61" s="1051">
        <f t="shared" si="8"/>
        <v>0</v>
      </c>
      <c r="M61" s="1051">
        <f t="shared" si="8"/>
        <v>0</v>
      </c>
      <c r="N61" s="1051">
        <f t="shared" si="8"/>
        <v>0</v>
      </c>
      <c r="O61" s="1051">
        <f t="shared" si="8"/>
        <v>0</v>
      </c>
      <c r="P61" s="1051">
        <f t="shared" si="8"/>
        <v>0</v>
      </c>
      <c r="Q61" s="1051">
        <f t="shared" si="8"/>
        <v>0</v>
      </c>
      <c r="R61" s="1051">
        <f t="shared" si="8"/>
        <v>0</v>
      </c>
    </row>
    <row r="62" spans="2:18" ht="10.5" thickBot="1"/>
    <row r="63" spans="2:18" ht="10.5" thickBot="1">
      <c r="B63" s="419"/>
      <c r="C63" s="419"/>
      <c r="D63" s="959"/>
      <c r="E63" s="959"/>
      <c r="F63" s="959"/>
      <c r="G63" s="959"/>
      <c r="H63" s="959"/>
      <c r="I63" s="959"/>
      <c r="J63" s="959"/>
      <c r="K63" s="959"/>
      <c r="L63" s="959"/>
      <c r="M63" s="959"/>
      <c r="N63" s="959"/>
      <c r="O63" s="959"/>
      <c r="P63" s="959"/>
      <c r="Q63" s="959"/>
      <c r="R63" s="959"/>
    </row>
    <row r="64" spans="2:18" ht="10.8" thickBot="1">
      <c r="B64" s="964" t="s">
        <v>615</v>
      </c>
      <c r="C64" s="419" t="s">
        <v>232</v>
      </c>
      <c r="D64" s="419" t="s">
        <v>70</v>
      </c>
      <c r="E64" s="419" t="s">
        <v>71</v>
      </c>
      <c r="F64" s="419" t="s">
        <v>72</v>
      </c>
      <c r="G64" s="419" t="s">
        <v>87</v>
      </c>
      <c r="H64" s="419" t="s">
        <v>88</v>
      </c>
      <c r="I64" s="419" t="s">
        <v>199</v>
      </c>
      <c r="J64" s="419" t="s">
        <v>200</v>
      </c>
      <c r="K64" s="419" t="s">
        <v>201</v>
      </c>
      <c r="L64" s="419" t="s">
        <v>408</v>
      </c>
      <c r="M64" s="419" t="s">
        <v>409</v>
      </c>
      <c r="N64" s="419" t="s">
        <v>595</v>
      </c>
      <c r="O64" s="419" t="s">
        <v>596</v>
      </c>
      <c r="P64" s="959" t="s">
        <v>597</v>
      </c>
      <c r="Q64" s="959" t="s">
        <v>598</v>
      </c>
      <c r="R64" s="995" t="s">
        <v>599</v>
      </c>
    </row>
    <row r="65" spans="2:18">
      <c r="B65" s="599" t="s">
        <v>321</v>
      </c>
      <c r="C65" s="600" t="s">
        <v>322</v>
      </c>
      <c r="D65" s="1050">
        <v>0</v>
      </c>
      <c r="E65" s="1050">
        <f t="shared" ref="E65:R67" si="9">D59</f>
        <v>0</v>
      </c>
      <c r="F65" s="1050">
        <f t="shared" si="9"/>
        <v>0</v>
      </c>
      <c r="G65" s="1050">
        <f t="shared" si="9"/>
        <v>0</v>
      </c>
      <c r="H65" s="1050">
        <f t="shared" si="9"/>
        <v>0</v>
      </c>
      <c r="I65" s="1050">
        <f t="shared" si="9"/>
        <v>0</v>
      </c>
      <c r="J65" s="1050">
        <f t="shared" si="9"/>
        <v>0</v>
      </c>
      <c r="K65" s="1050">
        <f t="shared" si="9"/>
        <v>266023.08882292372</v>
      </c>
      <c r="L65" s="1050">
        <f t="shared" si="9"/>
        <v>0</v>
      </c>
      <c r="M65" s="1050">
        <f t="shared" si="9"/>
        <v>0</v>
      </c>
      <c r="N65" s="1050">
        <f t="shared" si="9"/>
        <v>0</v>
      </c>
      <c r="O65" s="1050">
        <f t="shared" si="9"/>
        <v>0</v>
      </c>
      <c r="P65" s="1050">
        <f t="shared" si="9"/>
        <v>0</v>
      </c>
      <c r="Q65" s="1050">
        <f t="shared" si="9"/>
        <v>0</v>
      </c>
      <c r="R65" s="1050">
        <f t="shared" si="9"/>
        <v>0</v>
      </c>
    </row>
    <row r="66" spans="2:18" ht="10.5">
      <c r="B66" s="599" t="s">
        <v>323</v>
      </c>
      <c r="C66" s="606" t="s">
        <v>727</v>
      </c>
      <c r="D66" s="1257">
        <v>0</v>
      </c>
      <c r="E66" s="1257">
        <f t="shared" si="9"/>
        <v>0</v>
      </c>
      <c r="F66" s="1257">
        <f t="shared" si="9"/>
        <v>0</v>
      </c>
      <c r="G66" s="1257">
        <f t="shared" si="9"/>
        <v>0</v>
      </c>
      <c r="H66" s="1257">
        <f t="shared" si="9"/>
        <v>0</v>
      </c>
      <c r="I66" s="1257">
        <f t="shared" si="9"/>
        <v>0</v>
      </c>
      <c r="J66" s="1257">
        <f t="shared" si="9"/>
        <v>0</v>
      </c>
      <c r="K66" s="1257">
        <f t="shared" si="9"/>
        <v>3559.0567599197138</v>
      </c>
      <c r="L66" s="1257">
        <f t="shared" si="9"/>
        <v>0</v>
      </c>
      <c r="M66" s="1257">
        <f t="shared" si="9"/>
        <v>0</v>
      </c>
      <c r="N66" s="1257">
        <f t="shared" si="9"/>
        <v>0</v>
      </c>
      <c r="O66" s="1257">
        <f t="shared" si="9"/>
        <v>0</v>
      </c>
      <c r="P66" s="1257">
        <f t="shared" si="9"/>
        <v>0</v>
      </c>
      <c r="Q66" s="1257">
        <f t="shared" si="9"/>
        <v>0</v>
      </c>
      <c r="R66" s="1257">
        <f t="shared" si="9"/>
        <v>0</v>
      </c>
    </row>
    <row r="67" spans="2:18">
      <c r="B67" s="599" t="s">
        <v>325</v>
      </c>
      <c r="C67" s="600" t="s">
        <v>324</v>
      </c>
      <c r="D67" s="1051">
        <v>0</v>
      </c>
      <c r="E67" s="1051">
        <f t="shared" si="9"/>
        <v>0</v>
      </c>
      <c r="F67" s="1051">
        <f t="shared" si="9"/>
        <v>0</v>
      </c>
      <c r="G67" s="1051">
        <f t="shared" si="9"/>
        <v>0</v>
      </c>
      <c r="H67" s="1051">
        <f t="shared" si="9"/>
        <v>0</v>
      </c>
      <c r="I67" s="1051">
        <f t="shared" si="9"/>
        <v>0</v>
      </c>
      <c r="J67" s="1051">
        <f t="shared" si="9"/>
        <v>0</v>
      </c>
      <c r="K67" s="1051">
        <f t="shared" si="9"/>
        <v>772.63016068998945</v>
      </c>
      <c r="L67" s="1051">
        <f t="shared" si="9"/>
        <v>0</v>
      </c>
      <c r="M67" s="1051">
        <f t="shared" si="9"/>
        <v>0</v>
      </c>
      <c r="N67" s="1051">
        <f t="shared" si="9"/>
        <v>0</v>
      </c>
      <c r="O67" s="1051">
        <f t="shared" si="9"/>
        <v>0</v>
      </c>
      <c r="P67" s="1051">
        <f t="shared" si="9"/>
        <v>0</v>
      </c>
      <c r="Q67" s="1051">
        <f t="shared" si="9"/>
        <v>0</v>
      </c>
      <c r="R67" s="1051">
        <f t="shared" si="9"/>
        <v>0</v>
      </c>
    </row>
    <row r="68" spans="2:18" ht="10.5" thickBot="1"/>
    <row r="69" spans="2:18" ht="10.5" thickBot="1">
      <c r="B69" s="419"/>
      <c r="C69" s="419"/>
      <c r="D69" s="959"/>
      <c r="E69" s="959"/>
      <c r="F69" s="959"/>
      <c r="G69" s="959"/>
      <c r="H69" s="959"/>
      <c r="I69" s="959"/>
      <c r="J69" s="959"/>
      <c r="K69" s="959"/>
      <c r="L69" s="959"/>
      <c r="M69" s="959"/>
      <c r="N69" s="959"/>
      <c r="O69" s="959"/>
      <c r="P69" s="959"/>
      <c r="Q69" s="959"/>
      <c r="R69" s="959"/>
    </row>
    <row r="70" spans="2:18" ht="10.8" thickBot="1">
      <c r="B70" s="964" t="s">
        <v>632</v>
      </c>
      <c r="C70" s="419" t="s">
        <v>232</v>
      </c>
      <c r="D70" s="419" t="s">
        <v>70</v>
      </c>
      <c r="E70" s="419" t="s">
        <v>71</v>
      </c>
      <c r="F70" s="419" t="s">
        <v>72</v>
      </c>
      <c r="G70" s="419" t="s">
        <v>87</v>
      </c>
      <c r="H70" s="419" t="s">
        <v>88</v>
      </c>
      <c r="I70" s="419" t="s">
        <v>199</v>
      </c>
      <c r="J70" s="419" t="s">
        <v>200</v>
      </c>
      <c r="K70" s="419" t="s">
        <v>201</v>
      </c>
      <c r="L70" s="419" t="s">
        <v>408</v>
      </c>
      <c r="M70" s="419" t="s">
        <v>409</v>
      </c>
      <c r="N70" s="419" t="s">
        <v>595</v>
      </c>
      <c r="O70" s="419" t="s">
        <v>596</v>
      </c>
      <c r="P70" s="959" t="s">
        <v>597</v>
      </c>
      <c r="Q70" s="959" t="s">
        <v>598</v>
      </c>
      <c r="R70" s="995" t="s">
        <v>599</v>
      </c>
    </row>
    <row r="71" spans="2:18">
      <c r="B71" s="599" t="s">
        <v>321</v>
      </c>
      <c r="C71" s="600" t="s">
        <v>322</v>
      </c>
      <c r="D71" s="1050">
        <v>0</v>
      </c>
      <c r="E71" s="1050">
        <f t="shared" ref="E71:R73" si="10">D65</f>
        <v>0</v>
      </c>
      <c r="F71" s="1050">
        <f t="shared" si="10"/>
        <v>0</v>
      </c>
      <c r="G71" s="1050">
        <f t="shared" si="10"/>
        <v>0</v>
      </c>
      <c r="H71" s="1050">
        <f t="shared" si="10"/>
        <v>0</v>
      </c>
      <c r="I71" s="1050">
        <f t="shared" si="10"/>
        <v>0</v>
      </c>
      <c r="J71" s="1050">
        <f t="shared" si="10"/>
        <v>0</v>
      </c>
      <c r="K71" s="1050">
        <f t="shared" si="10"/>
        <v>0</v>
      </c>
      <c r="L71" s="1050">
        <f t="shared" si="10"/>
        <v>266023.08882292372</v>
      </c>
      <c r="M71" s="1050">
        <f t="shared" si="10"/>
        <v>0</v>
      </c>
      <c r="N71" s="1050">
        <f t="shared" si="10"/>
        <v>0</v>
      </c>
      <c r="O71" s="1050">
        <f t="shared" si="10"/>
        <v>0</v>
      </c>
      <c r="P71" s="1050">
        <f t="shared" si="10"/>
        <v>0</v>
      </c>
      <c r="Q71" s="1050">
        <f t="shared" si="10"/>
        <v>0</v>
      </c>
      <c r="R71" s="1050">
        <f t="shared" si="10"/>
        <v>0</v>
      </c>
    </row>
    <row r="72" spans="2:18" ht="10.5">
      <c r="B72" s="599" t="s">
        <v>323</v>
      </c>
      <c r="C72" s="606" t="s">
        <v>727</v>
      </c>
      <c r="D72" s="1257">
        <v>0</v>
      </c>
      <c r="E72" s="1257">
        <f t="shared" si="10"/>
        <v>0</v>
      </c>
      <c r="F72" s="1257">
        <f t="shared" si="10"/>
        <v>0</v>
      </c>
      <c r="G72" s="1257">
        <f t="shared" si="10"/>
        <v>0</v>
      </c>
      <c r="H72" s="1257">
        <f t="shared" si="10"/>
        <v>0</v>
      </c>
      <c r="I72" s="1257">
        <f t="shared" si="10"/>
        <v>0</v>
      </c>
      <c r="J72" s="1257">
        <f t="shared" si="10"/>
        <v>0</v>
      </c>
      <c r="K72" s="1257">
        <f t="shared" si="10"/>
        <v>0</v>
      </c>
      <c r="L72" s="1257">
        <f t="shared" si="10"/>
        <v>3559.0567599197138</v>
      </c>
      <c r="M72" s="1257">
        <f t="shared" si="10"/>
        <v>0</v>
      </c>
      <c r="N72" s="1257">
        <f t="shared" si="10"/>
        <v>0</v>
      </c>
      <c r="O72" s="1257">
        <f t="shared" si="10"/>
        <v>0</v>
      </c>
      <c r="P72" s="1257">
        <f t="shared" si="10"/>
        <v>0</v>
      </c>
      <c r="Q72" s="1257">
        <f t="shared" si="10"/>
        <v>0</v>
      </c>
      <c r="R72" s="1257">
        <f t="shared" si="10"/>
        <v>0</v>
      </c>
    </row>
    <row r="73" spans="2:18">
      <c r="B73" s="599" t="s">
        <v>325</v>
      </c>
      <c r="C73" s="600" t="s">
        <v>324</v>
      </c>
      <c r="D73" s="1051">
        <v>0</v>
      </c>
      <c r="E73" s="1051">
        <f t="shared" si="10"/>
        <v>0</v>
      </c>
      <c r="F73" s="1051">
        <f t="shared" si="10"/>
        <v>0</v>
      </c>
      <c r="G73" s="1051">
        <f t="shared" si="10"/>
        <v>0</v>
      </c>
      <c r="H73" s="1051">
        <f t="shared" si="10"/>
        <v>0</v>
      </c>
      <c r="I73" s="1051">
        <f t="shared" si="10"/>
        <v>0</v>
      </c>
      <c r="J73" s="1051">
        <f t="shared" si="10"/>
        <v>0</v>
      </c>
      <c r="K73" s="1051">
        <f t="shared" si="10"/>
        <v>0</v>
      </c>
      <c r="L73" s="1051">
        <f t="shared" si="10"/>
        <v>772.63016068998945</v>
      </c>
      <c r="M73" s="1051">
        <f t="shared" si="10"/>
        <v>0</v>
      </c>
      <c r="N73" s="1051">
        <f t="shared" si="10"/>
        <v>0</v>
      </c>
      <c r="O73" s="1051">
        <f t="shared" si="10"/>
        <v>0</v>
      </c>
      <c r="P73" s="1051">
        <f t="shared" si="10"/>
        <v>0</v>
      </c>
      <c r="Q73" s="1051">
        <f t="shared" si="10"/>
        <v>0</v>
      </c>
      <c r="R73" s="1051">
        <f t="shared" si="10"/>
        <v>0</v>
      </c>
    </row>
    <row r="74" spans="2:18" ht="10.5" thickBot="1"/>
    <row r="75" spans="2:18" ht="10.5" thickBot="1">
      <c r="B75" s="419"/>
      <c r="C75" s="419"/>
      <c r="D75" s="959"/>
      <c r="E75" s="959"/>
      <c r="F75" s="959"/>
      <c r="G75" s="959"/>
      <c r="H75" s="959"/>
      <c r="I75" s="959"/>
      <c r="J75" s="959"/>
      <c r="K75" s="959"/>
      <c r="L75" s="959"/>
      <c r="M75" s="959"/>
      <c r="N75" s="959"/>
      <c r="O75" s="959"/>
      <c r="P75" s="959"/>
      <c r="Q75" s="959"/>
      <c r="R75" s="959"/>
    </row>
    <row r="76" spans="2:18" ht="10.8" thickBot="1">
      <c r="B76" s="964" t="s">
        <v>633</v>
      </c>
      <c r="C76" s="419" t="s">
        <v>232</v>
      </c>
      <c r="D76" s="419" t="s">
        <v>70</v>
      </c>
      <c r="E76" s="419" t="s">
        <v>71</v>
      </c>
      <c r="F76" s="419" t="s">
        <v>72</v>
      </c>
      <c r="G76" s="419" t="s">
        <v>87</v>
      </c>
      <c r="H76" s="419" t="s">
        <v>88</v>
      </c>
      <c r="I76" s="419" t="s">
        <v>199</v>
      </c>
      <c r="J76" s="419" t="s">
        <v>200</v>
      </c>
      <c r="K76" s="419" t="s">
        <v>201</v>
      </c>
      <c r="L76" s="419" t="s">
        <v>408</v>
      </c>
      <c r="M76" s="419" t="s">
        <v>409</v>
      </c>
      <c r="N76" s="419" t="s">
        <v>595</v>
      </c>
      <c r="O76" s="419" t="s">
        <v>596</v>
      </c>
      <c r="P76" s="959" t="s">
        <v>597</v>
      </c>
      <c r="Q76" s="959" t="s">
        <v>598</v>
      </c>
      <c r="R76" s="995" t="s">
        <v>599</v>
      </c>
    </row>
    <row r="77" spans="2:18">
      <c r="B77" s="599" t="s">
        <v>321</v>
      </c>
      <c r="C77" s="600" t="s">
        <v>322</v>
      </c>
      <c r="D77" s="1050">
        <v>0</v>
      </c>
      <c r="E77" s="1050">
        <f t="shared" ref="E77:R79" si="11">D71</f>
        <v>0</v>
      </c>
      <c r="F77" s="1050">
        <f t="shared" si="11"/>
        <v>0</v>
      </c>
      <c r="G77" s="1050">
        <f t="shared" si="11"/>
        <v>0</v>
      </c>
      <c r="H77" s="1050">
        <f t="shared" si="11"/>
        <v>0</v>
      </c>
      <c r="I77" s="1050">
        <f t="shared" si="11"/>
        <v>0</v>
      </c>
      <c r="J77" s="1050">
        <f t="shared" si="11"/>
        <v>0</v>
      </c>
      <c r="K77" s="1050">
        <f t="shared" si="11"/>
        <v>0</v>
      </c>
      <c r="L77" s="1050">
        <f t="shared" si="11"/>
        <v>0</v>
      </c>
      <c r="M77" s="1050">
        <f t="shared" si="11"/>
        <v>266023.08882292372</v>
      </c>
      <c r="N77" s="1050">
        <f t="shared" si="11"/>
        <v>0</v>
      </c>
      <c r="O77" s="1050">
        <f t="shared" si="11"/>
        <v>0</v>
      </c>
      <c r="P77" s="1050">
        <f t="shared" si="11"/>
        <v>0</v>
      </c>
      <c r="Q77" s="1050">
        <f t="shared" si="11"/>
        <v>0</v>
      </c>
      <c r="R77" s="1050">
        <f t="shared" si="11"/>
        <v>0</v>
      </c>
    </row>
    <row r="78" spans="2:18" ht="10.5">
      <c r="B78" s="599" t="s">
        <v>323</v>
      </c>
      <c r="C78" s="606" t="s">
        <v>727</v>
      </c>
      <c r="D78" s="1257">
        <v>0</v>
      </c>
      <c r="E78" s="1257">
        <f t="shared" si="11"/>
        <v>0</v>
      </c>
      <c r="F78" s="1257">
        <f t="shared" si="11"/>
        <v>0</v>
      </c>
      <c r="G78" s="1257">
        <f t="shared" si="11"/>
        <v>0</v>
      </c>
      <c r="H78" s="1257">
        <f t="shared" si="11"/>
        <v>0</v>
      </c>
      <c r="I78" s="1257">
        <f t="shared" si="11"/>
        <v>0</v>
      </c>
      <c r="J78" s="1257">
        <f t="shared" si="11"/>
        <v>0</v>
      </c>
      <c r="K78" s="1257">
        <f t="shared" si="11"/>
        <v>0</v>
      </c>
      <c r="L78" s="1257">
        <f t="shared" si="11"/>
        <v>0</v>
      </c>
      <c r="M78" s="1257">
        <f t="shared" si="11"/>
        <v>3559.0567599197138</v>
      </c>
      <c r="N78" s="1257">
        <f t="shared" si="11"/>
        <v>0</v>
      </c>
      <c r="O78" s="1257">
        <f t="shared" si="11"/>
        <v>0</v>
      </c>
      <c r="P78" s="1257">
        <f t="shared" si="11"/>
        <v>0</v>
      </c>
      <c r="Q78" s="1257">
        <f t="shared" si="11"/>
        <v>0</v>
      </c>
      <c r="R78" s="1257">
        <f t="shared" si="11"/>
        <v>0</v>
      </c>
    </row>
    <row r="79" spans="2:18">
      <c r="B79" s="599" t="s">
        <v>325</v>
      </c>
      <c r="C79" s="600" t="s">
        <v>324</v>
      </c>
      <c r="D79" s="1051">
        <v>0</v>
      </c>
      <c r="E79" s="1051">
        <f t="shared" si="11"/>
        <v>0</v>
      </c>
      <c r="F79" s="1051">
        <f t="shared" si="11"/>
        <v>0</v>
      </c>
      <c r="G79" s="1051">
        <f t="shared" si="11"/>
        <v>0</v>
      </c>
      <c r="H79" s="1051">
        <f t="shared" si="11"/>
        <v>0</v>
      </c>
      <c r="I79" s="1051">
        <f t="shared" si="11"/>
        <v>0</v>
      </c>
      <c r="J79" s="1051">
        <f t="shared" si="11"/>
        <v>0</v>
      </c>
      <c r="K79" s="1051">
        <f t="shared" si="11"/>
        <v>0</v>
      </c>
      <c r="L79" s="1051">
        <f t="shared" si="11"/>
        <v>0</v>
      </c>
      <c r="M79" s="1051">
        <f t="shared" si="11"/>
        <v>772.63016068998945</v>
      </c>
      <c r="N79" s="1051">
        <f t="shared" si="11"/>
        <v>0</v>
      </c>
      <c r="O79" s="1051">
        <f t="shared" si="11"/>
        <v>0</v>
      </c>
      <c r="P79" s="1051">
        <f t="shared" si="11"/>
        <v>0</v>
      </c>
      <c r="Q79" s="1051">
        <f t="shared" si="11"/>
        <v>0</v>
      </c>
      <c r="R79" s="1051">
        <f t="shared" si="11"/>
        <v>0</v>
      </c>
    </row>
    <row r="80" spans="2:18" ht="10.5" thickBot="1"/>
    <row r="81" spans="2:18" ht="10.5" thickBot="1">
      <c r="B81" s="419"/>
      <c r="C81" s="419"/>
      <c r="D81" s="959"/>
      <c r="E81" s="959"/>
      <c r="F81" s="959"/>
      <c r="G81" s="959"/>
      <c r="H81" s="959"/>
      <c r="I81" s="959"/>
      <c r="J81" s="959"/>
      <c r="K81" s="959"/>
      <c r="L81" s="959"/>
      <c r="M81" s="959"/>
      <c r="N81" s="959"/>
      <c r="O81" s="959"/>
      <c r="P81" s="959"/>
      <c r="Q81" s="959"/>
      <c r="R81" s="959"/>
    </row>
    <row r="82" spans="2:18" ht="10.8" thickBot="1">
      <c r="B82" s="964" t="s">
        <v>634</v>
      </c>
      <c r="C82" s="419" t="s">
        <v>232</v>
      </c>
      <c r="D82" s="419" t="s">
        <v>70</v>
      </c>
      <c r="E82" s="419" t="s">
        <v>71</v>
      </c>
      <c r="F82" s="419" t="s">
        <v>72</v>
      </c>
      <c r="G82" s="419" t="s">
        <v>87</v>
      </c>
      <c r="H82" s="419" t="s">
        <v>88</v>
      </c>
      <c r="I82" s="419" t="s">
        <v>199</v>
      </c>
      <c r="J82" s="419" t="s">
        <v>200</v>
      </c>
      <c r="K82" s="419" t="s">
        <v>201</v>
      </c>
      <c r="L82" s="419" t="s">
        <v>408</v>
      </c>
      <c r="M82" s="419" t="s">
        <v>409</v>
      </c>
      <c r="N82" s="419" t="s">
        <v>595</v>
      </c>
      <c r="O82" s="419" t="s">
        <v>596</v>
      </c>
      <c r="P82" s="959" t="s">
        <v>597</v>
      </c>
      <c r="Q82" s="959" t="s">
        <v>598</v>
      </c>
      <c r="R82" s="995" t="s">
        <v>599</v>
      </c>
    </row>
    <row r="83" spans="2:18">
      <c r="B83" s="599" t="s">
        <v>321</v>
      </c>
      <c r="C83" s="600" t="s">
        <v>322</v>
      </c>
      <c r="D83" s="1050">
        <v>0</v>
      </c>
      <c r="E83" s="1050">
        <f t="shared" ref="E83:R85" si="12">D77</f>
        <v>0</v>
      </c>
      <c r="F83" s="1050">
        <f t="shared" si="12"/>
        <v>0</v>
      </c>
      <c r="G83" s="1050">
        <f t="shared" si="12"/>
        <v>0</v>
      </c>
      <c r="H83" s="1050">
        <f t="shared" si="12"/>
        <v>0</v>
      </c>
      <c r="I83" s="1050">
        <f t="shared" si="12"/>
        <v>0</v>
      </c>
      <c r="J83" s="1050">
        <f t="shared" si="12"/>
        <v>0</v>
      </c>
      <c r="K83" s="1050">
        <f t="shared" si="12"/>
        <v>0</v>
      </c>
      <c r="L83" s="1050">
        <f t="shared" si="12"/>
        <v>0</v>
      </c>
      <c r="M83" s="1050">
        <f t="shared" si="12"/>
        <v>0</v>
      </c>
      <c r="N83" s="1050">
        <f t="shared" si="12"/>
        <v>266023.08882292372</v>
      </c>
      <c r="O83" s="1050">
        <f t="shared" si="12"/>
        <v>0</v>
      </c>
      <c r="P83" s="1050">
        <f t="shared" si="12"/>
        <v>0</v>
      </c>
      <c r="Q83" s="1050">
        <f t="shared" si="12"/>
        <v>0</v>
      </c>
      <c r="R83" s="1050">
        <f t="shared" si="12"/>
        <v>0</v>
      </c>
    </row>
    <row r="84" spans="2:18" ht="10.5">
      <c r="B84" s="599" t="s">
        <v>323</v>
      </c>
      <c r="C84" s="606" t="s">
        <v>727</v>
      </c>
      <c r="D84" s="1257">
        <v>0</v>
      </c>
      <c r="E84" s="1257">
        <f t="shared" si="12"/>
        <v>0</v>
      </c>
      <c r="F84" s="1257">
        <f t="shared" si="12"/>
        <v>0</v>
      </c>
      <c r="G84" s="1257">
        <f t="shared" si="12"/>
        <v>0</v>
      </c>
      <c r="H84" s="1257">
        <f t="shared" si="12"/>
        <v>0</v>
      </c>
      <c r="I84" s="1257">
        <f t="shared" si="12"/>
        <v>0</v>
      </c>
      <c r="J84" s="1257">
        <f t="shared" si="12"/>
        <v>0</v>
      </c>
      <c r="K84" s="1257">
        <f t="shared" si="12"/>
        <v>0</v>
      </c>
      <c r="L84" s="1257">
        <f t="shared" si="12"/>
        <v>0</v>
      </c>
      <c r="M84" s="1257">
        <f t="shared" si="12"/>
        <v>0</v>
      </c>
      <c r="N84" s="1257">
        <f t="shared" si="12"/>
        <v>3559.0567599197138</v>
      </c>
      <c r="O84" s="1257">
        <f t="shared" si="12"/>
        <v>0</v>
      </c>
      <c r="P84" s="1257">
        <f t="shared" si="12"/>
        <v>0</v>
      </c>
      <c r="Q84" s="1257">
        <f t="shared" si="12"/>
        <v>0</v>
      </c>
      <c r="R84" s="1257">
        <f t="shared" si="12"/>
        <v>0</v>
      </c>
    </row>
    <row r="85" spans="2:18">
      <c r="B85" s="599" t="s">
        <v>325</v>
      </c>
      <c r="C85" s="600" t="s">
        <v>324</v>
      </c>
      <c r="D85" s="1051">
        <v>0</v>
      </c>
      <c r="E85" s="1051">
        <f t="shared" si="12"/>
        <v>0</v>
      </c>
      <c r="F85" s="1051">
        <f t="shared" si="12"/>
        <v>0</v>
      </c>
      <c r="G85" s="1051">
        <f t="shared" si="12"/>
        <v>0</v>
      </c>
      <c r="H85" s="1051">
        <f t="shared" si="12"/>
        <v>0</v>
      </c>
      <c r="I85" s="1051">
        <f t="shared" si="12"/>
        <v>0</v>
      </c>
      <c r="J85" s="1051">
        <f t="shared" si="12"/>
        <v>0</v>
      </c>
      <c r="K85" s="1051">
        <f t="shared" si="12"/>
        <v>0</v>
      </c>
      <c r="L85" s="1051">
        <f t="shared" si="12"/>
        <v>0</v>
      </c>
      <c r="M85" s="1051">
        <f t="shared" si="12"/>
        <v>0</v>
      </c>
      <c r="N85" s="1051">
        <f t="shared" si="12"/>
        <v>772.63016068998945</v>
      </c>
      <c r="O85" s="1051">
        <f t="shared" si="12"/>
        <v>0</v>
      </c>
      <c r="P85" s="1051">
        <f t="shared" si="12"/>
        <v>0</v>
      </c>
      <c r="Q85" s="1051">
        <f t="shared" si="12"/>
        <v>0</v>
      </c>
      <c r="R85" s="1051">
        <f t="shared" si="12"/>
        <v>0</v>
      </c>
    </row>
    <row r="86" spans="2:18" ht="10.5" thickBot="1"/>
    <row r="87" spans="2:18" ht="10.5" thickBot="1">
      <c r="B87" s="419"/>
      <c r="C87" s="419"/>
      <c r="D87" s="959"/>
      <c r="E87" s="959"/>
      <c r="F87" s="959"/>
      <c r="G87" s="959"/>
      <c r="H87" s="959"/>
      <c r="I87" s="959"/>
      <c r="J87" s="959"/>
      <c r="K87" s="959"/>
      <c r="L87" s="959"/>
      <c r="M87" s="959"/>
      <c r="N87" s="959"/>
      <c r="O87" s="959"/>
      <c r="P87" s="959"/>
      <c r="Q87" s="959"/>
      <c r="R87" s="959"/>
    </row>
    <row r="88" spans="2:18" ht="10.8" thickBot="1">
      <c r="B88" s="964" t="s">
        <v>756</v>
      </c>
      <c r="C88" s="419" t="s">
        <v>232</v>
      </c>
      <c r="D88" s="419" t="s">
        <v>70</v>
      </c>
      <c r="E88" s="419" t="s">
        <v>71</v>
      </c>
      <c r="F88" s="419" t="s">
        <v>72</v>
      </c>
      <c r="G88" s="419" t="s">
        <v>87</v>
      </c>
      <c r="H88" s="419" t="s">
        <v>88</v>
      </c>
      <c r="I88" s="419" t="s">
        <v>199</v>
      </c>
      <c r="J88" s="419" t="s">
        <v>200</v>
      </c>
      <c r="K88" s="419" t="s">
        <v>201</v>
      </c>
      <c r="L88" s="419" t="s">
        <v>408</v>
      </c>
      <c r="M88" s="419" t="s">
        <v>409</v>
      </c>
      <c r="N88" s="419" t="s">
        <v>595</v>
      </c>
      <c r="O88" s="419" t="s">
        <v>596</v>
      </c>
      <c r="P88" s="959" t="s">
        <v>597</v>
      </c>
      <c r="Q88" s="959" t="s">
        <v>598</v>
      </c>
      <c r="R88" s="995" t="s">
        <v>599</v>
      </c>
    </row>
    <row r="89" spans="2:18">
      <c r="B89" s="599" t="s">
        <v>321</v>
      </c>
      <c r="C89" s="600" t="s">
        <v>322</v>
      </c>
      <c r="D89" s="1050">
        <v>0</v>
      </c>
      <c r="E89" s="1050">
        <f t="shared" ref="E89:R91" si="13">D83</f>
        <v>0</v>
      </c>
      <c r="F89" s="1050">
        <f t="shared" si="13"/>
        <v>0</v>
      </c>
      <c r="G89" s="1050">
        <f t="shared" si="13"/>
        <v>0</v>
      </c>
      <c r="H89" s="1050">
        <f t="shared" si="13"/>
        <v>0</v>
      </c>
      <c r="I89" s="1050">
        <f t="shared" si="13"/>
        <v>0</v>
      </c>
      <c r="J89" s="1050">
        <f t="shared" si="13"/>
        <v>0</v>
      </c>
      <c r="K89" s="1050">
        <f t="shared" si="13"/>
        <v>0</v>
      </c>
      <c r="L89" s="1050">
        <f t="shared" si="13"/>
        <v>0</v>
      </c>
      <c r="M89" s="1050">
        <f t="shared" si="13"/>
        <v>0</v>
      </c>
      <c r="N89" s="1050">
        <f t="shared" si="13"/>
        <v>0</v>
      </c>
      <c r="O89" s="1050">
        <f t="shared" si="13"/>
        <v>266023.08882292372</v>
      </c>
      <c r="P89" s="1050">
        <f t="shared" si="13"/>
        <v>0</v>
      </c>
      <c r="Q89" s="1050">
        <f t="shared" si="13"/>
        <v>0</v>
      </c>
      <c r="R89" s="1050">
        <f t="shared" si="13"/>
        <v>0</v>
      </c>
    </row>
    <row r="90" spans="2:18" ht="10.5">
      <c r="B90" s="599" t="s">
        <v>323</v>
      </c>
      <c r="C90" s="606" t="s">
        <v>727</v>
      </c>
      <c r="D90" s="1257">
        <v>0</v>
      </c>
      <c r="E90" s="1257">
        <f t="shared" si="13"/>
        <v>0</v>
      </c>
      <c r="F90" s="1257">
        <f t="shared" si="13"/>
        <v>0</v>
      </c>
      <c r="G90" s="1257">
        <f t="shared" si="13"/>
        <v>0</v>
      </c>
      <c r="H90" s="1257">
        <f t="shared" si="13"/>
        <v>0</v>
      </c>
      <c r="I90" s="1257">
        <f t="shared" si="13"/>
        <v>0</v>
      </c>
      <c r="J90" s="1257">
        <f t="shared" si="13"/>
        <v>0</v>
      </c>
      <c r="K90" s="1257">
        <f t="shared" si="13"/>
        <v>0</v>
      </c>
      <c r="L90" s="1257">
        <f t="shared" si="13"/>
        <v>0</v>
      </c>
      <c r="M90" s="1257">
        <f t="shared" si="13"/>
        <v>0</v>
      </c>
      <c r="N90" s="1257">
        <f t="shared" si="13"/>
        <v>0</v>
      </c>
      <c r="O90" s="1257">
        <f t="shared" si="13"/>
        <v>3559.0567599197138</v>
      </c>
      <c r="P90" s="1257">
        <f t="shared" si="13"/>
        <v>0</v>
      </c>
      <c r="Q90" s="1257">
        <f t="shared" si="13"/>
        <v>0</v>
      </c>
      <c r="R90" s="1257">
        <f t="shared" si="13"/>
        <v>0</v>
      </c>
    </row>
    <row r="91" spans="2:18">
      <c r="B91" s="599" t="s">
        <v>325</v>
      </c>
      <c r="C91" s="600" t="s">
        <v>324</v>
      </c>
      <c r="D91" s="1051">
        <v>0</v>
      </c>
      <c r="E91" s="1051">
        <f t="shared" si="13"/>
        <v>0</v>
      </c>
      <c r="F91" s="1051">
        <f t="shared" si="13"/>
        <v>0</v>
      </c>
      <c r="G91" s="1051">
        <f t="shared" si="13"/>
        <v>0</v>
      </c>
      <c r="H91" s="1051">
        <f t="shared" si="13"/>
        <v>0</v>
      </c>
      <c r="I91" s="1051">
        <f t="shared" si="13"/>
        <v>0</v>
      </c>
      <c r="J91" s="1051">
        <f t="shared" si="13"/>
        <v>0</v>
      </c>
      <c r="K91" s="1051">
        <f t="shared" si="13"/>
        <v>0</v>
      </c>
      <c r="L91" s="1051">
        <f t="shared" si="13"/>
        <v>0</v>
      </c>
      <c r="M91" s="1051">
        <f t="shared" si="13"/>
        <v>0</v>
      </c>
      <c r="N91" s="1051">
        <f t="shared" si="13"/>
        <v>0</v>
      </c>
      <c r="O91" s="1051">
        <f t="shared" si="13"/>
        <v>772.63016068998945</v>
      </c>
      <c r="P91" s="1051">
        <f t="shared" si="13"/>
        <v>0</v>
      </c>
      <c r="Q91" s="1051">
        <f t="shared" si="13"/>
        <v>0</v>
      </c>
      <c r="R91" s="1051">
        <f t="shared" si="13"/>
        <v>0</v>
      </c>
    </row>
    <row r="92" spans="2:18" ht="10.5" thickBot="1"/>
    <row r="93" spans="2:18" ht="10.5" thickBot="1">
      <c r="B93" s="419"/>
      <c r="C93" s="419"/>
      <c r="D93" s="959"/>
      <c r="E93" s="959"/>
      <c r="F93" s="959"/>
      <c r="G93" s="959"/>
      <c r="H93" s="959"/>
      <c r="I93" s="959"/>
      <c r="J93" s="959"/>
      <c r="K93" s="959"/>
      <c r="L93" s="959"/>
      <c r="M93" s="959"/>
      <c r="N93" s="959"/>
      <c r="O93" s="959"/>
      <c r="P93" s="959"/>
      <c r="Q93" s="959"/>
      <c r="R93" s="959"/>
    </row>
    <row r="94" spans="2:18" ht="10.8" thickBot="1">
      <c r="B94" s="964" t="s">
        <v>757</v>
      </c>
      <c r="C94" s="419" t="s">
        <v>232</v>
      </c>
      <c r="D94" s="419" t="s">
        <v>70</v>
      </c>
      <c r="E94" s="419" t="s">
        <v>71</v>
      </c>
      <c r="F94" s="419" t="s">
        <v>72</v>
      </c>
      <c r="G94" s="419" t="s">
        <v>87</v>
      </c>
      <c r="H94" s="419" t="s">
        <v>88</v>
      </c>
      <c r="I94" s="419" t="s">
        <v>199</v>
      </c>
      <c r="J94" s="419" t="s">
        <v>200</v>
      </c>
      <c r="K94" s="419" t="s">
        <v>201</v>
      </c>
      <c r="L94" s="419" t="s">
        <v>408</v>
      </c>
      <c r="M94" s="419" t="s">
        <v>409</v>
      </c>
      <c r="N94" s="419" t="s">
        <v>595</v>
      </c>
      <c r="O94" s="419" t="s">
        <v>596</v>
      </c>
      <c r="P94" s="959" t="s">
        <v>597</v>
      </c>
      <c r="Q94" s="959" t="s">
        <v>598</v>
      </c>
      <c r="R94" s="995" t="s">
        <v>599</v>
      </c>
    </row>
    <row r="95" spans="2:18">
      <c r="B95" s="599" t="s">
        <v>321</v>
      </c>
      <c r="C95" s="600" t="s">
        <v>322</v>
      </c>
      <c r="D95" s="1050">
        <v>0</v>
      </c>
      <c r="E95" s="1050">
        <f t="shared" ref="E95:R97" si="14">D89</f>
        <v>0</v>
      </c>
      <c r="F95" s="1050">
        <f t="shared" si="14"/>
        <v>0</v>
      </c>
      <c r="G95" s="1050">
        <f t="shared" si="14"/>
        <v>0</v>
      </c>
      <c r="H95" s="1050">
        <f t="shared" si="14"/>
        <v>0</v>
      </c>
      <c r="I95" s="1050">
        <f t="shared" si="14"/>
        <v>0</v>
      </c>
      <c r="J95" s="1050">
        <f t="shared" si="14"/>
        <v>0</v>
      </c>
      <c r="K95" s="1050">
        <f t="shared" si="14"/>
        <v>0</v>
      </c>
      <c r="L95" s="1050">
        <f t="shared" si="14"/>
        <v>0</v>
      </c>
      <c r="M95" s="1050">
        <f t="shared" si="14"/>
        <v>0</v>
      </c>
      <c r="N95" s="1050">
        <f t="shared" si="14"/>
        <v>0</v>
      </c>
      <c r="O95" s="1050">
        <f t="shared" si="14"/>
        <v>0</v>
      </c>
      <c r="P95" s="1050">
        <f t="shared" si="14"/>
        <v>266023.08882292372</v>
      </c>
      <c r="Q95" s="1050">
        <f t="shared" si="14"/>
        <v>0</v>
      </c>
      <c r="R95" s="1050">
        <f t="shared" si="14"/>
        <v>0</v>
      </c>
    </row>
    <row r="96" spans="2:18" ht="10.5">
      <c r="B96" s="599" t="s">
        <v>323</v>
      </c>
      <c r="C96" s="606" t="s">
        <v>727</v>
      </c>
      <c r="D96" s="1257">
        <v>0</v>
      </c>
      <c r="E96" s="1257">
        <f t="shared" si="14"/>
        <v>0</v>
      </c>
      <c r="F96" s="1257">
        <f t="shared" si="14"/>
        <v>0</v>
      </c>
      <c r="G96" s="1257">
        <f t="shared" si="14"/>
        <v>0</v>
      </c>
      <c r="H96" s="1257">
        <f t="shared" si="14"/>
        <v>0</v>
      </c>
      <c r="I96" s="1257">
        <f t="shared" si="14"/>
        <v>0</v>
      </c>
      <c r="J96" s="1257">
        <f t="shared" si="14"/>
        <v>0</v>
      </c>
      <c r="K96" s="1257">
        <f t="shared" si="14"/>
        <v>0</v>
      </c>
      <c r="L96" s="1257">
        <f t="shared" si="14"/>
        <v>0</v>
      </c>
      <c r="M96" s="1257">
        <f t="shared" si="14"/>
        <v>0</v>
      </c>
      <c r="N96" s="1257">
        <f t="shared" si="14"/>
        <v>0</v>
      </c>
      <c r="O96" s="1257">
        <f t="shared" si="14"/>
        <v>0</v>
      </c>
      <c r="P96" s="1257">
        <f t="shared" si="14"/>
        <v>3559.0567599197138</v>
      </c>
      <c r="Q96" s="1257">
        <f t="shared" si="14"/>
        <v>0</v>
      </c>
      <c r="R96" s="1257">
        <f t="shared" si="14"/>
        <v>0</v>
      </c>
    </row>
    <row r="97" spans="2:18">
      <c r="B97" s="599" t="s">
        <v>325</v>
      </c>
      <c r="C97" s="600" t="s">
        <v>324</v>
      </c>
      <c r="D97" s="1051">
        <v>0</v>
      </c>
      <c r="E97" s="1051">
        <f t="shared" si="14"/>
        <v>0</v>
      </c>
      <c r="F97" s="1051">
        <f t="shared" si="14"/>
        <v>0</v>
      </c>
      <c r="G97" s="1051">
        <f t="shared" si="14"/>
        <v>0</v>
      </c>
      <c r="H97" s="1051">
        <f t="shared" si="14"/>
        <v>0</v>
      </c>
      <c r="I97" s="1051">
        <f t="shared" si="14"/>
        <v>0</v>
      </c>
      <c r="J97" s="1051">
        <f t="shared" si="14"/>
        <v>0</v>
      </c>
      <c r="K97" s="1051">
        <f t="shared" si="14"/>
        <v>0</v>
      </c>
      <c r="L97" s="1051">
        <f t="shared" si="14"/>
        <v>0</v>
      </c>
      <c r="M97" s="1051">
        <f t="shared" si="14"/>
        <v>0</v>
      </c>
      <c r="N97" s="1051">
        <f t="shared" si="14"/>
        <v>0</v>
      </c>
      <c r="O97" s="1051">
        <f t="shared" si="14"/>
        <v>0</v>
      </c>
      <c r="P97" s="1051">
        <f t="shared" si="14"/>
        <v>772.63016068998945</v>
      </c>
      <c r="Q97" s="1051">
        <f t="shared" si="14"/>
        <v>0</v>
      </c>
      <c r="R97" s="1051">
        <f t="shared" si="14"/>
        <v>0</v>
      </c>
    </row>
    <row r="98" spans="2:18" ht="10.5" thickBot="1"/>
    <row r="99" spans="2:18" ht="10.5" thickBot="1">
      <c r="B99" s="419"/>
      <c r="C99" s="419"/>
      <c r="D99" s="959"/>
      <c r="E99" s="959"/>
      <c r="F99" s="959"/>
      <c r="G99" s="959"/>
      <c r="H99" s="959"/>
      <c r="I99" s="959"/>
      <c r="J99" s="959"/>
      <c r="K99" s="959"/>
      <c r="L99" s="959"/>
      <c r="M99" s="959"/>
      <c r="N99" s="959"/>
      <c r="O99" s="959"/>
      <c r="P99" s="959"/>
      <c r="Q99" s="959"/>
      <c r="R99" s="959"/>
    </row>
    <row r="100" spans="2:18" ht="10.8" thickBot="1">
      <c r="B100" s="964" t="s">
        <v>758</v>
      </c>
      <c r="C100" s="419" t="s">
        <v>232</v>
      </c>
      <c r="D100" s="419" t="s">
        <v>70</v>
      </c>
      <c r="E100" s="419" t="s">
        <v>71</v>
      </c>
      <c r="F100" s="419" t="s">
        <v>72</v>
      </c>
      <c r="G100" s="419" t="s">
        <v>87</v>
      </c>
      <c r="H100" s="419" t="s">
        <v>88</v>
      </c>
      <c r="I100" s="419" t="s">
        <v>199</v>
      </c>
      <c r="J100" s="419" t="s">
        <v>200</v>
      </c>
      <c r="K100" s="419" t="s">
        <v>201</v>
      </c>
      <c r="L100" s="419" t="s">
        <v>408</v>
      </c>
      <c r="M100" s="419" t="s">
        <v>409</v>
      </c>
      <c r="N100" s="419" t="s">
        <v>595</v>
      </c>
      <c r="O100" s="419" t="s">
        <v>596</v>
      </c>
      <c r="P100" s="959" t="s">
        <v>597</v>
      </c>
      <c r="Q100" s="959" t="s">
        <v>598</v>
      </c>
      <c r="R100" s="995" t="s">
        <v>599</v>
      </c>
    </row>
    <row r="101" spans="2:18">
      <c r="B101" s="599" t="s">
        <v>321</v>
      </c>
      <c r="C101" s="600" t="s">
        <v>322</v>
      </c>
      <c r="D101" s="1050">
        <v>0</v>
      </c>
      <c r="E101" s="1050">
        <f t="shared" ref="E101:R103" si="15">D95</f>
        <v>0</v>
      </c>
      <c r="F101" s="1050">
        <f t="shared" si="15"/>
        <v>0</v>
      </c>
      <c r="G101" s="1050">
        <f t="shared" si="15"/>
        <v>0</v>
      </c>
      <c r="H101" s="1050">
        <f t="shared" si="15"/>
        <v>0</v>
      </c>
      <c r="I101" s="1050">
        <f t="shared" si="15"/>
        <v>0</v>
      </c>
      <c r="J101" s="1050">
        <f t="shared" si="15"/>
        <v>0</v>
      </c>
      <c r="K101" s="1050">
        <f t="shared" si="15"/>
        <v>0</v>
      </c>
      <c r="L101" s="1050">
        <f t="shared" si="15"/>
        <v>0</v>
      </c>
      <c r="M101" s="1050">
        <f t="shared" si="15"/>
        <v>0</v>
      </c>
      <c r="N101" s="1050">
        <f t="shared" si="15"/>
        <v>0</v>
      </c>
      <c r="O101" s="1050">
        <f t="shared" si="15"/>
        <v>0</v>
      </c>
      <c r="P101" s="1050">
        <f t="shared" si="15"/>
        <v>0</v>
      </c>
      <c r="Q101" s="1050">
        <f t="shared" si="15"/>
        <v>266023.08882292372</v>
      </c>
      <c r="R101" s="1050">
        <f t="shared" si="15"/>
        <v>0</v>
      </c>
    </row>
    <row r="102" spans="2:18" ht="10.5">
      <c r="B102" s="599" t="s">
        <v>323</v>
      </c>
      <c r="C102" s="606" t="s">
        <v>727</v>
      </c>
      <c r="D102" s="1257">
        <v>0</v>
      </c>
      <c r="E102" s="1257">
        <f t="shared" si="15"/>
        <v>0</v>
      </c>
      <c r="F102" s="1257">
        <f t="shared" si="15"/>
        <v>0</v>
      </c>
      <c r="G102" s="1257">
        <f t="shared" si="15"/>
        <v>0</v>
      </c>
      <c r="H102" s="1257">
        <f t="shared" si="15"/>
        <v>0</v>
      </c>
      <c r="I102" s="1257">
        <f t="shared" si="15"/>
        <v>0</v>
      </c>
      <c r="J102" s="1257">
        <f t="shared" si="15"/>
        <v>0</v>
      </c>
      <c r="K102" s="1257">
        <f t="shared" si="15"/>
        <v>0</v>
      </c>
      <c r="L102" s="1257">
        <f t="shared" si="15"/>
        <v>0</v>
      </c>
      <c r="M102" s="1257">
        <f t="shared" si="15"/>
        <v>0</v>
      </c>
      <c r="N102" s="1257">
        <f t="shared" si="15"/>
        <v>0</v>
      </c>
      <c r="O102" s="1257">
        <f t="shared" si="15"/>
        <v>0</v>
      </c>
      <c r="P102" s="1257">
        <f t="shared" si="15"/>
        <v>0</v>
      </c>
      <c r="Q102" s="1257">
        <f t="shared" si="15"/>
        <v>3559.0567599197138</v>
      </c>
      <c r="R102" s="1257">
        <f t="shared" si="15"/>
        <v>0</v>
      </c>
    </row>
    <row r="103" spans="2:18">
      <c r="B103" s="599" t="s">
        <v>325</v>
      </c>
      <c r="C103" s="600" t="s">
        <v>324</v>
      </c>
      <c r="D103" s="1051">
        <v>0</v>
      </c>
      <c r="E103" s="1051">
        <f t="shared" si="15"/>
        <v>0</v>
      </c>
      <c r="F103" s="1051">
        <f t="shared" si="15"/>
        <v>0</v>
      </c>
      <c r="G103" s="1051">
        <f t="shared" si="15"/>
        <v>0</v>
      </c>
      <c r="H103" s="1051">
        <f t="shared" si="15"/>
        <v>0</v>
      </c>
      <c r="I103" s="1051">
        <f t="shared" si="15"/>
        <v>0</v>
      </c>
      <c r="J103" s="1051">
        <f t="shared" si="15"/>
        <v>0</v>
      </c>
      <c r="K103" s="1051">
        <f t="shared" si="15"/>
        <v>0</v>
      </c>
      <c r="L103" s="1051">
        <f t="shared" si="15"/>
        <v>0</v>
      </c>
      <c r="M103" s="1051">
        <f t="shared" si="15"/>
        <v>0</v>
      </c>
      <c r="N103" s="1051">
        <f t="shared" si="15"/>
        <v>0</v>
      </c>
      <c r="O103" s="1051">
        <f t="shared" si="15"/>
        <v>0</v>
      </c>
      <c r="P103" s="1051">
        <f t="shared" si="15"/>
        <v>0</v>
      </c>
      <c r="Q103" s="1051">
        <f t="shared" si="15"/>
        <v>772.63016068998945</v>
      </c>
      <c r="R103" s="1051">
        <f t="shared" si="15"/>
        <v>0</v>
      </c>
    </row>
    <row r="104" spans="2:18" ht="10.5" thickBot="1"/>
    <row r="105" spans="2:18" ht="10.5" thickBot="1">
      <c r="B105" s="419"/>
      <c r="C105" s="419"/>
      <c r="D105" s="959"/>
      <c r="E105" s="959"/>
      <c r="F105" s="959"/>
      <c r="G105" s="959"/>
      <c r="H105" s="959"/>
      <c r="I105" s="959"/>
      <c r="J105" s="959"/>
      <c r="K105" s="959"/>
      <c r="L105" s="959"/>
      <c r="M105" s="959"/>
      <c r="N105" s="959"/>
      <c r="O105" s="959"/>
      <c r="P105" s="959"/>
      <c r="Q105" s="959"/>
      <c r="R105" s="959"/>
    </row>
    <row r="106" spans="2:18" ht="10.8" thickBot="1">
      <c r="B106" s="964" t="s">
        <v>759</v>
      </c>
      <c r="C106" s="419" t="s">
        <v>232</v>
      </c>
      <c r="D106" s="419" t="s">
        <v>70</v>
      </c>
      <c r="E106" s="419" t="s">
        <v>71</v>
      </c>
      <c r="F106" s="419" t="s">
        <v>72</v>
      </c>
      <c r="G106" s="419" t="s">
        <v>87</v>
      </c>
      <c r="H106" s="419" t="s">
        <v>88</v>
      </c>
      <c r="I106" s="419" t="s">
        <v>199</v>
      </c>
      <c r="J106" s="419" t="s">
        <v>200</v>
      </c>
      <c r="K106" s="419" t="s">
        <v>201</v>
      </c>
      <c r="L106" s="419" t="s">
        <v>408</v>
      </c>
      <c r="M106" s="419" t="s">
        <v>409</v>
      </c>
      <c r="N106" s="419" t="s">
        <v>595</v>
      </c>
      <c r="O106" s="419" t="s">
        <v>596</v>
      </c>
      <c r="P106" s="959" t="s">
        <v>597</v>
      </c>
      <c r="Q106" s="959" t="s">
        <v>598</v>
      </c>
      <c r="R106" s="995" t="s">
        <v>599</v>
      </c>
    </row>
    <row r="107" spans="2:18">
      <c r="B107" s="599" t="s">
        <v>321</v>
      </c>
      <c r="C107" s="600" t="s">
        <v>322</v>
      </c>
      <c r="D107" s="1050">
        <v>0</v>
      </c>
      <c r="E107" s="1050">
        <f t="shared" ref="E107:R109" si="16">D101</f>
        <v>0</v>
      </c>
      <c r="F107" s="1050">
        <f t="shared" si="16"/>
        <v>0</v>
      </c>
      <c r="G107" s="1050">
        <f t="shared" si="16"/>
        <v>0</v>
      </c>
      <c r="H107" s="1050">
        <f t="shared" si="16"/>
        <v>0</v>
      </c>
      <c r="I107" s="1050">
        <f t="shared" si="16"/>
        <v>0</v>
      </c>
      <c r="J107" s="1050">
        <f t="shared" si="16"/>
        <v>0</v>
      </c>
      <c r="K107" s="1050">
        <f t="shared" si="16"/>
        <v>0</v>
      </c>
      <c r="L107" s="1050">
        <f t="shared" si="16"/>
        <v>0</v>
      </c>
      <c r="M107" s="1050">
        <f t="shared" si="16"/>
        <v>0</v>
      </c>
      <c r="N107" s="1050">
        <f t="shared" si="16"/>
        <v>0</v>
      </c>
      <c r="O107" s="1050">
        <f t="shared" si="16"/>
        <v>0</v>
      </c>
      <c r="P107" s="1050">
        <f t="shared" si="16"/>
        <v>0</v>
      </c>
      <c r="Q107" s="1050">
        <f t="shared" si="16"/>
        <v>0</v>
      </c>
      <c r="R107" s="1050">
        <f t="shared" si="16"/>
        <v>266023.08882292372</v>
      </c>
    </row>
    <row r="108" spans="2:18" ht="10.5">
      <c r="B108" s="599" t="s">
        <v>323</v>
      </c>
      <c r="C108" s="606" t="s">
        <v>727</v>
      </c>
      <c r="D108" s="1257">
        <v>0</v>
      </c>
      <c r="E108" s="1257">
        <f t="shared" si="16"/>
        <v>0</v>
      </c>
      <c r="F108" s="1257">
        <f t="shared" si="16"/>
        <v>0</v>
      </c>
      <c r="G108" s="1257">
        <f t="shared" si="16"/>
        <v>0</v>
      </c>
      <c r="H108" s="1257">
        <f t="shared" si="16"/>
        <v>0</v>
      </c>
      <c r="I108" s="1257">
        <f t="shared" si="16"/>
        <v>0</v>
      </c>
      <c r="J108" s="1257">
        <f t="shared" si="16"/>
        <v>0</v>
      </c>
      <c r="K108" s="1257">
        <f t="shared" si="16"/>
        <v>0</v>
      </c>
      <c r="L108" s="1257">
        <f t="shared" si="16"/>
        <v>0</v>
      </c>
      <c r="M108" s="1257">
        <f t="shared" si="16"/>
        <v>0</v>
      </c>
      <c r="N108" s="1257">
        <f t="shared" si="16"/>
        <v>0</v>
      </c>
      <c r="O108" s="1257">
        <f t="shared" si="16"/>
        <v>0</v>
      </c>
      <c r="P108" s="1257">
        <f t="shared" si="16"/>
        <v>0</v>
      </c>
      <c r="Q108" s="1257">
        <f t="shared" si="16"/>
        <v>0</v>
      </c>
      <c r="R108" s="1257">
        <f t="shared" si="16"/>
        <v>3559.0567599197138</v>
      </c>
    </row>
    <row r="109" spans="2:18">
      <c r="B109" s="599" t="s">
        <v>325</v>
      </c>
      <c r="C109" s="600" t="s">
        <v>324</v>
      </c>
      <c r="D109" s="1051">
        <v>0</v>
      </c>
      <c r="E109" s="1051">
        <f t="shared" si="16"/>
        <v>0</v>
      </c>
      <c r="F109" s="1051">
        <f t="shared" si="16"/>
        <v>0</v>
      </c>
      <c r="G109" s="1051">
        <f t="shared" si="16"/>
        <v>0</v>
      </c>
      <c r="H109" s="1051">
        <f t="shared" si="16"/>
        <v>0</v>
      </c>
      <c r="I109" s="1051">
        <f t="shared" si="16"/>
        <v>0</v>
      </c>
      <c r="J109" s="1051">
        <f t="shared" si="16"/>
        <v>0</v>
      </c>
      <c r="K109" s="1051">
        <f t="shared" si="16"/>
        <v>0</v>
      </c>
      <c r="L109" s="1051">
        <f t="shared" si="16"/>
        <v>0</v>
      </c>
      <c r="M109" s="1051">
        <f t="shared" si="16"/>
        <v>0</v>
      </c>
      <c r="N109" s="1051">
        <f t="shared" si="16"/>
        <v>0</v>
      </c>
      <c r="O109" s="1051">
        <f t="shared" si="16"/>
        <v>0</v>
      </c>
      <c r="P109" s="1051">
        <f t="shared" si="16"/>
        <v>0</v>
      </c>
      <c r="Q109" s="1051">
        <f t="shared" si="16"/>
        <v>0</v>
      </c>
      <c r="R109" s="1051">
        <f t="shared" si="16"/>
        <v>772.63016068998945</v>
      </c>
    </row>
  </sheetData>
  <pageMargins left="0.7" right="0.7" top="0.75" bottom="0.75" header="0.3" footer="0.3"/>
  <ignoredErrors>
    <ignoredError sqref="J5 J6:J7" formula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28">
    <tabColor rgb="FF002060"/>
  </sheetPr>
  <dimension ref="A2:AA70"/>
  <sheetViews>
    <sheetView topLeftCell="A16" zoomScaleNormal="100" workbookViewId="0">
      <selection activeCell="C38" sqref="C38:Q38"/>
    </sheetView>
  </sheetViews>
  <sheetFormatPr defaultColWidth="9.21875" defaultRowHeight="12.3"/>
  <cols>
    <col min="1" max="1" width="7.21875" style="147" customWidth="1"/>
    <col min="2" max="2" width="20" style="147" customWidth="1"/>
    <col min="3" max="3" width="19.6640625" style="147" customWidth="1"/>
    <col min="4" max="4" width="13.77734375" style="147" customWidth="1"/>
    <col min="5" max="5" width="12.44140625" style="147" customWidth="1"/>
    <col min="6" max="6" width="11.6640625" style="147" customWidth="1"/>
    <col min="7" max="7" width="12" style="147" customWidth="1"/>
    <col min="8" max="8" width="12.6640625" style="147" customWidth="1"/>
    <col min="9" max="9" width="12.44140625" style="147" customWidth="1"/>
    <col min="10" max="10" width="14.6640625" style="147" customWidth="1"/>
    <col min="11" max="12" width="12" style="147" customWidth="1"/>
    <col min="13" max="13" width="11.21875" style="147" bestFit="1" customWidth="1"/>
    <col min="14" max="14" width="11.77734375" style="147" customWidth="1"/>
    <col min="15" max="15" width="10.88671875" style="147" customWidth="1"/>
    <col min="16" max="16" width="12.5546875" style="147" customWidth="1"/>
    <col min="17" max="17" width="11.83203125" style="147" customWidth="1"/>
    <col min="18" max="18" width="10.5546875" style="147" customWidth="1"/>
    <col min="19" max="19" width="11.88671875" style="147" customWidth="1"/>
    <col min="20" max="20" width="10.44140625" style="147" customWidth="1"/>
    <col min="21" max="16384" width="9.21875" style="147"/>
  </cols>
  <sheetData>
    <row r="2" spans="1:19" ht="15">
      <c r="B2" s="612" t="s">
        <v>775</v>
      </c>
      <c r="C2" s="607"/>
      <c r="D2" s="607"/>
      <c r="E2" s="608"/>
      <c r="F2" s="609"/>
      <c r="G2" s="609"/>
      <c r="H2" s="609"/>
      <c r="I2" s="609"/>
      <c r="J2" s="609"/>
      <c r="K2" s="609"/>
      <c r="L2" s="609"/>
      <c r="M2" s="609"/>
      <c r="N2" s="609"/>
      <c r="O2" s="609"/>
      <c r="P2" s="609"/>
      <c r="Q2" s="609"/>
      <c r="R2" s="609"/>
      <c r="S2" s="609"/>
    </row>
    <row r="3" spans="1:19">
      <c r="B3" s="610" t="s">
        <v>776</v>
      </c>
      <c r="C3" s="611"/>
      <c r="D3" s="611"/>
      <c r="E3" s="608"/>
      <c r="F3" s="609"/>
      <c r="G3" s="609"/>
      <c r="H3" s="609"/>
      <c r="I3" s="609"/>
      <c r="J3" s="609"/>
      <c r="K3" s="609"/>
      <c r="L3" s="609"/>
      <c r="M3" s="609"/>
      <c r="N3" s="609"/>
      <c r="O3" s="609"/>
      <c r="P3" s="609"/>
      <c r="Q3" s="609"/>
      <c r="R3" s="609"/>
      <c r="S3" s="609"/>
    </row>
    <row r="4" spans="1:19" ht="12.6" thickBot="1"/>
    <row r="5" spans="1:19">
      <c r="B5" s="613" t="s">
        <v>367</v>
      </c>
      <c r="C5" s="623">
        <f>'Water Volume'!D9</f>
        <v>300000</v>
      </c>
      <c r="D5" s="624" t="s">
        <v>514</v>
      </c>
      <c r="G5" s="937" t="s">
        <v>600</v>
      </c>
      <c r="H5" s="938"/>
      <c r="I5" s="939"/>
      <c r="J5" s="943" t="s">
        <v>603</v>
      </c>
    </row>
    <row r="6" spans="1:19" ht="13.2" thickBot="1">
      <c r="B6" s="614" t="s">
        <v>368</v>
      </c>
      <c r="C6" s="625">
        <f>'Water Volume'!D11</f>
        <v>28</v>
      </c>
      <c r="D6" s="626" t="s">
        <v>328</v>
      </c>
      <c r="G6" s="940" t="s">
        <v>601</v>
      </c>
      <c r="H6" s="941"/>
      <c r="I6" s="942"/>
      <c r="J6" s="944" t="s">
        <v>602</v>
      </c>
    </row>
    <row r="7" spans="1:19" ht="12.6" thickBot="1">
      <c r="B7" s="150"/>
      <c r="C7" s="149"/>
      <c r="D7" s="149"/>
    </row>
    <row r="8" spans="1:19" ht="31.5">
      <c r="B8" s="615" t="s">
        <v>753</v>
      </c>
      <c r="C8" s="615" t="s">
        <v>359</v>
      </c>
      <c r="D8" s="615" t="s">
        <v>254</v>
      </c>
      <c r="E8" s="615" t="s">
        <v>360</v>
      </c>
      <c r="F8" s="615" t="s">
        <v>361</v>
      </c>
      <c r="G8" s="616" t="s">
        <v>329</v>
      </c>
      <c r="H8" s="616" t="s">
        <v>330</v>
      </c>
      <c r="I8" s="615" t="s">
        <v>322</v>
      </c>
      <c r="J8" s="615" t="s">
        <v>362</v>
      </c>
      <c r="K8" s="615" t="s">
        <v>363</v>
      </c>
      <c r="L8" s="616" t="s">
        <v>331</v>
      </c>
      <c r="M8" s="615" t="s">
        <v>332</v>
      </c>
      <c r="N8" s="615" t="s">
        <v>364</v>
      </c>
      <c r="O8" s="615" t="s">
        <v>333</v>
      </c>
      <c r="P8" s="615" t="s">
        <v>365</v>
      </c>
      <c r="Q8" s="615" t="s">
        <v>334</v>
      </c>
      <c r="R8" s="615" t="s">
        <v>335</v>
      </c>
      <c r="S8" s="615" t="s">
        <v>366</v>
      </c>
    </row>
    <row r="9" spans="1:19" ht="12.6" thickBot="1">
      <c r="B9" s="209"/>
      <c r="C9" s="921"/>
      <c r="D9" s="921"/>
      <c r="E9" s="922"/>
      <c r="F9" s="923">
        <v>0.1</v>
      </c>
      <c r="G9" s="924"/>
      <c r="H9" s="924"/>
      <c r="I9" s="925">
        <f>C5</f>
        <v>300000</v>
      </c>
      <c r="J9" s="926">
        <v>0</v>
      </c>
      <c r="K9" s="924"/>
      <c r="L9" s="924"/>
      <c r="M9" s="927" t="s">
        <v>336</v>
      </c>
      <c r="N9" s="927" t="s">
        <v>337</v>
      </c>
      <c r="O9" s="927"/>
      <c r="P9" s="928">
        <v>50000</v>
      </c>
      <c r="Q9" s="929"/>
      <c r="R9" s="929"/>
      <c r="S9" s="930"/>
    </row>
    <row r="10" spans="1:19" ht="12.6" thickBot="1">
      <c r="B10" s="919"/>
      <c r="C10" s="931">
        <v>7</v>
      </c>
      <c r="D10" s="1052">
        <f>J10/C5</f>
        <v>9.7E-5</v>
      </c>
      <c r="E10" s="933">
        <v>0.1</v>
      </c>
      <c r="F10" s="1533">
        <f>F21</f>
        <v>1.8952222971366516E-2</v>
      </c>
      <c r="G10" s="933">
        <f t="shared" ref="G10" si="0">100-H10</f>
        <v>97</v>
      </c>
      <c r="H10" s="933">
        <v>3</v>
      </c>
      <c r="I10" s="932">
        <f>(I9/100)*(100-H10)</f>
        <v>291000</v>
      </c>
      <c r="J10" s="933">
        <f>I10*F9/1000</f>
        <v>29.1</v>
      </c>
      <c r="K10" s="933">
        <f>J10-J9</f>
        <v>29.1</v>
      </c>
      <c r="L10" s="933">
        <v>0.8</v>
      </c>
      <c r="M10" s="933">
        <v>7.69</v>
      </c>
      <c r="N10" s="933">
        <f t="shared" ref="N10:N16" si="1">(J10/100)*M10*C10</f>
        <v>15.664530000000003</v>
      </c>
      <c r="O10" s="933">
        <f>N10</f>
        <v>15.664530000000003</v>
      </c>
      <c r="P10" s="935">
        <v>100000</v>
      </c>
      <c r="Q10" s="934" t="s">
        <v>338</v>
      </c>
      <c r="R10" s="934" t="s">
        <v>339</v>
      </c>
      <c r="S10" s="1250">
        <f>N10*'Price Food Type'!I6</f>
        <v>37.124936100000006</v>
      </c>
    </row>
    <row r="11" spans="1:19" ht="12.6" thickBot="1">
      <c r="B11" s="920"/>
      <c r="C11" s="936">
        <v>4</v>
      </c>
      <c r="D11" s="946">
        <f>J11/C6</f>
        <v>0.19302839096336796</v>
      </c>
      <c r="E11" s="916">
        <f>F10</f>
        <v>1.8952222971366516E-2</v>
      </c>
      <c r="F11" s="1534">
        <f>G21</f>
        <v>0.15071170500526593</v>
      </c>
      <c r="G11" s="916">
        <f>G10-H11</f>
        <v>95</v>
      </c>
      <c r="H11" s="916">
        <v>2</v>
      </c>
      <c r="I11" s="918">
        <f>(I10/100)*(100-H11)</f>
        <v>285180</v>
      </c>
      <c r="J11" s="916">
        <f>I11*F10/1000</f>
        <v>5.4047949469743033</v>
      </c>
      <c r="K11" s="916">
        <f>J11-J10</f>
        <v>-23.695205053025699</v>
      </c>
      <c r="L11" s="916">
        <v>0.8</v>
      </c>
      <c r="M11" s="916">
        <v>7.66</v>
      </c>
      <c r="N11" s="916">
        <f t="shared" si="1"/>
        <v>1.6560291717529265</v>
      </c>
      <c r="O11" s="916">
        <f>SUM(N10:N11)</f>
        <v>17.320559171752929</v>
      </c>
      <c r="P11" s="935">
        <v>100000</v>
      </c>
      <c r="Q11" s="917" t="s">
        <v>338</v>
      </c>
      <c r="R11" s="917" t="s">
        <v>340</v>
      </c>
      <c r="S11" s="1251">
        <f>N11*'Price Food Type'!I7</f>
        <v>3.9247891370544359</v>
      </c>
    </row>
    <row r="12" spans="1:19" ht="12.6" thickBot="1">
      <c r="B12" s="920"/>
      <c r="C12" s="936">
        <v>5</v>
      </c>
      <c r="D12" s="946">
        <f>J12/C6</f>
        <v>1.5042987411690609</v>
      </c>
      <c r="E12" s="916">
        <f t="shared" ref="E12:E16" si="2">F11</f>
        <v>0.15071170500526593</v>
      </c>
      <c r="F12" s="1534">
        <f>H21</f>
        <v>0.50561428592727986</v>
      </c>
      <c r="G12" s="916">
        <f>G11-H12</f>
        <v>93</v>
      </c>
      <c r="H12" s="916">
        <v>2</v>
      </c>
      <c r="I12" s="918">
        <f t="shared" ref="I12:I16" si="3">(I11/100)*(100-H12)</f>
        <v>279476.40000000002</v>
      </c>
      <c r="J12" s="916">
        <f t="shared" ref="J12:J15" si="4">I12*F11/1000</f>
        <v>42.120364752733707</v>
      </c>
      <c r="K12" s="916">
        <f>J12-J11</f>
        <v>36.715569805759401</v>
      </c>
      <c r="L12" s="916">
        <v>0.8</v>
      </c>
      <c r="M12" s="916">
        <v>7.37</v>
      </c>
      <c r="N12" s="916">
        <f t="shared" si="1"/>
        <v>15.52135441138237</v>
      </c>
      <c r="O12" s="916">
        <f>SUM(N10:N12)</f>
        <v>32.841913583135302</v>
      </c>
      <c r="P12" s="935">
        <v>100000</v>
      </c>
      <c r="Q12" s="917" t="s">
        <v>338</v>
      </c>
      <c r="R12" s="917" t="s">
        <v>341</v>
      </c>
      <c r="S12" s="1251">
        <f>N12*'Price Food Type'!I8</f>
        <v>36.785609954976216</v>
      </c>
    </row>
    <row r="13" spans="1:19" ht="12.6" thickBot="1">
      <c r="B13" s="920" t="s">
        <v>754</v>
      </c>
      <c r="C13" s="936">
        <v>23</v>
      </c>
      <c r="D13" s="946">
        <f>J13/C6</f>
        <v>4.9608941782998164</v>
      </c>
      <c r="E13" s="916">
        <f t="shared" si="2"/>
        <v>0.50561428592727986</v>
      </c>
      <c r="F13" s="1534">
        <f>I21</f>
        <v>1.191340371852746</v>
      </c>
      <c r="G13" s="916">
        <f t="shared" ref="G13:G16" si="5">G12-H13</f>
        <v>91.3</v>
      </c>
      <c r="H13" s="916">
        <v>1.7</v>
      </c>
      <c r="I13" s="918">
        <f t="shared" si="3"/>
        <v>274725.30119999999</v>
      </c>
      <c r="J13" s="916">
        <f t="shared" si="4"/>
        <v>138.90503699239486</v>
      </c>
      <c r="K13" s="916">
        <f>J13-J12</f>
        <v>96.784672239661148</v>
      </c>
      <c r="L13" s="916">
        <v>0.8</v>
      </c>
      <c r="M13" s="916">
        <v>5.19</v>
      </c>
      <c r="N13" s="916">
        <f t="shared" si="1"/>
        <v>165.81094265782176</v>
      </c>
      <c r="O13" s="916">
        <f>SUM(N10:N13)</f>
        <v>198.65285624095705</v>
      </c>
      <c r="P13" s="935">
        <v>100000</v>
      </c>
      <c r="Q13" s="917" t="s">
        <v>338</v>
      </c>
      <c r="R13" s="917" t="s">
        <v>342</v>
      </c>
      <c r="S13" s="1251">
        <f>N13*'Price Food Type'!G9</f>
        <v>1618.315012578347</v>
      </c>
    </row>
    <row r="14" spans="1:19" ht="12.6" thickBot="1">
      <c r="B14" s="920"/>
      <c r="C14" s="936">
        <v>7</v>
      </c>
      <c r="D14" s="946">
        <f>J14/C6</f>
        <v>11.513641869701113</v>
      </c>
      <c r="E14" s="916">
        <f t="shared" si="2"/>
        <v>1.191340371852746</v>
      </c>
      <c r="F14" s="1534">
        <f>J21</f>
        <v>2.3129590758726777</v>
      </c>
      <c r="G14" s="916">
        <f t="shared" si="5"/>
        <v>89.8</v>
      </c>
      <c r="H14" s="916">
        <v>1.5</v>
      </c>
      <c r="I14" s="918">
        <f t="shared" si="3"/>
        <v>270604.42168199999</v>
      </c>
      <c r="J14" s="916">
        <f t="shared" si="4"/>
        <v>322.38197235163113</v>
      </c>
      <c r="K14" s="916">
        <f>J14-J13</f>
        <v>183.47693535923628</v>
      </c>
      <c r="L14" s="916">
        <v>0.8</v>
      </c>
      <c r="M14" s="916">
        <v>6.74</v>
      </c>
      <c r="N14" s="916">
        <f t="shared" si="1"/>
        <v>152.09981455549959</v>
      </c>
      <c r="O14" s="916">
        <f>SUM(N10:N14)</f>
        <v>350.75267079645664</v>
      </c>
      <c r="P14" s="935">
        <v>100000</v>
      </c>
      <c r="Q14" s="917" t="s">
        <v>338</v>
      </c>
      <c r="R14" s="917" t="s">
        <v>343</v>
      </c>
      <c r="S14" s="1251">
        <f>N14*'Price Food Type'!I10</f>
        <v>360.47656049653403</v>
      </c>
    </row>
    <row r="15" spans="1:19" ht="12.6" thickBot="1">
      <c r="B15" s="920"/>
      <c r="C15" s="936">
        <v>24</v>
      </c>
      <c r="D15" s="946">
        <f>J15/C6</f>
        <v>22.129927984630445</v>
      </c>
      <c r="E15" s="916">
        <f t="shared" si="2"/>
        <v>2.3129590758726777</v>
      </c>
      <c r="F15" s="1534">
        <f>L21</f>
        <v>6.2713547468800837</v>
      </c>
      <c r="G15" s="916">
        <f t="shared" si="5"/>
        <v>88.8</v>
      </c>
      <c r="H15" s="916">
        <v>1</v>
      </c>
      <c r="I15" s="918">
        <f t="shared" si="3"/>
        <v>267898.37746517995</v>
      </c>
      <c r="J15" s="916">
        <f t="shared" si="4"/>
        <v>619.63798356965242</v>
      </c>
      <c r="K15" s="916">
        <f t="shared" ref="K15:K16" si="6">J15-J14</f>
        <v>297.25601121802129</v>
      </c>
      <c r="L15" s="916">
        <v>0.9</v>
      </c>
      <c r="M15" s="916">
        <v>4.5</v>
      </c>
      <c r="N15" s="916">
        <f t="shared" si="1"/>
        <v>669.20902225522457</v>
      </c>
      <c r="O15" s="916">
        <f>SUM(N10:N15)</f>
        <v>1019.9616930516812</v>
      </c>
      <c r="P15" s="935">
        <v>100000</v>
      </c>
      <c r="Q15" s="917" t="s">
        <v>344</v>
      </c>
      <c r="R15" s="917" t="s">
        <v>345</v>
      </c>
      <c r="S15" s="1251">
        <f>N15*'Price Food Type'!I22</f>
        <v>1445.4914880712852</v>
      </c>
    </row>
    <row r="16" spans="1:19" ht="12.6" thickBot="1">
      <c r="A16" s="1544"/>
      <c r="B16" s="945"/>
      <c r="C16" s="1053">
        <v>18</v>
      </c>
      <c r="D16" s="1054">
        <f>J16/C6</f>
        <v>59.583041459619459</v>
      </c>
      <c r="E16" s="1055">
        <f t="shared" si="2"/>
        <v>6.2713547468800837</v>
      </c>
      <c r="F16" s="1535">
        <f>M21</f>
        <v>9.3056019293586232</v>
      </c>
      <c r="G16" s="916">
        <f t="shared" si="5"/>
        <v>88.1</v>
      </c>
      <c r="H16" s="1055">
        <v>0.7</v>
      </c>
      <c r="I16" s="1057">
        <f t="shared" si="3"/>
        <v>266023.08882292372</v>
      </c>
      <c r="J16" s="1055">
        <f>I16*F15/1000</f>
        <v>1668.3251608693449</v>
      </c>
      <c r="K16" s="1055">
        <f t="shared" si="6"/>
        <v>1048.6871772996924</v>
      </c>
      <c r="L16" s="1055">
        <v>1</v>
      </c>
      <c r="M16" s="1055">
        <v>3</v>
      </c>
      <c r="N16" s="1055">
        <f t="shared" si="1"/>
        <v>900.89558686944622</v>
      </c>
      <c r="O16" s="1055">
        <f>SUM(N10:N16)</f>
        <v>1920.8572799211274</v>
      </c>
      <c r="P16" s="935">
        <v>100000</v>
      </c>
      <c r="Q16" s="1056" t="s">
        <v>346</v>
      </c>
      <c r="R16" s="1056" t="s">
        <v>347</v>
      </c>
      <c r="S16" s="1566">
        <f>N16*'Price Food Type'!I24</f>
        <v>1315.3075568293914</v>
      </c>
    </row>
    <row r="17" spans="1:27" s="211" customFormat="1">
      <c r="A17" s="1544"/>
      <c r="B17" s="1542"/>
      <c r="C17" s="1551"/>
      <c r="D17" s="1552"/>
      <c r="E17" s="1540"/>
      <c r="F17" s="1553"/>
      <c r="G17" s="1540"/>
      <c r="H17" s="1542"/>
      <c r="I17" s="1551"/>
      <c r="J17" s="1540"/>
      <c r="K17" s="1540"/>
      <c r="L17" s="1540"/>
      <c r="M17" s="1540"/>
      <c r="N17" s="1540"/>
      <c r="O17" s="1540"/>
      <c r="P17" s="1541"/>
      <c r="Q17" s="1542"/>
      <c r="R17" s="1542"/>
      <c r="S17" s="1543"/>
      <c r="T17" s="1543"/>
      <c r="U17" s="1544"/>
      <c r="V17" s="1544"/>
      <c r="W17" s="1544"/>
      <c r="X17" s="1544"/>
      <c r="Y17" s="1544"/>
      <c r="Z17" s="1544"/>
      <c r="AA17" s="1544"/>
    </row>
    <row r="18" spans="1:27" s="211" customFormat="1" ht="12.6" thickBot="1">
      <c r="A18" s="1544"/>
      <c r="B18" s="997" t="s">
        <v>717</v>
      </c>
      <c r="C18" s="1554"/>
      <c r="D18" s="1554"/>
      <c r="E18" s="1554"/>
      <c r="F18" s="1554"/>
      <c r="G18" s="1554"/>
      <c r="H18" s="1554"/>
      <c r="I18" s="1554"/>
      <c r="J18" s="1554"/>
      <c r="K18" s="1554"/>
      <c r="L18" s="1554"/>
      <c r="M18" s="1554"/>
      <c r="N18" s="1554"/>
      <c r="O18" s="1540"/>
      <c r="P18" s="1541"/>
      <c r="Q18" s="1542"/>
      <c r="R18" s="1542"/>
      <c r="S18" s="1543"/>
      <c r="T18" s="1543"/>
      <c r="U18" s="1544"/>
      <c r="V18" s="1544"/>
      <c r="W18" s="1544"/>
      <c r="X18" s="1544"/>
      <c r="Y18" s="1544"/>
      <c r="Z18" s="1544"/>
      <c r="AA18" s="1544"/>
    </row>
    <row r="19" spans="1:27" s="211" customFormat="1" ht="12.6" thickBot="1">
      <c r="A19" s="1544"/>
      <c r="B19" s="1492" t="s">
        <v>718</v>
      </c>
      <c r="C19" s="1166">
        <v>4.0000000000000002E-4</v>
      </c>
      <c r="D19" s="1178" t="s">
        <v>755</v>
      </c>
      <c r="E19" s="1169">
        <v>0</v>
      </c>
      <c r="F19" s="1170">
        <f>E19+10</f>
        <v>10</v>
      </c>
      <c r="G19" s="1170">
        <f>F19+10</f>
        <v>20</v>
      </c>
      <c r="H19" s="1170">
        <f>G19+10</f>
        <v>30</v>
      </c>
      <c r="I19" s="1169">
        <f>H19+10</f>
        <v>40</v>
      </c>
      <c r="J19" s="1175">
        <f>I19+10</f>
        <v>50</v>
      </c>
      <c r="K19" s="1175">
        <f t="shared" ref="K19:N19" si="7">J19+10</f>
        <v>60</v>
      </c>
      <c r="L19" s="1175">
        <f t="shared" si="7"/>
        <v>70</v>
      </c>
      <c r="M19" s="1175">
        <f t="shared" si="7"/>
        <v>80</v>
      </c>
      <c r="N19" s="1175">
        <f t="shared" si="7"/>
        <v>90</v>
      </c>
      <c r="O19" s="1540"/>
      <c r="P19" s="1541"/>
      <c r="Q19" s="1542"/>
      <c r="R19" s="1542"/>
      <c r="S19" s="1543"/>
      <c r="T19" s="1543"/>
      <c r="U19" s="1544"/>
      <c r="V19" s="1544"/>
      <c r="W19" s="1544"/>
      <c r="X19" s="1544"/>
      <c r="Y19" s="1544"/>
      <c r="Z19" s="1544"/>
      <c r="AA19" s="1544"/>
    </row>
    <row r="20" spans="1:27" s="211" customFormat="1" ht="12.6" thickBot="1">
      <c r="A20" s="1544"/>
      <c r="B20" s="1167" t="s">
        <v>719</v>
      </c>
      <c r="C20" s="1168">
        <v>31</v>
      </c>
      <c r="D20" s="1179" t="s">
        <v>722</v>
      </c>
      <c r="E20" s="1173">
        <f>C20*(1-EXP(-C19*E19))</f>
        <v>0</v>
      </c>
      <c r="F20" s="1171">
        <f>C20*(1-EXP(-C19*F19))*10</f>
        <v>1.2375233033626398</v>
      </c>
      <c r="G20" s="1173">
        <f>C20*(1-EXP(-C19*G19))*10</f>
        <v>2.4701064005111961</v>
      </c>
      <c r="H20" s="1171">
        <f>C20*(1-EXP(-C19*H19))*10</f>
        <v>3.6977690128015395</v>
      </c>
      <c r="I20" s="1173">
        <f>C20*(1-EXP(-C19*I19))*10</f>
        <v>4.9205307828616078</v>
      </c>
      <c r="J20" s="1176">
        <f>C20*(1-EXP(-C19*J19))*10</f>
        <v>6.1384112749058719</v>
      </c>
      <c r="K20" s="1176">
        <f>C20*(1-EXP(-C19*K19))*10</f>
        <v>7.3514299750481191</v>
      </c>
      <c r="L20" s="1176">
        <f>C20*(1-EXP(-C19*L19))*10</f>
        <v>8.559606291613477</v>
      </c>
      <c r="M20" s="1176">
        <f>C20*(1-EXP(-C19*M19))*10</f>
        <v>9.7629595554487452</v>
      </c>
      <c r="N20" s="1176">
        <f>C20*(1-EXP(-C19*N19))*10</f>
        <v>10.961509020231846</v>
      </c>
      <c r="O20" s="1540"/>
      <c r="P20" s="1541"/>
      <c r="Q20" s="1542"/>
      <c r="R20" s="1542"/>
      <c r="S20" s="1543"/>
      <c r="T20" s="1543"/>
      <c r="U20" s="1544"/>
      <c r="V20" s="1544"/>
      <c r="W20" s="1544"/>
      <c r="X20" s="1544"/>
      <c r="Y20" s="1544"/>
      <c r="Z20" s="1544"/>
      <c r="AA20" s="1544"/>
    </row>
    <row r="21" spans="1:27" s="211" customFormat="1" ht="12.6" thickBot="1">
      <c r="A21" s="1544"/>
      <c r="B21" s="1492" t="s">
        <v>720</v>
      </c>
      <c r="C21" s="1166">
        <v>1</v>
      </c>
      <c r="D21" s="1180" t="s">
        <v>723</v>
      </c>
      <c r="E21" s="1174">
        <f>C21*E20^3</f>
        <v>0</v>
      </c>
      <c r="F21" s="1172">
        <f>C21*F20^3/100</f>
        <v>1.8952222971366516E-2</v>
      </c>
      <c r="G21" s="1174">
        <f>C21*G20^3/100</f>
        <v>0.15071170500526593</v>
      </c>
      <c r="H21" s="1172">
        <f>C21*H20^3/100</f>
        <v>0.50561428592727986</v>
      </c>
      <c r="I21" s="1174">
        <f>C21*I20^3/100</f>
        <v>1.191340371852746</v>
      </c>
      <c r="J21" s="1177">
        <f>C21*J20^3/100</f>
        <v>2.3129590758726777</v>
      </c>
      <c r="K21" s="1177">
        <f>C21*K20^3/100</f>
        <v>3.9729717257250661</v>
      </c>
      <c r="L21" s="1177">
        <f>C21*L20^3/100</f>
        <v>6.2713547468800837</v>
      </c>
      <c r="M21" s="1177">
        <f>C21*M20^3/100</f>
        <v>9.3056019293586232</v>
      </c>
      <c r="N21" s="1177">
        <f>C21*N20^3/100</f>
        <v>13.170766086499123</v>
      </c>
      <c r="O21" s="1540"/>
      <c r="P21" s="1541"/>
      <c r="Q21" s="1542"/>
      <c r="R21" s="1542"/>
      <c r="S21" s="1543"/>
      <c r="T21" s="1543"/>
      <c r="U21" s="1544"/>
      <c r="V21" s="1544"/>
      <c r="W21" s="1544"/>
      <c r="X21" s="1544"/>
      <c r="Y21" s="1544"/>
      <c r="Z21" s="1544"/>
      <c r="AA21" s="1544"/>
    </row>
    <row r="22" spans="1:27" s="1550" customFormat="1">
      <c r="B22" s="1530"/>
      <c r="C22" s="1537"/>
      <c r="D22" s="1538"/>
      <c r="E22" s="1539"/>
      <c r="F22" s="1539"/>
      <c r="G22" s="1539"/>
      <c r="H22" s="1539"/>
      <c r="I22" s="1539"/>
      <c r="J22" s="1539"/>
      <c r="K22" s="1539"/>
      <c r="L22" s="1539"/>
      <c r="M22" s="1539"/>
      <c r="N22" s="1539"/>
      <c r="O22" s="1546"/>
      <c r="P22" s="1547"/>
      <c r="Q22" s="1548"/>
      <c r="R22" s="1548"/>
      <c r="S22" s="1549"/>
      <c r="T22" s="1549"/>
    </row>
    <row r="23" spans="1:27" s="1550" customFormat="1">
      <c r="B23" s="1530"/>
      <c r="C23" s="1537"/>
      <c r="D23" s="1538"/>
      <c r="E23" s="1539"/>
      <c r="F23" s="1539"/>
      <c r="G23" s="1539"/>
      <c r="H23" s="1539"/>
      <c r="I23" s="1539"/>
      <c r="J23" s="1539"/>
      <c r="K23" s="1539"/>
      <c r="L23" s="1539"/>
      <c r="M23" s="1539"/>
      <c r="N23" s="1539"/>
      <c r="O23" s="1546"/>
      <c r="P23" s="1547"/>
      <c r="Q23" s="1548"/>
      <c r="R23" s="1548"/>
      <c r="S23" s="1549"/>
      <c r="T23" s="1549"/>
    </row>
    <row r="24" spans="1:27">
      <c r="B24" s="208"/>
      <c r="C24"/>
      <c r="D24"/>
      <c r="F24"/>
      <c r="L24"/>
      <c r="M24"/>
      <c r="N24"/>
      <c r="O24"/>
      <c r="P24"/>
    </row>
    <row r="25" spans="1:27">
      <c r="B25"/>
      <c r="C25"/>
      <c r="D25"/>
      <c r="E25"/>
      <c r="F25"/>
      <c r="L25"/>
      <c r="M25"/>
      <c r="N25"/>
      <c r="O25"/>
      <c r="P25"/>
    </row>
    <row r="26" spans="1:27">
      <c r="B26"/>
      <c r="D26"/>
      <c r="E26"/>
      <c r="F26"/>
      <c r="L26"/>
      <c r="M26"/>
      <c r="N26"/>
      <c r="O26"/>
      <c r="P26"/>
    </row>
    <row r="27" spans="1:27">
      <c r="E27"/>
      <c r="F27"/>
      <c r="G27" s="208"/>
      <c r="L27"/>
      <c r="M27"/>
      <c r="N27"/>
      <c r="O27"/>
      <c r="P27"/>
    </row>
    <row r="28" spans="1:27">
      <c r="B28"/>
      <c r="D28"/>
      <c r="E28"/>
      <c r="F28"/>
      <c r="G28" s="208"/>
      <c r="H28" s="1164"/>
      <c r="L28"/>
      <c r="M28"/>
      <c r="N28"/>
      <c r="O28"/>
      <c r="P28"/>
    </row>
    <row r="29" spans="1:27">
      <c r="B29"/>
      <c r="C29"/>
      <c r="D29"/>
      <c r="E29"/>
      <c r="F29"/>
      <c r="G29" s="208"/>
      <c r="H29" s="1164"/>
      <c r="L29"/>
      <c r="M29"/>
      <c r="N29"/>
      <c r="O29"/>
      <c r="P29"/>
    </row>
    <row r="30" spans="1:27">
      <c r="B30"/>
      <c r="C30"/>
      <c r="D30"/>
      <c r="E30"/>
      <c r="F30"/>
      <c r="G30" s="208"/>
      <c r="H30" s="1164"/>
      <c r="J30" s="1164"/>
      <c r="L30"/>
      <c r="M30"/>
      <c r="N30"/>
      <c r="O30"/>
      <c r="P30"/>
    </row>
    <row r="31" spans="1:27">
      <c r="B31" s="1163"/>
      <c r="C31"/>
      <c r="D31"/>
      <c r="E31"/>
      <c r="F31"/>
      <c r="G31" s="208"/>
      <c r="H31" s="1164"/>
      <c r="J31" s="1164"/>
      <c r="L31"/>
      <c r="M31"/>
      <c r="N31"/>
      <c r="O31"/>
      <c r="P31"/>
    </row>
    <row r="32" spans="1:27">
      <c r="B32"/>
      <c r="C32"/>
      <c r="D32"/>
      <c r="E32"/>
      <c r="F32"/>
      <c r="G32" s="208"/>
      <c r="H32" s="1164"/>
      <c r="J32" s="1164"/>
      <c r="L32"/>
      <c r="M32"/>
      <c r="N32"/>
      <c r="O32"/>
      <c r="P32"/>
    </row>
    <row r="33" spans="2:17">
      <c r="B33"/>
      <c r="C33"/>
      <c r="D33"/>
      <c r="E33"/>
      <c r="F33"/>
      <c r="G33" s="208"/>
      <c r="H33" s="1164"/>
      <c r="J33" s="1164"/>
      <c r="L33"/>
      <c r="M33"/>
      <c r="N33"/>
      <c r="O33"/>
      <c r="P33"/>
    </row>
    <row r="34" spans="2:17">
      <c r="B34"/>
      <c r="C34"/>
      <c r="D34"/>
      <c r="E34"/>
      <c r="F34"/>
      <c r="G34" s="208"/>
      <c r="H34" s="1164"/>
      <c r="J34" s="1164"/>
      <c r="L34"/>
      <c r="M34"/>
      <c r="N34"/>
      <c r="O34"/>
      <c r="P34"/>
    </row>
    <row r="35" spans="2:17">
      <c r="B35"/>
      <c r="C35"/>
      <c r="D35"/>
      <c r="E35"/>
      <c r="F35"/>
      <c r="G35" s="208"/>
      <c r="H35" s="1164"/>
      <c r="J35" s="1164"/>
      <c r="L35"/>
      <c r="M35"/>
      <c r="N35"/>
      <c r="O35"/>
      <c r="P35"/>
    </row>
    <row r="36" spans="2:17" ht="12.6" thickBot="1"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</row>
    <row r="37" spans="2:17">
      <c r="B37" s="617" t="s">
        <v>776</v>
      </c>
      <c r="C37" s="618"/>
      <c r="D37" s="619"/>
      <c r="E37" s="620"/>
      <c r="F37" s="621"/>
      <c r="G37" s="620"/>
      <c r="H37" s="622"/>
      <c r="I37" s="618"/>
      <c r="J37" s="620"/>
      <c r="K37" s="620"/>
      <c r="L37" s="620"/>
      <c r="M37" s="620"/>
      <c r="N37" s="620"/>
      <c r="O37" s="620"/>
      <c r="P37" s="620"/>
      <c r="Q37" s="980"/>
    </row>
    <row r="38" spans="2:17">
      <c r="B38" s="977" t="s">
        <v>766</v>
      </c>
      <c r="C38" s="963"/>
      <c r="D38" s="963"/>
      <c r="E38" s="963"/>
      <c r="F38" s="963"/>
      <c r="G38" s="963"/>
      <c r="H38" s="963"/>
      <c r="I38" s="963"/>
      <c r="J38" s="963"/>
      <c r="K38" s="963"/>
      <c r="L38" s="963"/>
      <c r="M38" s="963"/>
      <c r="N38" s="963"/>
      <c r="O38" s="963"/>
      <c r="P38" s="963"/>
      <c r="Q38" s="963"/>
    </row>
    <row r="39" spans="2:17" ht="12.6" thickBot="1">
      <c r="B39" s="973" t="s">
        <v>370</v>
      </c>
      <c r="C39" s="974" t="s">
        <v>70</v>
      </c>
      <c r="D39" s="974" t="s">
        <v>71</v>
      </c>
      <c r="E39" s="975" t="s">
        <v>72</v>
      </c>
      <c r="F39" s="974" t="s">
        <v>87</v>
      </c>
      <c r="G39" s="974" t="s">
        <v>88</v>
      </c>
      <c r="H39" s="974" t="s">
        <v>199</v>
      </c>
      <c r="I39" s="974" t="s">
        <v>200</v>
      </c>
      <c r="J39" s="974" t="s">
        <v>201</v>
      </c>
      <c r="K39" s="974" t="s">
        <v>408</v>
      </c>
      <c r="L39" s="974" t="s">
        <v>409</v>
      </c>
      <c r="M39" s="974" t="s">
        <v>595</v>
      </c>
      <c r="N39" s="974" t="s">
        <v>596</v>
      </c>
      <c r="O39" s="974" t="s">
        <v>597</v>
      </c>
      <c r="P39" s="974" t="s">
        <v>598</v>
      </c>
      <c r="Q39" s="976" t="s">
        <v>599</v>
      </c>
    </row>
    <row r="40" spans="2:17">
      <c r="B40" s="1560" t="s">
        <v>521</v>
      </c>
      <c r="C40" s="1561">
        <f t="shared" ref="C40:M40" si="8">SUM(C41:C51)</f>
        <v>4817.4259531675889</v>
      </c>
      <c r="D40" s="1561">
        <f t="shared" si="8"/>
        <v>4817.4259531675889</v>
      </c>
      <c r="E40" s="1561">
        <f t="shared" si="8"/>
        <v>4817.4259531675889</v>
      </c>
      <c r="F40" s="1561">
        <f t="shared" si="8"/>
        <v>4817.4259531675889</v>
      </c>
      <c r="G40" s="1561">
        <f t="shared" si="8"/>
        <v>4817.4259531675889</v>
      </c>
      <c r="H40" s="1561">
        <f t="shared" si="8"/>
        <v>4817.4259531675889</v>
      </c>
      <c r="I40" s="1561">
        <f t="shared" si="8"/>
        <v>4817.4259531675889</v>
      </c>
      <c r="J40" s="1561">
        <f t="shared" si="8"/>
        <v>4817.4259531675889</v>
      </c>
      <c r="K40" s="1561">
        <f t="shared" si="8"/>
        <v>4817.4259531675889</v>
      </c>
      <c r="L40" s="1561">
        <f t="shared" si="8"/>
        <v>4817.4259531675889</v>
      </c>
      <c r="M40" s="1561">
        <f t="shared" si="8"/>
        <v>4817.4259531675889</v>
      </c>
      <c r="N40" s="1561">
        <f>SUM(N41:N55)</f>
        <v>4817.4259531675889</v>
      </c>
      <c r="O40" s="1561">
        <f t="shared" ref="O40:Q40" si="9">SUM(O41:O55)</f>
        <v>4817.4259531675889</v>
      </c>
      <c r="P40" s="1561">
        <f t="shared" si="9"/>
        <v>4817.4259531675889</v>
      </c>
      <c r="Q40" s="1561">
        <f t="shared" si="9"/>
        <v>4817.4259531675889</v>
      </c>
    </row>
    <row r="41" spans="2:17">
      <c r="B41" s="978" t="s">
        <v>516</v>
      </c>
      <c r="C41" s="1252">
        <f t="shared" ref="C41:P41" si="10">SUM(S10:S16)</f>
        <v>4817.4259531675889</v>
      </c>
      <c r="D41" s="1252">
        <f t="shared" si="10"/>
        <v>0</v>
      </c>
      <c r="E41" s="1252">
        <f t="shared" si="10"/>
        <v>0</v>
      </c>
      <c r="F41" s="1252">
        <f t="shared" si="10"/>
        <v>0</v>
      </c>
      <c r="G41" s="1252">
        <f t="shared" si="10"/>
        <v>0</v>
      </c>
      <c r="H41" s="1252">
        <f t="shared" si="10"/>
        <v>0</v>
      </c>
      <c r="I41" s="1252">
        <f t="shared" si="10"/>
        <v>0</v>
      </c>
      <c r="J41" s="1252">
        <f t="shared" si="10"/>
        <v>0</v>
      </c>
      <c r="K41" s="1252">
        <f t="shared" si="10"/>
        <v>0</v>
      </c>
      <c r="L41" s="1252">
        <f t="shared" si="10"/>
        <v>0</v>
      </c>
      <c r="M41" s="1252">
        <f t="shared" si="10"/>
        <v>0</v>
      </c>
      <c r="N41" s="1252">
        <f t="shared" si="10"/>
        <v>0</v>
      </c>
      <c r="O41" s="1252">
        <f t="shared" si="10"/>
        <v>0</v>
      </c>
      <c r="P41" s="1252">
        <f t="shared" si="10"/>
        <v>0</v>
      </c>
      <c r="Q41" s="1255">
        <v>0</v>
      </c>
    </row>
    <row r="42" spans="2:17">
      <c r="B42" s="979" t="s">
        <v>517</v>
      </c>
      <c r="C42" s="1253">
        <v>0</v>
      </c>
      <c r="D42" s="1253">
        <f>C41</f>
        <v>4817.4259531675889</v>
      </c>
      <c r="E42" s="1253">
        <f>D41</f>
        <v>0</v>
      </c>
      <c r="F42" s="1253">
        <f>E41</f>
        <v>0</v>
      </c>
      <c r="G42" s="1253">
        <f>F41</f>
        <v>0</v>
      </c>
      <c r="H42" s="1253">
        <f>G41</f>
        <v>0</v>
      </c>
      <c r="I42" s="1253">
        <v>0</v>
      </c>
      <c r="J42" s="1253">
        <v>0</v>
      </c>
      <c r="K42" s="1253">
        <v>0</v>
      </c>
      <c r="L42" s="1253">
        <v>0</v>
      </c>
      <c r="M42" s="1253">
        <v>0</v>
      </c>
      <c r="N42" s="1253">
        <v>0</v>
      </c>
      <c r="O42" s="1253">
        <v>0</v>
      </c>
      <c r="P42" s="1253">
        <v>0</v>
      </c>
      <c r="Q42" s="1254">
        <v>0</v>
      </c>
    </row>
    <row r="43" spans="2:17">
      <c r="B43" s="978" t="s">
        <v>518</v>
      </c>
      <c r="C43" s="1252">
        <v>0</v>
      </c>
      <c r="D43" s="1252">
        <v>0</v>
      </c>
      <c r="E43" s="1252">
        <f>D42</f>
        <v>4817.4259531675889</v>
      </c>
      <c r="F43" s="1252">
        <f>E42</f>
        <v>0</v>
      </c>
      <c r="G43" s="1252">
        <f>F42</f>
        <v>0</v>
      </c>
      <c r="H43" s="1252">
        <f>G42</f>
        <v>0</v>
      </c>
      <c r="I43" s="1252">
        <f>H42</f>
        <v>0</v>
      </c>
      <c r="J43" s="1252">
        <v>0</v>
      </c>
      <c r="K43" s="1252">
        <v>0</v>
      </c>
      <c r="L43" s="1252">
        <v>0</v>
      </c>
      <c r="M43" s="1252">
        <v>0</v>
      </c>
      <c r="N43" s="1252">
        <v>0</v>
      </c>
      <c r="O43" s="1252">
        <v>0</v>
      </c>
      <c r="P43" s="1252">
        <v>0</v>
      </c>
      <c r="Q43" s="1255">
        <v>0</v>
      </c>
    </row>
    <row r="44" spans="2:17">
      <c r="B44" s="979" t="s">
        <v>519</v>
      </c>
      <c r="C44" s="1253">
        <v>0</v>
      </c>
      <c r="D44" s="1253">
        <v>0</v>
      </c>
      <c r="E44" s="1253">
        <v>0</v>
      </c>
      <c r="F44" s="1253">
        <f>E43</f>
        <v>4817.4259531675889</v>
      </c>
      <c r="G44" s="1253">
        <f>F43</f>
        <v>0</v>
      </c>
      <c r="H44" s="1253">
        <f>G43</f>
        <v>0</v>
      </c>
      <c r="I44" s="1253">
        <f>H43</f>
        <v>0</v>
      </c>
      <c r="J44" s="1253">
        <f>I43</f>
        <v>0</v>
      </c>
      <c r="K44" s="1253">
        <v>0</v>
      </c>
      <c r="L44" s="1253">
        <v>0</v>
      </c>
      <c r="M44" s="1253">
        <v>0</v>
      </c>
      <c r="N44" s="1253">
        <v>0</v>
      </c>
      <c r="O44" s="1253">
        <v>0</v>
      </c>
      <c r="P44" s="1253">
        <v>0</v>
      </c>
      <c r="Q44" s="1254">
        <v>0</v>
      </c>
    </row>
    <row r="45" spans="2:17">
      <c r="B45" s="978" t="s">
        <v>520</v>
      </c>
      <c r="C45" s="1252">
        <v>0</v>
      </c>
      <c r="D45" s="1252">
        <v>0</v>
      </c>
      <c r="E45" s="1252">
        <v>0</v>
      </c>
      <c r="F45" s="1252">
        <v>0</v>
      </c>
      <c r="G45" s="1252">
        <f>F44</f>
        <v>4817.4259531675889</v>
      </c>
      <c r="H45" s="1252">
        <f>G44</f>
        <v>0</v>
      </c>
      <c r="I45" s="1252">
        <f>H44</f>
        <v>0</v>
      </c>
      <c r="J45" s="1252">
        <f>I44</f>
        <v>0</v>
      </c>
      <c r="K45" s="1252">
        <f>J44</f>
        <v>0</v>
      </c>
      <c r="L45" s="1252">
        <v>0</v>
      </c>
      <c r="M45" s="1252">
        <f>K44</f>
        <v>0</v>
      </c>
      <c r="N45" s="1252">
        <f>M44</f>
        <v>0</v>
      </c>
      <c r="O45" s="1252">
        <f>N44</f>
        <v>0</v>
      </c>
      <c r="P45" s="1252">
        <f>O44</f>
        <v>0</v>
      </c>
      <c r="Q45" s="1255">
        <f>P44</f>
        <v>0</v>
      </c>
    </row>
    <row r="46" spans="2:17">
      <c r="B46" s="979" t="s">
        <v>613</v>
      </c>
      <c r="C46" s="1253">
        <v>0</v>
      </c>
      <c r="D46" s="1253">
        <v>0</v>
      </c>
      <c r="E46" s="1253">
        <v>0</v>
      </c>
      <c r="F46" s="1253">
        <v>0</v>
      </c>
      <c r="G46" s="1253">
        <v>0</v>
      </c>
      <c r="H46" s="1253">
        <f>G45</f>
        <v>4817.4259531675889</v>
      </c>
      <c r="I46" s="1253">
        <f>H45</f>
        <v>0</v>
      </c>
      <c r="J46" s="1253">
        <f>I45</f>
        <v>0</v>
      </c>
      <c r="K46" s="1253">
        <f>J45</f>
        <v>0</v>
      </c>
      <c r="L46" s="1253">
        <f>K45</f>
        <v>0</v>
      </c>
      <c r="M46" s="1253">
        <v>0</v>
      </c>
      <c r="N46" s="1253">
        <v>0</v>
      </c>
      <c r="O46" s="1253">
        <v>0</v>
      </c>
      <c r="P46" s="1253">
        <v>0</v>
      </c>
      <c r="Q46" s="1254">
        <v>0</v>
      </c>
    </row>
    <row r="47" spans="2:17">
      <c r="B47" s="978" t="s">
        <v>614</v>
      </c>
      <c r="C47" s="1252">
        <v>0</v>
      </c>
      <c r="D47" s="1252">
        <v>0</v>
      </c>
      <c r="E47" s="1252">
        <v>0</v>
      </c>
      <c r="F47" s="1252">
        <v>0</v>
      </c>
      <c r="G47" s="1252">
        <v>0</v>
      </c>
      <c r="H47" s="1252">
        <v>0</v>
      </c>
      <c r="I47" s="1252">
        <f>H46</f>
        <v>4817.4259531675889</v>
      </c>
      <c r="J47" s="1252">
        <f>I46</f>
        <v>0</v>
      </c>
      <c r="K47" s="1252">
        <f>J46</f>
        <v>0</v>
      </c>
      <c r="L47" s="1252">
        <f>K46</f>
        <v>0</v>
      </c>
      <c r="M47" s="1252">
        <f>L46</f>
        <v>0</v>
      </c>
      <c r="N47" s="1252">
        <v>0</v>
      </c>
      <c r="O47" s="1252">
        <v>0</v>
      </c>
      <c r="P47" s="1252">
        <v>0</v>
      </c>
      <c r="Q47" s="1255">
        <v>0</v>
      </c>
    </row>
    <row r="48" spans="2:17">
      <c r="B48" s="979" t="s">
        <v>616</v>
      </c>
      <c r="C48" s="1253">
        <v>0</v>
      </c>
      <c r="D48" s="1253">
        <v>0</v>
      </c>
      <c r="E48" s="1253">
        <v>0</v>
      </c>
      <c r="F48" s="1253">
        <v>0</v>
      </c>
      <c r="G48" s="1253">
        <v>0</v>
      </c>
      <c r="H48" s="1253">
        <v>0</v>
      </c>
      <c r="I48" s="1253">
        <v>0</v>
      </c>
      <c r="J48" s="1253">
        <f>I47</f>
        <v>4817.4259531675889</v>
      </c>
      <c r="K48" s="1253">
        <f>J47</f>
        <v>0</v>
      </c>
      <c r="L48" s="1253">
        <f>K47</f>
        <v>0</v>
      </c>
      <c r="M48" s="1253">
        <f>L47</f>
        <v>0</v>
      </c>
      <c r="N48" s="1253">
        <f>M47</f>
        <v>0</v>
      </c>
      <c r="O48" s="1253">
        <v>0</v>
      </c>
      <c r="P48" s="1253">
        <v>0</v>
      </c>
      <c r="Q48" s="1254">
        <v>0</v>
      </c>
    </row>
    <row r="49" spans="2:17">
      <c r="B49" s="978" t="s">
        <v>635</v>
      </c>
      <c r="C49" s="1252">
        <v>0</v>
      </c>
      <c r="D49" s="1252">
        <v>0</v>
      </c>
      <c r="E49" s="1252">
        <v>0</v>
      </c>
      <c r="F49" s="1252">
        <v>0</v>
      </c>
      <c r="G49" s="1252">
        <v>0</v>
      </c>
      <c r="H49" s="1252">
        <v>0</v>
      </c>
      <c r="I49" s="1252">
        <v>0</v>
      </c>
      <c r="J49" s="1252">
        <v>0</v>
      </c>
      <c r="K49" s="1252">
        <f>J48</f>
        <v>4817.4259531675889</v>
      </c>
      <c r="L49" s="1252">
        <f>K48</f>
        <v>0</v>
      </c>
      <c r="M49" s="1252">
        <f>L48</f>
        <v>0</v>
      </c>
      <c r="N49" s="1252">
        <f>M48</f>
        <v>0</v>
      </c>
      <c r="O49" s="1252">
        <f>N48</f>
        <v>0</v>
      </c>
      <c r="P49" s="1252">
        <v>0</v>
      </c>
      <c r="Q49" s="1255">
        <v>0</v>
      </c>
    </row>
    <row r="50" spans="2:17">
      <c r="B50" s="979" t="s">
        <v>636</v>
      </c>
      <c r="C50" s="1253">
        <v>0</v>
      </c>
      <c r="D50" s="1253">
        <v>0</v>
      </c>
      <c r="E50" s="1253">
        <v>0</v>
      </c>
      <c r="F50" s="1253">
        <v>0</v>
      </c>
      <c r="G50" s="1253">
        <v>0</v>
      </c>
      <c r="H50" s="1253">
        <v>0</v>
      </c>
      <c r="I50" s="1253">
        <v>0</v>
      </c>
      <c r="J50" s="1253">
        <v>0</v>
      </c>
      <c r="K50" s="1253">
        <v>0</v>
      </c>
      <c r="L50" s="1253">
        <f>K49</f>
        <v>4817.4259531675889</v>
      </c>
      <c r="M50" s="1253">
        <f>L49</f>
        <v>0</v>
      </c>
      <c r="N50" s="1253">
        <f>M49</f>
        <v>0</v>
      </c>
      <c r="O50" s="1253">
        <f>N49</f>
        <v>0</v>
      </c>
      <c r="P50" s="1253">
        <f>O49</f>
        <v>0</v>
      </c>
      <c r="Q50" s="1254">
        <v>0</v>
      </c>
    </row>
    <row r="51" spans="2:17">
      <c r="B51" s="978" t="s">
        <v>637</v>
      </c>
      <c r="C51" s="1252">
        <v>0</v>
      </c>
      <c r="D51" s="1252">
        <v>0</v>
      </c>
      <c r="E51" s="1252">
        <v>0</v>
      </c>
      <c r="F51" s="1252">
        <v>0</v>
      </c>
      <c r="G51" s="1252">
        <v>0</v>
      </c>
      <c r="H51" s="1252">
        <v>0</v>
      </c>
      <c r="I51" s="1252">
        <v>0</v>
      </c>
      <c r="J51" s="1252">
        <v>0</v>
      </c>
      <c r="K51" s="1252">
        <v>0</v>
      </c>
      <c r="L51" s="1252">
        <v>0</v>
      </c>
      <c r="M51" s="1252">
        <f>L50</f>
        <v>4817.4259531675889</v>
      </c>
      <c r="N51" s="1252">
        <f>M50</f>
        <v>0</v>
      </c>
      <c r="O51" s="1252">
        <f>N50</f>
        <v>0</v>
      </c>
      <c r="P51" s="1252">
        <f>O50</f>
        <v>0</v>
      </c>
      <c r="Q51" s="1255">
        <f>P50</f>
        <v>0</v>
      </c>
    </row>
    <row r="52" spans="2:17">
      <c r="B52" s="979" t="s">
        <v>760</v>
      </c>
      <c r="C52" s="1253">
        <v>0</v>
      </c>
      <c r="D52" s="1253">
        <v>0</v>
      </c>
      <c r="E52" s="1253">
        <v>0</v>
      </c>
      <c r="F52" s="1253">
        <v>0</v>
      </c>
      <c r="G52" s="1253">
        <v>0</v>
      </c>
      <c r="H52" s="1253">
        <v>0</v>
      </c>
      <c r="I52" s="1253">
        <v>0</v>
      </c>
      <c r="J52" s="1253">
        <v>0</v>
      </c>
      <c r="K52" s="1253">
        <v>0</v>
      </c>
      <c r="L52" s="1253">
        <v>0</v>
      </c>
      <c r="M52" s="1253">
        <f t="shared" ref="M52:Q55" si="11">L51</f>
        <v>0</v>
      </c>
      <c r="N52" s="1253">
        <f t="shared" si="11"/>
        <v>4817.4259531675889</v>
      </c>
      <c r="O52" s="1253">
        <f t="shared" si="11"/>
        <v>0</v>
      </c>
      <c r="P52" s="1253">
        <f t="shared" si="11"/>
        <v>0</v>
      </c>
      <c r="Q52" s="1254">
        <f t="shared" si="11"/>
        <v>0</v>
      </c>
    </row>
    <row r="53" spans="2:17">
      <c r="B53" s="978" t="s">
        <v>761</v>
      </c>
      <c r="C53" s="1252">
        <v>0</v>
      </c>
      <c r="D53" s="1252">
        <v>0</v>
      </c>
      <c r="E53" s="1252">
        <v>0</v>
      </c>
      <c r="F53" s="1252">
        <v>0</v>
      </c>
      <c r="G53" s="1252">
        <v>0</v>
      </c>
      <c r="H53" s="1252">
        <v>0</v>
      </c>
      <c r="I53" s="1252">
        <v>0</v>
      </c>
      <c r="J53" s="1252">
        <v>0</v>
      </c>
      <c r="K53" s="1252">
        <v>0</v>
      </c>
      <c r="L53" s="1252">
        <v>0</v>
      </c>
      <c r="M53" s="1252">
        <f t="shared" si="11"/>
        <v>0</v>
      </c>
      <c r="N53" s="1252">
        <f t="shared" si="11"/>
        <v>0</v>
      </c>
      <c r="O53" s="1252">
        <f t="shared" si="11"/>
        <v>4817.4259531675889</v>
      </c>
      <c r="P53" s="1252">
        <f t="shared" si="11"/>
        <v>0</v>
      </c>
      <c r="Q53" s="1255">
        <f t="shared" si="11"/>
        <v>0</v>
      </c>
    </row>
    <row r="54" spans="2:17">
      <c r="B54" s="979" t="s">
        <v>762</v>
      </c>
      <c r="C54" s="1253">
        <v>0</v>
      </c>
      <c r="D54" s="1253">
        <v>0</v>
      </c>
      <c r="E54" s="1253">
        <v>0</v>
      </c>
      <c r="F54" s="1253">
        <v>0</v>
      </c>
      <c r="G54" s="1253">
        <v>0</v>
      </c>
      <c r="H54" s="1253">
        <v>0</v>
      </c>
      <c r="I54" s="1253">
        <v>0</v>
      </c>
      <c r="J54" s="1253">
        <v>0</v>
      </c>
      <c r="K54" s="1253">
        <v>0</v>
      </c>
      <c r="L54" s="1253">
        <v>0</v>
      </c>
      <c r="M54" s="1253">
        <f t="shared" si="11"/>
        <v>0</v>
      </c>
      <c r="N54" s="1253">
        <f t="shared" si="11"/>
        <v>0</v>
      </c>
      <c r="O54" s="1253">
        <f t="shared" si="11"/>
        <v>0</v>
      </c>
      <c r="P54" s="1253">
        <f t="shared" si="11"/>
        <v>4817.4259531675889</v>
      </c>
      <c r="Q54" s="1254">
        <f t="shared" si="11"/>
        <v>0</v>
      </c>
    </row>
    <row r="55" spans="2:17">
      <c r="B55" s="978" t="s">
        <v>763</v>
      </c>
      <c r="C55" s="1252">
        <v>0</v>
      </c>
      <c r="D55" s="1252">
        <v>0</v>
      </c>
      <c r="E55" s="1252">
        <v>0</v>
      </c>
      <c r="F55" s="1252">
        <v>0</v>
      </c>
      <c r="G55" s="1252">
        <v>0</v>
      </c>
      <c r="H55" s="1252">
        <v>0</v>
      </c>
      <c r="I55" s="1252">
        <v>0</v>
      </c>
      <c r="J55" s="1252">
        <v>0</v>
      </c>
      <c r="K55" s="1252">
        <v>0</v>
      </c>
      <c r="L55" s="1252">
        <v>0</v>
      </c>
      <c r="M55" s="1252">
        <f t="shared" si="11"/>
        <v>0</v>
      </c>
      <c r="N55" s="1252">
        <f t="shared" si="11"/>
        <v>0</v>
      </c>
      <c r="O55" s="1252">
        <f t="shared" si="11"/>
        <v>0</v>
      </c>
      <c r="P55" s="1252">
        <f t="shared" si="11"/>
        <v>0</v>
      </c>
      <c r="Q55" s="1255">
        <f t="shared" si="11"/>
        <v>4817.4259531675889</v>
      </c>
    </row>
    <row r="56" spans="2:17" ht="12.6" thickBot="1">
      <c r="B56" s="997" t="s">
        <v>455</v>
      </c>
      <c r="C56" s="1256">
        <f t="shared" ref="C56:M56" si="12">SUM(C41:C51)</f>
        <v>4817.4259531675889</v>
      </c>
      <c r="D56" s="1256">
        <f t="shared" si="12"/>
        <v>4817.4259531675889</v>
      </c>
      <c r="E56" s="1256">
        <f t="shared" si="12"/>
        <v>4817.4259531675889</v>
      </c>
      <c r="F56" s="1256">
        <f t="shared" si="12"/>
        <v>4817.4259531675889</v>
      </c>
      <c r="G56" s="1256">
        <f t="shared" si="12"/>
        <v>4817.4259531675889</v>
      </c>
      <c r="H56" s="1256">
        <f t="shared" si="12"/>
        <v>4817.4259531675889</v>
      </c>
      <c r="I56" s="1256">
        <f t="shared" si="12"/>
        <v>4817.4259531675889</v>
      </c>
      <c r="J56" s="1256">
        <f t="shared" si="12"/>
        <v>4817.4259531675889</v>
      </c>
      <c r="K56" s="1256">
        <f t="shared" si="12"/>
        <v>4817.4259531675889</v>
      </c>
      <c r="L56" s="1256">
        <f t="shared" si="12"/>
        <v>4817.4259531675889</v>
      </c>
      <c r="M56" s="1256">
        <f t="shared" si="12"/>
        <v>4817.4259531675889</v>
      </c>
      <c r="N56" s="1256">
        <f>SUM(N41:N55)</f>
        <v>4817.4259531675889</v>
      </c>
      <c r="O56" s="1256">
        <f t="shared" ref="O56:Q56" si="13">SUM(O41:O55)</f>
        <v>4817.4259531675889</v>
      </c>
      <c r="P56" s="1256">
        <f t="shared" si="13"/>
        <v>4817.4259531675889</v>
      </c>
      <c r="Q56" s="1256">
        <f t="shared" si="13"/>
        <v>4817.4259531675889</v>
      </c>
    </row>
    <row r="57" spans="2:17">
      <c r="B57" s="1550"/>
      <c r="C57" s="1550"/>
      <c r="D57" s="1550"/>
      <c r="I57" s="1162"/>
      <c r="J57" s="1162"/>
      <c r="K57" s="1162"/>
    </row>
    <row r="58" spans="2:17">
      <c r="B58" s="1555"/>
      <c r="C58" s="1556"/>
      <c r="D58" s="1557"/>
      <c r="E58" s="1162"/>
      <c r="F58" s="435"/>
      <c r="G58" s="435"/>
      <c r="H58" s="435"/>
      <c r="I58" s="1562"/>
      <c r="J58" s="1563"/>
      <c r="K58" s="1181"/>
    </row>
    <row r="59" spans="2:17">
      <c r="B59" s="1558"/>
      <c r="C59" s="1556"/>
      <c r="D59" s="1557"/>
      <c r="E59" s="1162"/>
      <c r="F59" s="1162"/>
      <c r="G59" s="1162"/>
      <c r="H59" s="435"/>
      <c r="I59" s="1562"/>
      <c r="J59" s="1563"/>
      <c r="K59" s="1181"/>
    </row>
    <row r="60" spans="2:17" ht="15">
      <c r="B60" s="1559"/>
      <c r="C60" s="1555"/>
      <c r="D60" s="1557"/>
      <c r="E60" s="1162"/>
      <c r="F60" s="1162"/>
      <c r="G60" s="1564"/>
      <c r="H60" s="1162"/>
      <c r="I60" s="1562"/>
      <c r="J60" s="1563"/>
      <c r="K60" s="1181"/>
    </row>
    <row r="61" spans="2:17">
      <c r="B61" s="1162"/>
      <c r="C61" s="1162"/>
      <c r="D61" s="1182" t="str">
        <f>B42</f>
        <v>2th Generation</v>
      </c>
      <c r="E61" s="1563"/>
      <c r="F61" s="1162"/>
      <c r="G61" s="1162"/>
      <c r="H61" s="1162"/>
      <c r="I61" s="1162"/>
      <c r="J61" s="1565"/>
      <c r="K61" s="1181"/>
    </row>
    <row r="62" spans="2:17">
      <c r="B62" s="1162"/>
      <c r="C62" s="1162"/>
      <c r="D62" s="1181"/>
      <c r="E62" s="1162"/>
      <c r="F62" s="1162"/>
      <c r="G62" s="1162"/>
      <c r="H62" s="1162"/>
      <c r="I62" s="1162"/>
      <c r="J62" s="1162"/>
      <c r="K62" s="1181"/>
    </row>
    <row r="63" spans="2:17">
      <c r="B63" s="1162"/>
      <c r="C63" s="1162"/>
      <c r="D63" s="1181"/>
      <c r="E63" s="1162"/>
      <c r="F63" s="1162"/>
      <c r="G63" s="1162"/>
      <c r="H63" s="1162"/>
      <c r="I63" s="1162"/>
      <c r="J63" s="1162"/>
      <c r="K63" s="1181"/>
    </row>
    <row r="64" spans="2:17">
      <c r="B64" s="1162"/>
      <c r="C64" s="1162"/>
      <c r="D64" s="1181"/>
      <c r="E64" s="1563"/>
      <c r="F64" s="1162"/>
      <c r="G64" s="1162"/>
      <c r="H64" s="1162"/>
      <c r="I64" s="1162"/>
      <c r="J64" s="1162"/>
      <c r="K64" s="1181"/>
    </row>
    <row r="65" spans="2:11">
      <c r="B65" s="1162"/>
      <c r="C65" s="1162"/>
      <c r="D65" s="1181"/>
      <c r="E65" s="1162"/>
      <c r="F65" s="1162"/>
      <c r="G65" s="1162"/>
      <c r="H65" s="1162"/>
      <c r="I65" s="1162"/>
      <c r="J65" s="1162"/>
      <c r="K65" s="1181"/>
    </row>
    <row r="66" spans="2:11">
      <c r="B66" s="1162"/>
      <c r="C66" s="1162"/>
      <c r="D66" s="1181"/>
      <c r="E66" s="1162"/>
      <c r="F66" s="1162"/>
      <c r="G66" s="1162"/>
      <c r="H66" s="1162"/>
      <c r="I66" s="1162"/>
      <c r="J66" s="1162"/>
      <c r="K66" s="1181"/>
    </row>
    <row r="67" spans="2:11">
      <c r="B67" s="1162"/>
      <c r="C67" s="1162"/>
      <c r="D67" s="1181"/>
      <c r="E67" s="1162"/>
      <c r="F67" s="1162"/>
      <c r="G67" s="1162"/>
      <c r="H67" s="1162"/>
      <c r="I67" s="1162"/>
      <c r="J67" s="1162"/>
      <c r="K67" s="1181"/>
    </row>
    <row r="68" spans="2:11">
      <c r="B68" s="1162"/>
      <c r="C68" s="1162"/>
      <c r="D68" s="1181"/>
      <c r="E68" s="1162"/>
      <c r="F68" s="1162"/>
      <c r="G68" s="1162"/>
      <c r="H68" s="1162"/>
      <c r="I68" s="1162"/>
      <c r="J68" s="1162"/>
      <c r="K68" s="1181"/>
    </row>
    <row r="69" spans="2:11">
      <c r="D69" s="1181"/>
      <c r="E69" s="1162"/>
      <c r="F69" s="1162"/>
      <c r="G69" s="1162"/>
      <c r="H69" s="1162"/>
      <c r="I69" s="1162"/>
      <c r="J69" s="1162"/>
      <c r="K69" s="1181"/>
    </row>
    <row r="70" spans="2:11">
      <c r="E70" s="1162"/>
      <c r="F70" s="1162"/>
      <c r="G70" s="1162"/>
      <c r="H70" s="1162"/>
      <c r="I70" s="1162"/>
      <c r="J70" s="1162"/>
    </row>
  </sheetData>
  <pageMargins left="0.7" right="0.7" top="0.75" bottom="0.75" header="0.3" footer="0.3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2060"/>
  </sheetPr>
  <dimension ref="B1:S109"/>
  <sheetViews>
    <sheetView topLeftCell="A75" workbookViewId="0">
      <selection activeCell="D105" sqref="D105:R105"/>
    </sheetView>
  </sheetViews>
  <sheetFormatPr defaultColWidth="9.21875" defaultRowHeight="10.199999999999999"/>
  <cols>
    <col min="1" max="1" width="14.44140625" style="237" bestFit="1" customWidth="1"/>
    <col min="2" max="2" width="25.33203125" style="237" customWidth="1"/>
    <col min="3" max="3" width="6.77734375" style="237" bestFit="1" customWidth="1"/>
    <col min="4" max="4" width="11.5546875" style="237" customWidth="1"/>
    <col min="5" max="12" width="10.21875" style="237" customWidth="1"/>
    <col min="13" max="13" width="9.21875" style="237"/>
    <col min="14" max="14" width="10.77734375" style="237" customWidth="1"/>
    <col min="15" max="18" width="10" style="237" customWidth="1"/>
    <col min="19" max="19" width="11.44140625" style="237" customWidth="1"/>
    <col min="20" max="16384" width="9.21875" style="237"/>
  </cols>
  <sheetData>
    <row r="1" spans="2:19" ht="10.5" thickBot="1">
      <c r="D1" s="250"/>
      <c r="E1" s="250"/>
      <c r="F1" s="250"/>
      <c r="G1" s="250"/>
      <c r="H1" s="250"/>
      <c r="I1" s="250"/>
      <c r="J1" s="250"/>
      <c r="K1" s="250"/>
      <c r="L1" s="250"/>
      <c r="M1" s="250"/>
    </row>
    <row r="2" spans="2:19" ht="10.5" thickBot="1">
      <c r="B2" s="437" t="s">
        <v>777</v>
      </c>
      <c r="C2" s="437"/>
      <c r="D2" s="437"/>
      <c r="E2" s="437"/>
      <c r="F2" s="437"/>
      <c r="G2" s="437"/>
      <c r="H2" s="437"/>
      <c r="I2" s="437"/>
      <c r="J2" s="437"/>
      <c r="K2" s="437"/>
      <c r="L2" s="437"/>
      <c r="M2" s="437"/>
      <c r="N2" s="437"/>
      <c r="O2" s="437"/>
      <c r="P2" s="437"/>
      <c r="Q2" s="437"/>
      <c r="R2" s="437"/>
      <c r="S2" s="437"/>
    </row>
    <row r="3" spans="2:19" ht="10.5" thickBot="1">
      <c r="B3" s="437"/>
      <c r="C3" s="437"/>
      <c r="D3" s="959"/>
      <c r="E3" s="959"/>
      <c r="F3" s="959"/>
      <c r="G3" s="959"/>
      <c r="H3" s="959"/>
      <c r="I3" s="959"/>
      <c r="J3" s="959"/>
      <c r="K3" s="959"/>
      <c r="L3" s="959"/>
      <c r="M3" s="959"/>
      <c r="N3" s="959"/>
      <c r="O3" s="959"/>
      <c r="P3" s="959"/>
      <c r="Q3" s="959"/>
      <c r="R3" s="959"/>
      <c r="S3" s="959"/>
    </row>
    <row r="4" spans="2:19" ht="10.5" thickBot="1">
      <c r="B4" s="437" t="s">
        <v>320</v>
      </c>
      <c r="C4" s="437" t="s">
        <v>232</v>
      </c>
      <c r="D4" s="959" t="s">
        <v>70</v>
      </c>
      <c r="E4" s="959" t="s">
        <v>71</v>
      </c>
      <c r="F4" s="959" t="s">
        <v>72</v>
      </c>
      <c r="G4" s="959" t="s">
        <v>87</v>
      </c>
      <c r="H4" s="959" t="s">
        <v>88</v>
      </c>
      <c r="I4" s="959" t="s">
        <v>199</v>
      </c>
      <c r="J4" s="959" t="s">
        <v>200</v>
      </c>
      <c r="K4" s="959" t="s">
        <v>201</v>
      </c>
      <c r="L4" s="959" t="s">
        <v>408</v>
      </c>
      <c r="M4" s="959" t="s">
        <v>409</v>
      </c>
      <c r="N4" s="959" t="s">
        <v>595</v>
      </c>
      <c r="O4" s="959" t="s">
        <v>596</v>
      </c>
      <c r="P4" s="959" t="s">
        <v>597</v>
      </c>
      <c r="Q4" s="959" t="s">
        <v>598</v>
      </c>
      <c r="R4" s="959" t="s">
        <v>599</v>
      </c>
      <c r="S4" s="959" t="s">
        <v>165</v>
      </c>
    </row>
    <row r="5" spans="2:19" ht="10.5">
      <c r="B5" s="603" t="s">
        <v>321</v>
      </c>
      <c r="C5" s="604" t="s">
        <v>322</v>
      </c>
      <c r="D5" s="1050">
        <f>SUM(D23,D29,D35,D41,D47,D53,D59,D65,D71,D77,D83,D89,D95,D101,D107)</f>
        <v>266023.08882292372</v>
      </c>
      <c r="E5" s="1050">
        <f t="shared" ref="E5:R5" si="0">SUM(E23,E29,E35,E41,E47,E53,E59,E65,E71,E77,E83,E89,E95,E101,E107)</f>
        <v>266023.08882292372</v>
      </c>
      <c r="F5" s="1050">
        <f t="shared" si="0"/>
        <v>266023.08882292372</v>
      </c>
      <c r="G5" s="1050">
        <f t="shared" si="0"/>
        <v>266023.08882292372</v>
      </c>
      <c r="H5" s="1050">
        <f t="shared" si="0"/>
        <v>266023.08882292372</v>
      </c>
      <c r="I5" s="1050">
        <f t="shared" si="0"/>
        <v>266023.08882292372</v>
      </c>
      <c r="J5" s="1050">
        <f t="shared" si="0"/>
        <v>266023.08882292372</v>
      </c>
      <c r="K5" s="1050">
        <f t="shared" si="0"/>
        <v>266023.08882292372</v>
      </c>
      <c r="L5" s="1050">
        <f t="shared" si="0"/>
        <v>266023.08882292372</v>
      </c>
      <c r="M5" s="1050">
        <f t="shared" si="0"/>
        <v>266023.08882292372</v>
      </c>
      <c r="N5" s="1050">
        <f t="shared" si="0"/>
        <v>266023.08882292372</v>
      </c>
      <c r="O5" s="1050">
        <f t="shared" si="0"/>
        <v>266023.08882292372</v>
      </c>
      <c r="P5" s="1050">
        <f t="shared" si="0"/>
        <v>266023.08882292372</v>
      </c>
      <c r="Q5" s="1050">
        <f t="shared" si="0"/>
        <v>266023.08882292372</v>
      </c>
      <c r="R5" s="1050">
        <f t="shared" si="0"/>
        <v>266023.08882292372</v>
      </c>
      <c r="S5" s="1200">
        <f>SUM(D5:R5)</f>
        <v>3990346.3323438545</v>
      </c>
    </row>
    <row r="6" spans="2:19" ht="10.8" thickBot="1">
      <c r="B6" s="605" t="s">
        <v>323</v>
      </c>
      <c r="C6" s="606" t="s">
        <v>727</v>
      </c>
      <c r="D6" s="1258">
        <f>SUM(D24,D30,D36,D42,D48,D54,D60,D66,D72,D78,D84,D90,D96,D102,D108)</f>
        <v>4817.4259531675889</v>
      </c>
      <c r="E6" s="1258">
        <f t="shared" ref="E6:R6" si="1">SUM(E24,E30,E36,E42,E48,E54,E60,E66,E72,E78,E84,E90,E96,E102,E108)</f>
        <v>4817.4259531675889</v>
      </c>
      <c r="F6" s="1258">
        <f t="shared" si="1"/>
        <v>4817.4259531675889</v>
      </c>
      <c r="G6" s="1258">
        <f t="shared" si="1"/>
        <v>4817.4259531675889</v>
      </c>
      <c r="H6" s="1258">
        <f t="shared" si="1"/>
        <v>4817.4259531675889</v>
      </c>
      <c r="I6" s="1258">
        <f t="shared" si="1"/>
        <v>4817.4259531675889</v>
      </c>
      <c r="J6" s="1258">
        <f t="shared" si="1"/>
        <v>4817.4259531675889</v>
      </c>
      <c r="K6" s="1258">
        <f t="shared" si="1"/>
        <v>4817.4259531675889</v>
      </c>
      <c r="L6" s="1258">
        <f t="shared" si="1"/>
        <v>4817.4259531675889</v>
      </c>
      <c r="M6" s="1258">
        <f t="shared" si="1"/>
        <v>4817.4259531675889</v>
      </c>
      <c r="N6" s="1258">
        <f t="shared" si="1"/>
        <v>4817.4259531675889</v>
      </c>
      <c r="O6" s="1258">
        <f t="shared" si="1"/>
        <v>4817.4259531675889</v>
      </c>
      <c r="P6" s="1258">
        <f t="shared" si="1"/>
        <v>4817.4259531675889</v>
      </c>
      <c r="Q6" s="1258">
        <f t="shared" si="1"/>
        <v>4817.4259531675889</v>
      </c>
      <c r="R6" s="1258">
        <f t="shared" si="1"/>
        <v>4817.4259531675889</v>
      </c>
      <c r="S6" s="1259">
        <f t="shared" ref="S6:S7" si="2">SUM(D6:R6)</f>
        <v>72261.389297513859</v>
      </c>
    </row>
    <row r="7" spans="2:19" ht="10.5">
      <c r="B7" s="605" t="s">
        <v>325</v>
      </c>
      <c r="C7" s="606" t="s">
        <v>324</v>
      </c>
      <c r="D7" s="1050">
        <f>SUM(D25,D31,D37,D43,D49,D55,D61,D67,D73,D79,D85,D91,D97,D103,D109)</f>
        <v>1668.3251608693449</v>
      </c>
      <c r="E7" s="1050">
        <f t="shared" ref="E7:R7" si="3">SUM(E25,E31,E37,E43,E49,E55,E61,E67,E73,E79,E85,E91,E97,E103,E109)</f>
        <v>1668.3251608693449</v>
      </c>
      <c r="F7" s="1050">
        <f t="shared" si="3"/>
        <v>1668.3251608693449</v>
      </c>
      <c r="G7" s="1050">
        <f t="shared" si="3"/>
        <v>1668.3251608693449</v>
      </c>
      <c r="H7" s="1050">
        <f t="shared" si="3"/>
        <v>1668.3251608693449</v>
      </c>
      <c r="I7" s="1050">
        <f t="shared" si="3"/>
        <v>1668.3251608693449</v>
      </c>
      <c r="J7" s="1050">
        <f t="shared" si="3"/>
        <v>1668.3251608693449</v>
      </c>
      <c r="K7" s="1050">
        <f t="shared" si="3"/>
        <v>1668.3251608693449</v>
      </c>
      <c r="L7" s="1050">
        <f t="shared" si="3"/>
        <v>1668.3251608693449</v>
      </c>
      <c r="M7" s="1050">
        <f t="shared" si="3"/>
        <v>1668.3251608693449</v>
      </c>
      <c r="N7" s="1050">
        <f t="shared" si="3"/>
        <v>1668.3251608693449</v>
      </c>
      <c r="O7" s="1050">
        <f t="shared" si="3"/>
        <v>1668.3251608693449</v>
      </c>
      <c r="P7" s="1050">
        <f t="shared" si="3"/>
        <v>1668.3251608693449</v>
      </c>
      <c r="Q7" s="1050">
        <f t="shared" si="3"/>
        <v>1668.3251608693449</v>
      </c>
      <c r="R7" s="1050">
        <f t="shared" si="3"/>
        <v>1668.3251608693449</v>
      </c>
      <c r="S7" s="1201">
        <f t="shared" si="2"/>
        <v>25024.87741304018</v>
      </c>
    </row>
    <row r="8" spans="2:19" ht="10.5">
      <c r="B8" s="950"/>
      <c r="C8" s="950"/>
      <c r="E8" s="951"/>
      <c r="F8" s="951"/>
      <c r="G8" s="951"/>
      <c r="H8" s="951"/>
      <c r="I8" s="951"/>
      <c r="J8" s="951"/>
      <c r="K8" s="951"/>
      <c r="L8" s="951"/>
      <c r="M8" s="951"/>
      <c r="N8" s="951"/>
      <c r="O8" s="951"/>
      <c r="P8" s="951"/>
      <c r="Q8" s="951"/>
      <c r="R8" s="951"/>
      <c r="S8" s="952"/>
    </row>
    <row r="9" spans="2:19" ht="10.5" hidden="1">
      <c r="B9" s="962"/>
      <c r="C9" s="960"/>
      <c r="D9" s="995">
        <v>2017</v>
      </c>
      <c r="E9" s="969"/>
      <c r="F9" s="969"/>
    </row>
    <row r="10" spans="2:19" ht="10.5" hidden="1">
      <c r="B10" s="986" t="s">
        <v>604</v>
      </c>
      <c r="C10" s="961" t="s">
        <v>232</v>
      </c>
      <c r="D10" s="995" t="s">
        <v>88</v>
      </c>
      <c r="E10" s="969"/>
      <c r="F10" s="969"/>
      <c r="G10" s="955"/>
      <c r="H10" s="955"/>
      <c r="I10" s="955"/>
      <c r="J10" s="955"/>
      <c r="K10" s="955"/>
      <c r="L10" s="955"/>
      <c r="M10" s="955"/>
      <c r="N10" s="955"/>
      <c r="O10" s="955"/>
      <c r="P10" s="955"/>
      <c r="Q10" s="955"/>
      <c r="R10" s="955"/>
      <c r="S10" s="1199"/>
    </row>
    <row r="11" spans="2:19" hidden="1">
      <c r="B11" s="599" t="s">
        <v>321</v>
      </c>
      <c r="C11" s="600" t="s">
        <v>322</v>
      </c>
      <c r="D11" s="965">
        <v>0</v>
      </c>
      <c r="E11" s="970"/>
      <c r="F11" s="970"/>
      <c r="G11" s="956">
        <v>0</v>
      </c>
      <c r="H11" s="956">
        <v>0</v>
      </c>
      <c r="I11" s="956">
        <v>0</v>
      </c>
      <c r="J11" s="956">
        <v>0</v>
      </c>
      <c r="K11" s="956">
        <v>0</v>
      </c>
      <c r="L11" s="956">
        <v>0</v>
      </c>
      <c r="M11" s="956">
        <v>0</v>
      </c>
      <c r="N11" s="956">
        <v>0</v>
      </c>
      <c r="O11" s="956">
        <v>0</v>
      </c>
      <c r="P11" s="956"/>
      <c r="Q11" s="956"/>
      <c r="R11" s="956"/>
    </row>
    <row r="12" spans="2:19" hidden="1">
      <c r="B12" s="599" t="s">
        <v>323</v>
      </c>
      <c r="C12" s="600" t="s">
        <v>229</v>
      </c>
      <c r="D12" s="1101" t="e">
        <f>H24/H23*D11</f>
        <v>#DIV/0!</v>
      </c>
      <c r="E12" s="971"/>
      <c r="F12" s="971"/>
      <c r="G12" s="957">
        <v>0</v>
      </c>
      <c r="H12" s="957">
        <v>0</v>
      </c>
      <c r="I12" s="957">
        <v>0</v>
      </c>
      <c r="J12" s="957">
        <v>0</v>
      </c>
      <c r="K12" s="957">
        <v>0</v>
      </c>
      <c r="L12" s="957">
        <v>0</v>
      </c>
      <c r="M12" s="957">
        <v>0</v>
      </c>
      <c r="N12" s="957">
        <v>0</v>
      </c>
      <c r="O12" s="957">
        <v>0</v>
      </c>
      <c r="P12" s="957"/>
      <c r="Q12" s="957"/>
      <c r="R12" s="957"/>
    </row>
    <row r="13" spans="2:19" hidden="1">
      <c r="B13" s="599" t="s">
        <v>325</v>
      </c>
      <c r="C13" s="600" t="s">
        <v>324</v>
      </c>
      <c r="D13" s="967" t="e">
        <f>H25/H23*D11</f>
        <v>#DIV/0!</v>
      </c>
      <c r="E13" s="971"/>
      <c r="F13" s="971"/>
      <c r="G13" s="957">
        <v>0</v>
      </c>
      <c r="H13" s="957">
        <v>0</v>
      </c>
      <c r="I13" s="957">
        <v>0</v>
      </c>
      <c r="J13" s="957">
        <v>0</v>
      </c>
      <c r="K13" s="957">
        <v>0</v>
      </c>
      <c r="L13" s="957">
        <v>0</v>
      </c>
      <c r="M13" s="957">
        <v>0</v>
      </c>
      <c r="N13" s="957">
        <v>0</v>
      </c>
      <c r="O13" s="957">
        <v>0</v>
      </c>
      <c r="P13" s="957"/>
      <c r="Q13" s="957"/>
      <c r="R13" s="957"/>
    </row>
    <row r="14" spans="2:19" hidden="1">
      <c r="B14" s="599" t="s">
        <v>530</v>
      </c>
      <c r="C14" s="600" t="s">
        <v>324</v>
      </c>
      <c r="D14" s="966">
        <v>0</v>
      </c>
      <c r="E14" s="971"/>
      <c r="F14" s="971"/>
      <c r="G14" s="957">
        <v>0</v>
      </c>
      <c r="H14" s="957" t="s">
        <v>612</v>
      </c>
      <c r="I14" s="957">
        <v>0</v>
      </c>
      <c r="J14" s="957">
        <v>0</v>
      </c>
      <c r="K14" s="957">
        <v>0</v>
      </c>
      <c r="L14" s="957">
        <v>0</v>
      </c>
      <c r="M14" s="957">
        <v>0</v>
      </c>
      <c r="N14" s="957">
        <v>0</v>
      </c>
      <c r="O14" s="957">
        <v>0</v>
      </c>
      <c r="P14" s="957"/>
      <c r="Q14" s="957"/>
      <c r="R14" s="957"/>
    </row>
    <row r="15" spans="2:19" hidden="1">
      <c r="B15" s="599" t="s">
        <v>531</v>
      </c>
      <c r="C15" s="600" t="s">
        <v>322</v>
      </c>
      <c r="D15" s="965">
        <v>0</v>
      </c>
      <c r="E15" s="970"/>
      <c r="F15" s="970"/>
      <c r="G15" s="956">
        <v>0</v>
      </c>
      <c r="H15" s="956">
        <v>0</v>
      </c>
      <c r="I15" s="956">
        <v>0</v>
      </c>
      <c r="J15" s="956">
        <v>0</v>
      </c>
      <c r="K15" s="956">
        <v>0</v>
      </c>
      <c r="L15" s="956">
        <v>0</v>
      </c>
      <c r="M15" s="956">
        <v>0</v>
      </c>
      <c r="N15" s="956">
        <v>0</v>
      </c>
      <c r="O15" s="956">
        <v>0</v>
      </c>
      <c r="P15" s="956"/>
      <c r="Q15" s="956"/>
      <c r="R15" s="956"/>
    </row>
    <row r="16" spans="2:19" hidden="1">
      <c r="B16" s="599" t="s">
        <v>532</v>
      </c>
      <c r="C16" s="600" t="s">
        <v>324</v>
      </c>
      <c r="D16" s="966">
        <v>0</v>
      </c>
      <c r="E16" s="971"/>
      <c r="F16" s="971"/>
      <c r="G16" s="957">
        <v>0</v>
      </c>
      <c r="H16" s="957">
        <v>0</v>
      </c>
      <c r="I16" s="957">
        <v>0</v>
      </c>
      <c r="J16" s="957">
        <v>0</v>
      </c>
      <c r="K16" s="957">
        <v>0</v>
      </c>
      <c r="L16" s="957">
        <v>0</v>
      </c>
      <c r="M16" s="957">
        <v>0</v>
      </c>
      <c r="N16" s="957">
        <v>0</v>
      </c>
      <c r="O16" s="957">
        <v>0</v>
      </c>
      <c r="P16" s="957"/>
      <c r="Q16" s="957"/>
      <c r="R16" s="957"/>
    </row>
    <row r="17" spans="2:19" hidden="1">
      <c r="B17" s="599" t="s">
        <v>533</v>
      </c>
      <c r="C17" s="600" t="s">
        <v>322</v>
      </c>
      <c r="D17" s="965">
        <v>0</v>
      </c>
      <c r="E17" s="970"/>
      <c r="F17" s="970"/>
      <c r="G17" s="956">
        <v>0</v>
      </c>
      <c r="H17" s="956">
        <v>0</v>
      </c>
      <c r="I17" s="956">
        <v>0</v>
      </c>
      <c r="J17" s="956">
        <v>0</v>
      </c>
      <c r="K17" s="956">
        <v>0</v>
      </c>
      <c r="L17" s="956">
        <v>0</v>
      </c>
      <c r="M17" s="956">
        <v>0</v>
      </c>
      <c r="N17" s="956">
        <v>0</v>
      </c>
      <c r="O17" s="956">
        <v>0</v>
      </c>
      <c r="P17" s="956"/>
      <c r="Q17" s="956"/>
      <c r="R17" s="956"/>
    </row>
    <row r="18" spans="2:19" hidden="1">
      <c r="B18" s="599" t="s">
        <v>326</v>
      </c>
      <c r="C18" s="600" t="s">
        <v>322</v>
      </c>
      <c r="D18" s="981">
        <v>0</v>
      </c>
      <c r="E18" s="972"/>
      <c r="F18" s="970"/>
      <c r="G18" s="956">
        <v>0</v>
      </c>
      <c r="H18" s="956">
        <v>0</v>
      </c>
      <c r="I18" s="958">
        <v>0</v>
      </c>
      <c r="J18" s="956">
        <v>0</v>
      </c>
      <c r="K18" s="956">
        <v>0</v>
      </c>
      <c r="L18" s="958">
        <v>0</v>
      </c>
      <c r="M18" s="958">
        <v>0</v>
      </c>
      <c r="N18" s="958">
        <v>0</v>
      </c>
      <c r="O18" s="958">
        <v>0</v>
      </c>
      <c r="P18" s="958"/>
      <c r="Q18" s="958"/>
      <c r="R18" s="958"/>
    </row>
    <row r="19" spans="2:19" ht="10.5" hidden="1" thickBot="1">
      <c r="B19" s="601" t="s">
        <v>327</v>
      </c>
      <c r="C19" s="602" t="s">
        <v>324</v>
      </c>
      <c r="D19" s="968">
        <f>D16/100*Sales!C8</f>
        <v>0</v>
      </c>
      <c r="E19" s="971"/>
      <c r="F19" s="971"/>
      <c r="G19" s="957">
        <v>0</v>
      </c>
      <c r="H19" s="957">
        <v>0</v>
      </c>
      <c r="I19" s="957">
        <v>0</v>
      </c>
      <c r="J19" s="957">
        <v>0</v>
      </c>
      <c r="K19" s="957">
        <v>0</v>
      </c>
      <c r="L19" s="957">
        <v>0</v>
      </c>
      <c r="M19" s="957">
        <v>0</v>
      </c>
      <c r="N19" s="957">
        <v>0</v>
      </c>
      <c r="O19" s="957">
        <v>0</v>
      </c>
      <c r="P19" s="957"/>
      <c r="Q19" s="957"/>
      <c r="R19" s="957"/>
    </row>
    <row r="20" spans="2:19" ht="10.5" thickBot="1">
      <c r="D20" s="582"/>
      <c r="E20" s="582"/>
      <c r="F20" s="582"/>
      <c r="G20" s="582"/>
      <c r="H20" s="949"/>
      <c r="I20" s="949"/>
      <c r="J20" s="949"/>
      <c r="K20" s="949"/>
      <c r="L20" s="949"/>
      <c r="M20" s="949"/>
      <c r="N20" s="949"/>
      <c r="O20" s="949"/>
      <c r="P20" s="949"/>
      <c r="Q20" s="949"/>
      <c r="R20" s="949"/>
    </row>
    <row r="21" spans="2:19" ht="10.5" thickBot="1">
      <c r="B21" s="994"/>
      <c r="C21" s="238"/>
      <c r="D21" s="959"/>
      <c r="E21" s="959"/>
      <c r="F21" s="959"/>
      <c r="G21" s="959"/>
      <c r="H21" s="959"/>
      <c r="I21" s="959"/>
      <c r="J21" s="959"/>
      <c r="K21" s="959"/>
      <c r="L21" s="959"/>
      <c r="M21" s="959"/>
      <c r="N21" s="959"/>
      <c r="O21" s="959"/>
      <c r="P21" s="959"/>
      <c r="Q21" s="959"/>
      <c r="R21" s="959"/>
    </row>
    <row r="22" spans="2:19" ht="10.8" thickBot="1">
      <c r="B22" s="996" t="s">
        <v>605</v>
      </c>
      <c r="C22" s="947" t="s">
        <v>232</v>
      </c>
      <c r="D22" s="948" t="s">
        <v>70</v>
      </c>
      <c r="E22" s="948" t="s">
        <v>71</v>
      </c>
      <c r="F22" s="948" t="s">
        <v>72</v>
      </c>
      <c r="G22" s="948" t="s">
        <v>87</v>
      </c>
      <c r="H22" s="948" t="s">
        <v>88</v>
      </c>
      <c r="I22" s="948" t="s">
        <v>199</v>
      </c>
      <c r="J22" s="948" t="s">
        <v>200</v>
      </c>
      <c r="K22" s="948" t="s">
        <v>201</v>
      </c>
      <c r="L22" s="948" t="s">
        <v>408</v>
      </c>
      <c r="M22" s="948" t="s">
        <v>409</v>
      </c>
      <c r="N22" s="948" t="s">
        <v>595</v>
      </c>
      <c r="O22" s="948" t="s">
        <v>596</v>
      </c>
      <c r="P22" s="959" t="s">
        <v>597</v>
      </c>
      <c r="Q22" s="959" t="s">
        <v>598</v>
      </c>
      <c r="R22" s="995" t="s">
        <v>599</v>
      </c>
    </row>
    <row r="23" spans="2:19">
      <c r="B23" s="599" t="s">
        <v>321</v>
      </c>
      <c r="C23" s="600" t="s">
        <v>322</v>
      </c>
      <c r="D23" s="1050">
        <f>'Dinamics Huso'!I16</f>
        <v>266023.08882292372</v>
      </c>
      <c r="E23" s="954">
        <v>0</v>
      </c>
      <c r="F23" s="954">
        <v>0</v>
      </c>
      <c r="G23" s="954">
        <v>0</v>
      </c>
      <c r="H23" s="954">
        <v>0</v>
      </c>
      <c r="I23" s="954">
        <v>0</v>
      </c>
      <c r="J23" s="954">
        <v>0</v>
      </c>
      <c r="K23" s="954">
        <v>0</v>
      </c>
      <c r="L23" s="954">
        <v>0</v>
      </c>
      <c r="M23" s="954">
        <v>0</v>
      </c>
      <c r="N23" s="954">
        <v>0</v>
      </c>
      <c r="O23" s="954">
        <v>0</v>
      </c>
      <c r="P23" s="954">
        <v>0</v>
      </c>
      <c r="Q23" s="954">
        <v>0</v>
      </c>
      <c r="R23" s="954">
        <v>0</v>
      </c>
    </row>
    <row r="24" spans="2:19" ht="10.5">
      <c r="B24" s="599" t="s">
        <v>323</v>
      </c>
      <c r="C24" s="606" t="s">
        <v>727</v>
      </c>
      <c r="D24" s="1257">
        <f>SUM('Dinamics Huso'!S10:S16)</f>
        <v>4817.4259531675889</v>
      </c>
      <c r="E24" s="1258">
        <v>0</v>
      </c>
      <c r="F24" s="1258">
        <v>0</v>
      </c>
      <c r="G24" s="1258">
        <v>0</v>
      </c>
      <c r="H24" s="1258">
        <v>0</v>
      </c>
      <c r="I24" s="1258">
        <v>0</v>
      </c>
      <c r="J24" s="1258">
        <v>0</v>
      </c>
      <c r="K24" s="1258">
        <v>0</v>
      </c>
      <c r="L24" s="1258">
        <v>0</v>
      </c>
      <c r="M24" s="1258">
        <v>0</v>
      </c>
      <c r="N24" s="1258">
        <v>0</v>
      </c>
      <c r="O24" s="1258">
        <v>0</v>
      </c>
      <c r="P24" s="1258">
        <v>0</v>
      </c>
      <c r="Q24" s="1258">
        <v>0</v>
      </c>
      <c r="R24" s="1258">
        <v>0</v>
      </c>
      <c r="S24" s="251"/>
    </row>
    <row r="25" spans="2:19">
      <c r="B25" s="599" t="s">
        <v>325</v>
      </c>
      <c r="C25" s="600" t="s">
        <v>324</v>
      </c>
      <c r="D25" s="1051">
        <f>'Dinamics Huso'!J16</f>
        <v>1668.3251608693449</v>
      </c>
      <c r="E25" s="953">
        <v>0</v>
      </c>
      <c r="F25" s="953">
        <v>0</v>
      </c>
      <c r="G25" s="953">
        <v>0</v>
      </c>
      <c r="H25" s="953">
        <v>0</v>
      </c>
      <c r="I25" s="953">
        <v>0</v>
      </c>
      <c r="J25" s="953">
        <v>0</v>
      </c>
      <c r="K25" s="953">
        <v>0</v>
      </c>
      <c r="L25" s="953">
        <v>0</v>
      </c>
      <c r="M25" s="953">
        <v>0</v>
      </c>
      <c r="N25" s="953">
        <v>0</v>
      </c>
      <c r="O25" s="953">
        <v>0</v>
      </c>
      <c r="P25" s="953">
        <v>0</v>
      </c>
      <c r="Q25" s="953">
        <v>0</v>
      </c>
      <c r="R25" s="953">
        <v>0</v>
      </c>
    </row>
    <row r="26" spans="2:19" ht="10.5" thickBot="1"/>
    <row r="27" spans="2:19" ht="10.5" thickBot="1">
      <c r="B27" s="419"/>
      <c r="C27" s="419"/>
      <c r="D27" s="959"/>
      <c r="E27" s="959"/>
      <c r="F27" s="959"/>
      <c r="G27" s="959"/>
      <c r="H27" s="959"/>
      <c r="I27" s="959"/>
      <c r="J27" s="959"/>
      <c r="K27" s="959"/>
      <c r="L27" s="959"/>
      <c r="M27" s="959"/>
      <c r="N27" s="959"/>
      <c r="O27" s="959"/>
      <c r="P27" s="959"/>
      <c r="Q27" s="959"/>
      <c r="R27" s="959"/>
    </row>
    <row r="28" spans="2:19" ht="10.8" thickBot="1">
      <c r="B28" s="964" t="s">
        <v>606</v>
      </c>
      <c r="C28" s="419" t="s">
        <v>232</v>
      </c>
      <c r="D28" s="419" t="s">
        <v>70</v>
      </c>
      <c r="E28" s="419" t="s">
        <v>71</v>
      </c>
      <c r="F28" s="419" t="s">
        <v>72</v>
      </c>
      <c r="G28" s="419" t="s">
        <v>87</v>
      </c>
      <c r="H28" s="419" t="s">
        <v>88</v>
      </c>
      <c r="I28" s="419" t="s">
        <v>199</v>
      </c>
      <c r="J28" s="419" t="s">
        <v>200</v>
      </c>
      <c r="K28" s="419" t="s">
        <v>201</v>
      </c>
      <c r="L28" s="419" t="s">
        <v>408</v>
      </c>
      <c r="M28" s="419" t="s">
        <v>409</v>
      </c>
      <c r="N28" s="419" t="s">
        <v>595</v>
      </c>
      <c r="O28" s="419" t="s">
        <v>596</v>
      </c>
      <c r="P28" s="959" t="s">
        <v>597</v>
      </c>
      <c r="Q28" s="959" t="s">
        <v>598</v>
      </c>
      <c r="R28" s="995" t="s">
        <v>599</v>
      </c>
    </row>
    <row r="29" spans="2:19">
      <c r="B29" s="599" t="s">
        <v>321</v>
      </c>
      <c r="C29" s="600" t="s">
        <v>322</v>
      </c>
      <c r="D29" s="1050">
        <v>0</v>
      </c>
      <c r="E29" s="1050">
        <f t="shared" ref="E29:R31" si="4">D23</f>
        <v>266023.08882292372</v>
      </c>
      <c r="F29" s="1050">
        <f t="shared" si="4"/>
        <v>0</v>
      </c>
      <c r="G29" s="1050">
        <f t="shared" si="4"/>
        <v>0</v>
      </c>
      <c r="H29" s="1050">
        <f t="shared" si="4"/>
        <v>0</v>
      </c>
      <c r="I29" s="1050">
        <f t="shared" si="4"/>
        <v>0</v>
      </c>
      <c r="J29" s="1050">
        <f t="shared" si="4"/>
        <v>0</v>
      </c>
      <c r="K29" s="1050">
        <f t="shared" si="4"/>
        <v>0</v>
      </c>
      <c r="L29" s="1050">
        <f t="shared" si="4"/>
        <v>0</v>
      </c>
      <c r="M29" s="1050">
        <f t="shared" si="4"/>
        <v>0</v>
      </c>
      <c r="N29" s="1050">
        <f t="shared" si="4"/>
        <v>0</v>
      </c>
      <c r="O29" s="1050">
        <f t="shared" si="4"/>
        <v>0</v>
      </c>
      <c r="P29" s="1050">
        <f t="shared" si="4"/>
        <v>0</v>
      </c>
      <c r="Q29" s="1050">
        <f t="shared" si="4"/>
        <v>0</v>
      </c>
      <c r="R29" s="1050">
        <f t="shared" si="4"/>
        <v>0</v>
      </c>
    </row>
    <row r="30" spans="2:19" ht="10.5">
      <c r="B30" s="599" t="s">
        <v>323</v>
      </c>
      <c r="C30" s="606" t="s">
        <v>727</v>
      </c>
      <c r="D30" s="1257">
        <v>0</v>
      </c>
      <c r="E30" s="1257">
        <f t="shared" si="4"/>
        <v>4817.4259531675889</v>
      </c>
      <c r="F30" s="1257">
        <f t="shared" si="4"/>
        <v>0</v>
      </c>
      <c r="G30" s="1257">
        <f t="shared" si="4"/>
        <v>0</v>
      </c>
      <c r="H30" s="1257">
        <f t="shared" si="4"/>
        <v>0</v>
      </c>
      <c r="I30" s="1257">
        <f t="shared" si="4"/>
        <v>0</v>
      </c>
      <c r="J30" s="1257">
        <f t="shared" si="4"/>
        <v>0</v>
      </c>
      <c r="K30" s="1257">
        <f t="shared" si="4"/>
        <v>0</v>
      </c>
      <c r="L30" s="1257">
        <f t="shared" si="4"/>
        <v>0</v>
      </c>
      <c r="M30" s="1257">
        <f t="shared" si="4"/>
        <v>0</v>
      </c>
      <c r="N30" s="1257">
        <f t="shared" si="4"/>
        <v>0</v>
      </c>
      <c r="O30" s="1257">
        <f t="shared" si="4"/>
        <v>0</v>
      </c>
      <c r="P30" s="1257">
        <f t="shared" si="4"/>
        <v>0</v>
      </c>
      <c r="Q30" s="1257">
        <f t="shared" si="4"/>
        <v>0</v>
      </c>
      <c r="R30" s="1257">
        <f t="shared" si="4"/>
        <v>0</v>
      </c>
    </row>
    <row r="31" spans="2:19">
      <c r="B31" s="599" t="s">
        <v>325</v>
      </c>
      <c r="C31" s="600" t="s">
        <v>324</v>
      </c>
      <c r="D31" s="1051">
        <v>0</v>
      </c>
      <c r="E31" s="1051">
        <f t="shared" si="4"/>
        <v>1668.3251608693449</v>
      </c>
      <c r="F31" s="1051">
        <f t="shared" si="4"/>
        <v>0</v>
      </c>
      <c r="G31" s="1051">
        <f t="shared" si="4"/>
        <v>0</v>
      </c>
      <c r="H31" s="1051">
        <f t="shared" si="4"/>
        <v>0</v>
      </c>
      <c r="I31" s="1051">
        <f t="shared" si="4"/>
        <v>0</v>
      </c>
      <c r="J31" s="1051">
        <f t="shared" si="4"/>
        <v>0</v>
      </c>
      <c r="K31" s="1051">
        <f t="shared" si="4"/>
        <v>0</v>
      </c>
      <c r="L31" s="1051">
        <f t="shared" si="4"/>
        <v>0</v>
      </c>
      <c r="M31" s="1051">
        <f t="shared" si="4"/>
        <v>0</v>
      </c>
      <c r="N31" s="1051">
        <f t="shared" si="4"/>
        <v>0</v>
      </c>
      <c r="O31" s="1051">
        <f t="shared" si="4"/>
        <v>0</v>
      </c>
      <c r="P31" s="1051">
        <f t="shared" si="4"/>
        <v>0</v>
      </c>
      <c r="Q31" s="1051">
        <f t="shared" si="4"/>
        <v>0</v>
      </c>
      <c r="R31" s="1051">
        <f t="shared" si="4"/>
        <v>0</v>
      </c>
    </row>
    <row r="32" spans="2:19" ht="10.5" thickBot="1"/>
    <row r="33" spans="2:18" ht="10.5" thickBot="1">
      <c r="B33" s="419"/>
      <c r="C33" s="419"/>
      <c r="D33" s="959"/>
      <c r="E33" s="959"/>
      <c r="F33" s="959"/>
      <c r="G33" s="959"/>
      <c r="H33" s="959"/>
      <c r="I33" s="959"/>
      <c r="J33" s="959"/>
      <c r="K33" s="959"/>
      <c r="L33" s="959"/>
      <c r="M33" s="959"/>
      <c r="N33" s="959"/>
      <c r="O33" s="959"/>
      <c r="P33" s="959"/>
      <c r="Q33" s="959"/>
      <c r="R33" s="959"/>
    </row>
    <row r="34" spans="2:18" ht="10.8" thickBot="1">
      <c r="B34" s="964" t="s">
        <v>607</v>
      </c>
      <c r="C34" s="419" t="s">
        <v>232</v>
      </c>
      <c r="D34" s="419" t="s">
        <v>70</v>
      </c>
      <c r="E34" s="419" t="s">
        <v>71</v>
      </c>
      <c r="F34" s="419" t="s">
        <v>72</v>
      </c>
      <c r="G34" s="419" t="s">
        <v>87</v>
      </c>
      <c r="H34" s="419" t="s">
        <v>88</v>
      </c>
      <c r="I34" s="419" t="s">
        <v>199</v>
      </c>
      <c r="J34" s="419" t="s">
        <v>200</v>
      </c>
      <c r="K34" s="419" t="s">
        <v>201</v>
      </c>
      <c r="L34" s="419" t="s">
        <v>408</v>
      </c>
      <c r="M34" s="419" t="s">
        <v>409</v>
      </c>
      <c r="N34" s="419" t="s">
        <v>595</v>
      </c>
      <c r="O34" s="419" t="s">
        <v>596</v>
      </c>
      <c r="P34" s="959" t="s">
        <v>597</v>
      </c>
      <c r="Q34" s="959" t="s">
        <v>598</v>
      </c>
      <c r="R34" s="995" t="s">
        <v>599</v>
      </c>
    </row>
    <row r="35" spans="2:18">
      <c r="B35" s="599" t="s">
        <v>321</v>
      </c>
      <c r="C35" s="600" t="s">
        <v>322</v>
      </c>
      <c r="D35" s="1050">
        <v>0</v>
      </c>
      <c r="E35" s="1050">
        <f t="shared" ref="E35:R37" si="5">D29</f>
        <v>0</v>
      </c>
      <c r="F35" s="1050">
        <f t="shared" si="5"/>
        <v>266023.08882292372</v>
      </c>
      <c r="G35" s="1050">
        <f t="shared" si="5"/>
        <v>0</v>
      </c>
      <c r="H35" s="1050">
        <f t="shared" si="5"/>
        <v>0</v>
      </c>
      <c r="I35" s="1050">
        <f t="shared" si="5"/>
        <v>0</v>
      </c>
      <c r="J35" s="1050">
        <f t="shared" si="5"/>
        <v>0</v>
      </c>
      <c r="K35" s="1050">
        <f t="shared" si="5"/>
        <v>0</v>
      </c>
      <c r="L35" s="1050">
        <f t="shared" si="5"/>
        <v>0</v>
      </c>
      <c r="M35" s="1050">
        <f t="shared" si="5"/>
        <v>0</v>
      </c>
      <c r="N35" s="1050">
        <f t="shared" si="5"/>
        <v>0</v>
      </c>
      <c r="O35" s="1050">
        <f t="shared" si="5"/>
        <v>0</v>
      </c>
      <c r="P35" s="1050">
        <f t="shared" si="5"/>
        <v>0</v>
      </c>
      <c r="Q35" s="1050">
        <f t="shared" si="5"/>
        <v>0</v>
      </c>
      <c r="R35" s="1050">
        <f t="shared" si="5"/>
        <v>0</v>
      </c>
    </row>
    <row r="36" spans="2:18" ht="10.5">
      <c r="B36" s="599" t="s">
        <v>323</v>
      </c>
      <c r="C36" s="606" t="s">
        <v>727</v>
      </c>
      <c r="D36" s="1257">
        <v>0</v>
      </c>
      <c r="E36" s="1257">
        <f t="shared" si="5"/>
        <v>0</v>
      </c>
      <c r="F36" s="1257">
        <f t="shared" si="5"/>
        <v>4817.4259531675889</v>
      </c>
      <c r="G36" s="1257">
        <f t="shared" si="5"/>
        <v>0</v>
      </c>
      <c r="H36" s="1257">
        <f t="shared" si="5"/>
        <v>0</v>
      </c>
      <c r="I36" s="1257">
        <f t="shared" si="5"/>
        <v>0</v>
      </c>
      <c r="J36" s="1257">
        <f t="shared" si="5"/>
        <v>0</v>
      </c>
      <c r="K36" s="1257">
        <f t="shared" si="5"/>
        <v>0</v>
      </c>
      <c r="L36" s="1257">
        <f t="shared" si="5"/>
        <v>0</v>
      </c>
      <c r="M36" s="1257">
        <f t="shared" si="5"/>
        <v>0</v>
      </c>
      <c r="N36" s="1257">
        <f t="shared" si="5"/>
        <v>0</v>
      </c>
      <c r="O36" s="1257">
        <f t="shared" si="5"/>
        <v>0</v>
      </c>
      <c r="P36" s="1257">
        <f t="shared" si="5"/>
        <v>0</v>
      </c>
      <c r="Q36" s="1257">
        <f t="shared" si="5"/>
        <v>0</v>
      </c>
      <c r="R36" s="1257">
        <f t="shared" si="5"/>
        <v>0</v>
      </c>
    </row>
    <row r="37" spans="2:18">
      <c r="B37" s="599" t="s">
        <v>325</v>
      </c>
      <c r="C37" s="600" t="s">
        <v>324</v>
      </c>
      <c r="D37" s="1051">
        <v>0</v>
      </c>
      <c r="E37" s="1051">
        <f t="shared" si="5"/>
        <v>0</v>
      </c>
      <c r="F37" s="1051">
        <f t="shared" si="5"/>
        <v>1668.3251608693449</v>
      </c>
      <c r="G37" s="1051">
        <f t="shared" si="5"/>
        <v>0</v>
      </c>
      <c r="H37" s="1051">
        <f t="shared" si="5"/>
        <v>0</v>
      </c>
      <c r="I37" s="1051">
        <f t="shared" si="5"/>
        <v>0</v>
      </c>
      <c r="J37" s="1051">
        <f t="shared" si="5"/>
        <v>0</v>
      </c>
      <c r="K37" s="1051">
        <f t="shared" si="5"/>
        <v>0</v>
      </c>
      <c r="L37" s="1051">
        <f t="shared" si="5"/>
        <v>0</v>
      </c>
      <c r="M37" s="1051">
        <f t="shared" si="5"/>
        <v>0</v>
      </c>
      <c r="N37" s="1051">
        <f t="shared" si="5"/>
        <v>0</v>
      </c>
      <c r="O37" s="1051">
        <f t="shared" si="5"/>
        <v>0</v>
      </c>
      <c r="P37" s="1051">
        <f t="shared" si="5"/>
        <v>0</v>
      </c>
      <c r="Q37" s="1051">
        <f t="shared" si="5"/>
        <v>0</v>
      </c>
      <c r="R37" s="1051">
        <f t="shared" si="5"/>
        <v>0</v>
      </c>
    </row>
    <row r="38" spans="2:18" ht="10.5" thickBot="1"/>
    <row r="39" spans="2:18" ht="10.5" thickBot="1">
      <c r="B39" s="419"/>
      <c r="C39" s="419"/>
      <c r="D39" s="959"/>
      <c r="E39" s="959"/>
      <c r="F39" s="959"/>
      <c r="G39" s="959"/>
      <c r="H39" s="959"/>
      <c r="I39" s="959"/>
      <c r="J39" s="959"/>
      <c r="K39" s="959"/>
      <c r="L39" s="959"/>
      <c r="M39" s="959"/>
      <c r="N39" s="959"/>
      <c r="O39" s="959"/>
      <c r="P39" s="959"/>
      <c r="Q39" s="959"/>
      <c r="R39" s="959"/>
    </row>
    <row r="40" spans="2:18" ht="10.8" thickBot="1">
      <c r="B40" s="964" t="s">
        <v>608</v>
      </c>
      <c r="C40" s="419" t="s">
        <v>232</v>
      </c>
      <c r="D40" s="419" t="s">
        <v>70</v>
      </c>
      <c r="E40" s="419" t="s">
        <v>71</v>
      </c>
      <c r="F40" s="419" t="s">
        <v>72</v>
      </c>
      <c r="G40" s="419" t="s">
        <v>87</v>
      </c>
      <c r="H40" s="419" t="s">
        <v>88</v>
      </c>
      <c r="I40" s="419" t="s">
        <v>199</v>
      </c>
      <c r="J40" s="419" t="s">
        <v>200</v>
      </c>
      <c r="K40" s="419" t="s">
        <v>201</v>
      </c>
      <c r="L40" s="419" t="s">
        <v>408</v>
      </c>
      <c r="M40" s="419" t="s">
        <v>409</v>
      </c>
      <c r="N40" s="419" t="s">
        <v>595</v>
      </c>
      <c r="O40" s="419" t="s">
        <v>596</v>
      </c>
      <c r="P40" s="959" t="s">
        <v>597</v>
      </c>
      <c r="Q40" s="959" t="s">
        <v>598</v>
      </c>
      <c r="R40" s="995" t="s">
        <v>599</v>
      </c>
    </row>
    <row r="41" spans="2:18">
      <c r="B41" s="599" t="s">
        <v>321</v>
      </c>
      <c r="C41" s="600" t="s">
        <v>322</v>
      </c>
      <c r="D41" s="1050">
        <v>0</v>
      </c>
      <c r="E41" s="1050">
        <f t="shared" ref="E41:R43" si="6">D35</f>
        <v>0</v>
      </c>
      <c r="F41" s="1050">
        <f t="shared" si="6"/>
        <v>0</v>
      </c>
      <c r="G41" s="1050">
        <f t="shared" si="6"/>
        <v>266023.08882292372</v>
      </c>
      <c r="H41" s="1050">
        <f t="shared" si="6"/>
        <v>0</v>
      </c>
      <c r="I41" s="1050">
        <f t="shared" si="6"/>
        <v>0</v>
      </c>
      <c r="J41" s="1050">
        <f t="shared" si="6"/>
        <v>0</v>
      </c>
      <c r="K41" s="1050">
        <f t="shared" si="6"/>
        <v>0</v>
      </c>
      <c r="L41" s="1050">
        <f t="shared" si="6"/>
        <v>0</v>
      </c>
      <c r="M41" s="1050">
        <f t="shared" si="6"/>
        <v>0</v>
      </c>
      <c r="N41" s="1050">
        <f t="shared" si="6"/>
        <v>0</v>
      </c>
      <c r="O41" s="1050">
        <f t="shared" si="6"/>
        <v>0</v>
      </c>
      <c r="P41" s="1050">
        <f t="shared" si="6"/>
        <v>0</v>
      </c>
      <c r="Q41" s="1050">
        <f t="shared" si="6"/>
        <v>0</v>
      </c>
      <c r="R41" s="1050">
        <f t="shared" si="6"/>
        <v>0</v>
      </c>
    </row>
    <row r="42" spans="2:18" ht="10.5">
      <c r="B42" s="599" t="s">
        <v>323</v>
      </c>
      <c r="C42" s="606" t="s">
        <v>727</v>
      </c>
      <c r="D42" s="1257">
        <v>0</v>
      </c>
      <c r="E42" s="1257">
        <f t="shared" si="6"/>
        <v>0</v>
      </c>
      <c r="F42" s="1257">
        <f t="shared" si="6"/>
        <v>0</v>
      </c>
      <c r="G42" s="1257">
        <f t="shared" si="6"/>
        <v>4817.4259531675889</v>
      </c>
      <c r="H42" s="1257">
        <f t="shared" si="6"/>
        <v>0</v>
      </c>
      <c r="I42" s="1257">
        <f t="shared" si="6"/>
        <v>0</v>
      </c>
      <c r="J42" s="1257">
        <f t="shared" si="6"/>
        <v>0</v>
      </c>
      <c r="K42" s="1257">
        <f t="shared" si="6"/>
        <v>0</v>
      </c>
      <c r="L42" s="1257">
        <f t="shared" si="6"/>
        <v>0</v>
      </c>
      <c r="M42" s="1257">
        <f t="shared" si="6"/>
        <v>0</v>
      </c>
      <c r="N42" s="1257">
        <f t="shared" si="6"/>
        <v>0</v>
      </c>
      <c r="O42" s="1257">
        <f t="shared" si="6"/>
        <v>0</v>
      </c>
      <c r="P42" s="1257">
        <f t="shared" si="6"/>
        <v>0</v>
      </c>
      <c r="Q42" s="1257">
        <f t="shared" si="6"/>
        <v>0</v>
      </c>
      <c r="R42" s="1257">
        <f t="shared" si="6"/>
        <v>0</v>
      </c>
    </row>
    <row r="43" spans="2:18">
      <c r="B43" s="599" t="s">
        <v>325</v>
      </c>
      <c r="C43" s="600" t="s">
        <v>324</v>
      </c>
      <c r="D43" s="1051">
        <v>0</v>
      </c>
      <c r="E43" s="1051">
        <f t="shared" si="6"/>
        <v>0</v>
      </c>
      <c r="F43" s="1051">
        <f t="shared" si="6"/>
        <v>0</v>
      </c>
      <c r="G43" s="1051">
        <f t="shared" si="6"/>
        <v>1668.3251608693449</v>
      </c>
      <c r="H43" s="1051">
        <f t="shared" si="6"/>
        <v>0</v>
      </c>
      <c r="I43" s="1051">
        <f t="shared" si="6"/>
        <v>0</v>
      </c>
      <c r="J43" s="1051">
        <f t="shared" si="6"/>
        <v>0</v>
      </c>
      <c r="K43" s="1051">
        <f t="shared" si="6"/>
        <v>0</v>
      </c>
      <c r="L43" s="1051">
        <f t="shared" si="6"/>
        <v>0</v>
      </c>
      <c r="M43" s="1051">
        <f t="shared" si="6"/>
        <v>0</v>
      </c>
      <c r="N43" s="1051">
        <f t="shared" si="6"/>
        <v>0</v>
      </c>
      <c r="O43" s="1051">
        <f t="shared" si="6"/>
        <v>0</v>
      </c>
      <c r="P43" s="1051">
        <f t="shared" si="6"/>
        <v>0</v>
      </c>
      <c r="Q43" s="1051">
        <f t="shared" si="6"/>
        <v>0</v>
      </c>
      <c r="R43" s="1051">
        <f t="shared" si="6"/>
        <v>0</v>
      </c>
    </row>
    <row r="44" spans="2:18" ht="10.5" thickBot="1"/>
    <row r="45" spans="2:18" ht="10.5" thickBot="1">
      <c r="B45" s="419"/>
      <c r="C45" s="419"/>
      <c r="D45" s="959"/>
      <c r="E45" s="959"/>
      <c r="F45" s="959"/>
      <c r="G45" s="959"/>
      <c r="H45" s="959"/>
      <c r="I45" s="959"/>
      <c r="J45" s="959"/>
      <c r="K45" s="959"/>
      <c r="L45" s="959"/>
      <c r="M45" s="959"/>
      <c r="N45" s="959"/>
      <c r="O45" s="959"/>
      <c r="P45" s="959"/>
      <c r="Q45" s="959"/>
      <c r="R45" s="959"/>
    </row>
    <row r="46" spans="2:18" ht="10.8" thickBot="1">
      <c r="B46" s="964" t="s">
        <v>609</v>
      </c>
      <c r="C46" s="419" t="s">
        <v>232</v>
      </c>
      <c r="D46" s="419" t="s">
        <v>70</v>
      </c>
      <c r="E46" s="419" t="s">
        <v>71</v>
      </c>
      <c r="F46" s="419" t="s">
        <v>72</v>
      </c>
      <c r="G46" s="419" t="s">
        <v>87</v>
      </c>
      <c r="H46" s="419" t="s">
        <v>88</v>
      </c>
      <c r="I46" s="419" t="s">
        <v>199</v>
      </c>
      <c r="J46" s="419" t="s">
        <v>200</v>
      </c>
      <c r="K46" s="419" t="s">
        <v>201</v>
      </c>
      <c r="L46" s="419" t="s">
        <v>408</v>
      </c>
      <c r="M46" s="419" t="s">
        <v>409</v>
      </c>
      <c r="N46" s="419" t="s">
        <v>595</v>
      </c>
      <c r="O46" s="419" t="s">
        <v>596</v>
      </c>
      <c r="P46" s="959" t="s">
        <v>597</v>
      </c>
      <c r="Q46" s="959" t="s">
        <v>598</v>
      </c>
      <c r="R46" s="995" t="s">
        <v>599</v>
      </c>
    </row>
    <row r="47" spans="2:18">
      <c r="B47" s="599" t="s">
        <v>321</v>
      </c>
      <c r="C47" s="600" t="s">
        <v>322</v>
      </c>
      <c r="D47" s="1050">
        <v>0</v>
      </c>
      <c r="E47" s="1050">
        <f t="shared" ref="E47:R49" si="7">D41</f>
        <v>0</v>
      </c>
      <c r="F47" s="1050">
        <f t="shared" si="7"/>
        <v>0</v>
      </c>
      <c r="G47" s="1050">
        <f t="shared" si="7"/>
        <v>0</v>
      </c>
      <c r="H47" s="1050">
        <f t="shared" si="7"/>
        <v>266023.08882292372</v>
      </c>
      <c r="I47" s="1050">
        <f t="shared" si="7"/>
        <v>0</v>
      </c>
      <c r="J47" s="1050">
        <f t="shared" si="7"/>
        <v>0</v>
      </c>
      <c r="K47" s="1050">
        <f t="shared" si="7"/>
        <v>0</v>
      </c>
      <c r="L47" s="1050">
        <f t="shared" si="7"/>
        <v>0</v>
      </c>
      <c r="M47" s="1050">
        <f t="shared" si="7"/>
        <v>0</v>
      </c>
      <c r="N47" s="1050">
        <f t="shared" si="7"/>
        <v>0</v>
      </c>
      <c r="O47" s="1050">
        <f t="shared" si="7"/>
        <v>0</v>
      </c>
      <c r="P47" s="1050">
        <f t="shared" si="7"/>
        <v>0</v>
      </c>
      <c r="Q47" s="1050">
        <f t="shared" si="7"/>
        <v>0</v>
      </c>
      <c r="R47" s="1050">
        <f t="shared" si="7"/>
        <v>0</v>
      </c>
    </row>
    <row r="48" spans="2:18" ht="10.5">
      <c r="B48" s="599" t="s">
        <v>323</v>
      </c>
      <c r="C48" s="606" t="s">
        <v>727</v>
      </c>
      <c r="D48" s="1257">
        <v>0</v>
      </c>
      <c r="E48" s="1257">
        <f t="shared" si="7"/>
        <v>0</v>
      </c>
      <c r="F48" s="1257">
        <f t="shared" si="7"/>
        <v>0</v>
      </c>
      <c r="G48" s="1257">
        <f t="shared" si="7"/>
        <v>0</v>
      </c>
      <c r="H48" s="1257">
        <f t="shared" si="7"/>
        <v>4817.4259531675889</v>
      </c>
      <c r="I48" s="1257">
        <f t="shared" si="7"/>
        <v>0</v>
      </c>
      <c r="J48" s="1257">
        <f t="shared" si="7"/>
        <v>0</v>
      </c>
      <c r="K48" s="1257">
        <f t="shared" si="7"/>
        <v>0</v>
      </c>
      <c r="L48" s="1257">
        <f t="shared" si="7"/>
        <v>0</v>
      </c>
      <c r="M48" s="1257">
        <f t="shared" si="7"/>
        <v>0</v>
      </c>
      <c r="N48" s="1257">
        <f t="shared" si="7"/>
        <v>0</v>
      </c>
      <c r="O48" s="1257">
        <f t="shared" si="7"/>
        <v>0</v>
      </c>
      <c r="P48" s="1257">
        <f t="shared" si="7"/>
        <v>0</v>
      </c>
      <c r="Q48" s="1257">
        <f t="shared" si="7"/>
        <v>0</v>
      </c>
      <c r="R48" s="1257">
        <f t="shared" si="7"/>
        <v>0</v>
      </c>
    </row>
    <row r="49" spans="2:18">
      <c r="B49" s="599" t="s">
        <v>325</v>
      </c>
      <c r="C49" s="600" t="s">
        <v>324</v>
      </c>
      <c r="D49" s="1051">
        <v>0</v>
      </c>
      <c r="E49" s="1051">
        <f t="shared" si="7"/>
        <v>0</v>
      </c>
      <c r="F49" s="1051">
        <f t="shared" si="7"/>
        <v>0</v>
      </c>
      <c r="G49" s="1051">
        <f t="shared" si="7"/>
        <v>0</v>
      </c>
      <c r="H49" s="1051">
        <f t="shared" si="7"/>
        <v>1668.3251608693449</v>
      </c>
      <c r="I49" s="1051">
        <f t="shared" si="7"/>
        <v>0</v>
      </c>
      <c r="J49" s="1051">
        <f t="shared" si="7"/>
        <v>0</v>
      </c>
      <c r="K49" s="1051">
        <f t="shared" si="7"/>
        <v>0</v>
      </c>
      <c r="L49" s="1051">
        <f t="shared" si="7"/>
        <v>0</v>
      </c>
      <c r="M49" s="1051">
        <f t="shared" si="7"/>
        <v>0</v>
      </c>
      <c r="N49" s="1051">
        <f t="shared" si="7"/>
        <v>0</v>
      </c>
      <c r="O49" s="1051">
        <f t="shared" si="7"/>
        <v>0</v>
      </c>
      <c r="P49" s="1051">
        <f t="shared" si="7"/>
        <v>0</v>
      </c>
      <c r="Q49" s="1051">
        <f t="shared" si="7"/>
        <v>0</v>
      </c>
      <c r="R49" s="1051">
        <f t="shared" si="7"/>
        <v>0</v>
      </c>
    </row>
    <row r="50" spans="2:18" ht="10.5" thickBot="1"/>
    <row r="51" spans="2:18" ht="10.5" thickBot="1">
      <c r="B51" s="419"/>
      <c r="C51" s="419"/>
      <c r="D51" s="419"/>
      <c r="E51" s="419"/>
      <c r="F51" s="419"/>
      <c r="G51" s="419"/>
      <c r="H51" s="419"/>
      <c r="I51" s="419"/>
      <c r="J51" s="419"/>
      <c r="K51" s="419"/>
      <c r="L51" s="419"/>
      <c r="M51" s="419"/>
      <c r="N51" s="419"/>
      <c r="O51" s="419"/>
      <c r="P51" s="419"/>
      <c r="Q51" s="419"/>
      <c r="R51" s="419"/>
    </row>
    <row r="52" spans="2:18" ht="10.8" thickBot="1">
      <c r="B52" s="964" t="s">
        <v>610</v>
      </c>
      <c r="C52" s="419" t="s">
        <v>232</v>
      </c>
      <c r="D52" s="419" t="s">
        <v>70</v>
      </c>
      <c r="E52" s="419" t="s">
        <v>71</v>
      </c>
      <c r="F52" s="419" t="s">
        <v>72</v>
      </c>
      <c r="G52" s="419" t="s">
        <v>87</v>
      </c>
      <c r="H52" s="419" t="s">
        <v>88</v>
      </c>
      <c r="I52" s="419" t="s">
        <v>199</v>
      </c>
      <c r="J52" s="419" t="s">
        <v>200</v>
      </c>
      <c r="K52" s="419" t="s">
        <v>201</v>
      </c>
      <c r="L52" s="419" t="s">
        <v>408</v>
      </c>
      <c r="M52" s="419" t="s">
        <v>409</v>
      </c>
      <c r="N52" s="419" t="s">
        <v>595</v>
      </c>
      <c r="O52" s="419" t="s">
        <v>596</v>
      </c>
      <c r="P52" s="959" t="s">
        <v>597</v>
      </c>
      <c r="Q52" s="959" t="s">
        <v>598</v>
      </c>
      <c r="R52" s="995" t="s">
        <v>599</v>
      </c>
    </row>
    <row r="53" spans="2:18">
      <c r="B53" s="599" t="s">
        <v>321</v>
      </c>
      <c r="C53" s="600" t="s">
        <v>322</v>
      </c>
      <c r="D53" s="1050">
        <v>0</v>
      </c>
      <c r="E53" s="1050">
        <f t="shared" ref="E53:R55" si="8">D47</f>
        <v>0</v>
      </c>
      <c r="F53" s="1050">
        <f t="shared" si="8"/>
        <v>0</v>
      </c>
      <c r="G53" s="1050">
        <f t="shared" si="8"/>
        <v>0</v>
      </c>
      <c r="H53" s="1050">
        <f t="shared" si="8"/>
        <v>0</v>
      </c>
      <c r="I53" s="1050">
        <f t="shared" si="8"/>
        <v>266023.08882292372</v>
      </c>
      <c r="J53" s="1050">
        <f t="shared" si="8"/>
        <v>0</v>
      </c>
      <c r="K53" s="1050">
        <f t="shared" si="8"/>
        <v>0</v>
      </c>
      <c r="L53" s="1050">
        <f t="shared" si="8"/>
        <v>0</v>
      </c>
      <c r="M53" s="1050">
        <f t="shared" si="8"/>
        <v>0</v>
      </c>
      <c r="N53" s="1050">
        <f t="shared" si="8"/>
        <v>0</v>
      </c>
      <c r="O53" s="1050">
        <f t="shared" si="8"/>
        <v>0</v>
      </c>
      <c r="P53" s="1050">
        <f t="shared" si="8"/>
        <v>0</v>
      </c>
      <c r="Q53" s="1050">
        <f t="shared" si="8"/>
        <v>0</v>
      </c>
      <c r="R53" s="1050">
        <f t="shared" si="8"/>
        <v>0</v>
      </c>
    </row>
    <row r="54" spans="2:18" ht="10.5">
      <c r="B54" s="599" t="s">
        <v>323</v>
      </c>
      <c r="C54" s="606" t="s">
        <v>727</v>
      </c>
      <c r="D54" s="1257">
        <v>0</v>
      </c>
      <c r="E54" s="1257">
        <f t="shared" si="8"/>
        <v>0</v>
      </c>
      <c r="F54" s="1257">
        <f t="shared" si="8"/>
        <v>0</v>
      </c>
      <c r="G54" s="1257">
        <f t="shared" si="8"/>
        <v>0</v>
      </c>
      <c r="H54" s="1257">
        <f t="shared" si="8"/>
        <v>0</v>
      </c>
      <c r="I54" s="1257">
        <f t="shared" si="8"/>
        <v>4817.4259531675889</v>
      </c>
      <c r="J54" s="1257">
        <f t="shared" si="8"/>
        <v>0</v>
      </c>
      <c r="K54" s="1257">
        <f t="shared" si="8"/>
        <v>0</v>
      </c>
      <c r="L54" s="1257">
        <f t="shared" si="8"/>
        <v>0</v>
      </c>
      <c r="M54" s="1257">
        <f t="shared" si="8"/>
        <v>0</v>
      </c>
      <c r="N54" s="1257">
        <f t="shared" si="8"/>
        <v>0</v>
      </c>
      <c r="O54" s="1257">
        <f t="shared" si="8"/>
        <v>0</v>
      </c>
      <c r="P54" s="1257">
        <f t="shared" si="8"/>
        <v>0</v>
      </c>
      <c r="Q54" s="1257">
        <f t="shared" si="8"/>
        <v>0</v>
      </c>
      <c r="R54" s="1257">
        <f t="shared" si="8"/>
        <v>0</v>
      </c>
    </row>
    <row r="55" spans="2:18">
      <c r="B55" s="599" t="s">
        <v>325</v>
      </c>
      <c r="C55" s="600" t="s">
        <v>324</v>
      </c>
      <c r="D55" s="1051">
        <v>0</v>
      </c>
      <c r="E55" s="1051">
        <f t="shared" si="8"/>
        <v>0</v>
      </c>
      <c r="F55" s="1051">
        <f t="shared" si="8"/>
        <v>0</v>
      </c>
      <c r="G55" s="1051">
        <f t="shared" si="8"/>
        <v>0</v>
      </c>
      <c r="H55" s="1051">
        <f t="shared" si="8"/>
        <v>0</v>
      </c>
      <c r="I55" s="1051">
        <f t="shared" si="8"/>
        <v>1668.3251608693449</v>
      </c>
      <c r="J55" s="1051">
        <f t="shared" si="8"/>
        <v>0</v>
      </c>
      <c r="K55" s="1051">
        <f t="shared" si="8"/>
        <v>0</v>
      </c>
      <c r="L55" s="1051">
        <f t="shared" si="8"/>
        <v>0</v>
      </c>
      <c r="M55" s="1051">
        <f t="shared" si="8"/>
        <v>0</v>
      </c>
      <c r="N55" s="1051">
        <f t="shared" si="8"/>
        <v>0</v>
      </c>
      <c r="O55" s="1051">
        <f t="shared" si="8"/>
        <v>0</v>
      </c>
      <c r="P55" s="1051">
        <f t="shared" si="8"/>
        <v>0</v>
      </c>
      <c r="Q55" s="1051">
        <f t="shared" si="8"/>
        <v>0</v>
      </c>
      <c r="R55" s="1051">
        <f t="shared" si="8"/>
        <v>0</v>
      </c>
    </row>
    <row r="56" spans="2:18" ht="10.5" thickBot="1"/>
    <row r="57" spans="2:18" ht="10.5" thickBot="1">
      <c r="B57" s="419"/>
      <c r="C57" s="419"/>
      <c r="D57" s="959"/>
      <c r="E57" s="959"/>
      <c r="F57" s="959"/>
      <c r="G57" s="959"/>
      <c r="H57" s="959"/>
      <c r="I57" s="959"/>
      <c r="J57" s="959"/>
      <c r="K57" s="959"/>
      <c r="L57" s="959"/>
      <c r="M57" s="959"/>
      <c r="N57" s="959"/>
      <c r="O57" s="959"/>
      <c r="P57" s="959"/>
      <c r="Q57" s="959"/>
      <c r="R57" s="959"/>
    </row>
    <row r="58" spans="2:18" ht="10.8" thickBot="1">
      <c r="B58" s="964" t="s">
        <v>611</v>
      </c>
      <c r="C58" s="419" t="s">
        <v>232</v>
      </c>
      <c r="D58" s="419" t="s">
        <v>70</v>
      </c>
      <c r="E58" s="419" t="s">
        <v>71</v>
      </c>
      <c r="F58" s="419" t="s">
        <v>72</v>
      </c>
      <c r="G58" s="419" t="s">
        <v>87</v>
      </c>
      <c r="H58" s="419" t="s">
        <v>88</v>
      </c>
      <c r="I58" s="419" t="s">
        <v>199</v>
      </c>
      <c r="J58" s="419" t="s">
        <v>200</v>
      </c>
      <c r="K58" s="419" t="s">
        <v>201</v>
      </c>
      <c r="L58" s="419" t="s">
        <v>408</v>
      </c>
      <c r="M58" s="419" t="s">
        <v>409</v>
      </c>
      <c r="N58" s="419" t="s">
        <v>595</v>
      </c>
      <c r="O58" s="419" t="s">
        <v>596</v>
      </c>
      <c r="P58" s="959" t="s">
        <v>597</v>
      </c>
      <c r="Q58" s="959" t="s">
        <v>598</v>
      </c>
      <c r="R58" s="995" t="s">
        <v>599</v>
      </c>
    </row>
    <row r="59" spans="2:18">
      <c r="B59" s="599" t="s">
        <v>321</v>
      </c>
      <c r="C59" s="600" t="s">
        <v>322</v>
      </c>
      <c r="D59" s="1050">
        <v>0</v>
      </c>
      <c r="E59" s="1050">
        <f t="shared" ref="E59:R61" si="9">D53</f>
        <v>0</v>
      </c>
      <c r="F59" s="1050">
        <f t="shared" si="9"/>
        <v>0</v>
      </c>
      <c r="G59" s="1050">
        <f t="shared" si="9"/>
        <v>0</v>
      </c>
      <c r="H59" s="1050">
        <f t="shared" si="9"/>
        <v>0</v>
      </c>
      <c r="I59" s="1050">
        <f t="shared" si="9"/>
        <v>0</v>
      </c>
      <c r="J59" s="1050">
        <f t="shared" si="9"/>
        <v>266023.08882292372</v>
      </c>
      <c r="K59" s="1050">
        <f t="shared" si="9"/>
        <v>0</v>
      </c>
      <c r="L59" s="1050">
        <f t="shared" si="9"/>
        <v>0</v>
      </c>
      <c r="M59" s="1050">
        <f t="shared" si="9"/>
        <v>0</v>
      </c>
      <c r="N59" s="1050">
        <f t="shared" si="9"/>
        <v>0</v>
      </c>
      <c r="O59" s="1050">
        <f t="shared" si="9"/>
        <v>0</v>
      </c>
      <c r="P59" s="1050">
        <f t="shared" si="9"/>
        <v>0</v>
      </c>
      <c r="Q59" s="1050">
        <f t="shared" si="9"/>
        <v>0</v>
      </c>
      <c r="R59" s="1050">
        <f t="shared" si="9"/>
        <v>0</v>
      </c>
    </row>
    <row r="60" spans="2:18" ht="10.5">
      <c r="B60" s="599" t="s">
        <v>323</v>
      </c>
      <c r="C60" s="606" t="s">
        <v>727</v>
      </c>
      <c r="D60" s="1257">
        <v>0</v>
      </c>
      <c r="E60" s="1257">
        <f t="shared" si="9"/>
        <v>0</v>
      </c>
      <c r="F60" s="1257">
        <f t="shared" si="9"/>
        <v>0</v>
      </c>
      <c r="G60" s="1257">
        <f t="shared" si="9"/>
        <v>0</v>
      </c>
      <c r="H60" s="1257">
        <f t="shared" si="9"/>
        <v>0</v>
      </c>
      <c r="I60" s="1257">
        <f t="shared" si="9"/>
        <v>0</v>
      </c>
      <c r="J60" s="1257">
        <f t="shared" si="9"/>
        <v>4817.4259531675889</v>
      </c>
      <c r="K60" s="1257">
        <f t="shared" si="9"/>
        <v>0</v>
      </c>
      <c r="L60" s="1257">
        <f t="shared" si="9"/>
        <v>0</v>
      </c>
      <c r="M60" s="1257">
        <f t="shared" si="9"/>
        <v>0</v>
      </c>
      <c r="N60" s="1257">
        <f t="shared" si="9"/>
        <v>0</v>
      </c>
      <c r="O60" s="1257">
        <f t="shared" si="9"/>
        <v>0</v>
      </c>
      <c r="P60" s="1257">
        <f t="shared" si="9"/>
        <v>0</v>
      </c>
      <c r="Q60" s="1257">
        <f t="shared" si="9"/>
        <v>0</v>
      </c>
      <c r="R60" s="1257">
        <f t="shared" si="9"/>
        <v>0</v>
      </c>
    </row>
    <row r="61" spans="2:18">
      <c r="B61" s="599" t="s">
        <v>325</v>
      </c>
      <c r="C61" s="600" t="s">
        <v>324</v>
      </c>
      <c r="D61" s="1051">
        <v>0</v>
      </c>
      <c r="E61" s="1051">
        <f t="shared" si="9"/>
        <v>0</v>
      </c>
      <c r="F61" s="1051">
        <f t="shared" si="9"/>
        <v>0</v>
      </c>
      <c r="G61" s="1051">
        <f t="shared" si="9"/>
        <v>0</v>
      </c>
      <c r="H61" s="1051">
        <f t="shared" si="9"/>
        <v>0</v>
      </c>
      <c r="I61" s="1051">
        <f t="shared" si="9"/>
        <v>0</v>
      </c>
      <c r="J61" s="1051">
        <f t="shared" si="9"/>
        <v>1668.3251608693449</v>
      </c>
      <c r="K61" s="1051">
        <f t="shared" si="9"/>
        <v>0</v>
      </c>
      <c r="L61" s="1051">
        <f t="shared" si="9"/>
        <v>0</v>
      </c>
      <c r="M61" s="1051">
        <f t="shared" si="9"/>
        <v>0</v>
      </c>
      <c r="N61" s="1051">
        <f t="shared" si="9"/>
        <v>0</v>
      </c>
      <c r="O61" s="1051">
        <f t="shared" si="9"/>
        <v>0</v>
      </c>
      <c r="P61" s="1051">
        <f t="shared" si="9"/>
        <v>0</v>
      </c>
      <c r="Q61" s="1051">
        <f t="shared" si="9"/>
        <v>0</v>
      </c>
      <c r="R61" s="1051">
        <f t="shared" si="9"/>
        <v>0</v>
      </c>
    </row>
    <row r="62" spans="2:18" ht="10.5" thickBot="1"/>
    <row r="63" spans="2:18" ht="10.5" thickBot="1">
      <c r="B63" s="419"/>
      <c r="C63" s="419"/>
      <c r="D63" s="959"/>
      <c r="E63" s="959"/>
      <c r="F63" s="959"/>
      <c r="G63" s="959"/>
      <c r="H63" s="959"/>
      <c r="I63" s="959"/>
      <c r="J63" s="959"/>
      <c r="K63" s="959"/>
      <c r="L63" s="959"/>
      <c r="M63" s="959"/>
      <c r="N63" s="959"/>
      <c r="O63" s="959"/>
      <c r="P63" s="959"/>
      <c r="Q63" s="959"/>
      <c r="R63" s="959"/>
    </row>
    <row r="64" spans="2:18" ht="10.8" thickBot="1">
      <c r="B64" s="964" t="s">
        <v>615</v>
      </c>
      <c r="C64" s="419" t="s">
        <v>232</v>
      </c>
      <c r="D64" s="419" t="s">
        <v>70</v>
      </c>
      <c r="E64" s="419" t="s">
        <v>71</v>
      </c>
      <c r="F64" s="419" t="s">
        <v>72</v>
      </c>
      <c r="G64" s="419" t="s">
        <v>87</v>
      </c>
      <c r="H64" s="419" t="s">
        <v>88</v>
      </c>
      <c r="I64" s="419" t="s">
        <v>199</v>
      </c>
      <c r="J64" s="419" t="s">
        <v>200</v>
      </c>
      <c r="K64" s="419" t="s">
        <v>201</v>
      </c>
      <c r="L64" s="419" t="s">
        <v>408</v>
      </c>
      <c r="M64" s="419" t="s">
        <v>409</v>
      </c>
      <c r="N64" s="419" t="s">
        <v>595</v>
      </c>
      <c r="O64" s="419" t="s">
        <v>596</v>
      </c>
      <c r="P64" s="959" t="s">
        <v>597</v>
      </c>
      <c r="Q64" s="959" t="s">
        <v>598</v>
      </c>
      <c r="R64" s="995" t="s">
        <v>599</v>
      </c>
    </row>
    <row r="65" spans="2:18">
      <c r="B65" s="599" t="s">
        <v>321</v>
      </c>
      <c r="C65" s="600" t="s">
        <v>322</v>
      </c>
      <c r="D65" s="1050">
        <v>0</v>
      </c>
      <c r="E65" s="1050">
        <f t="shared" ref="E65:R67" si="10">D59</f>
        <v>0</v>
      </c>
      <c r="F65" s="1050">
        <f t="shared" si="10"/>
        <v>0</v>
      </c>
      <c r="G65" s="1050">
        <f t="shared" si="10"/>
        <v>0</v>
      </c>
      <c r="H65" s="1050">
        <f t="shared" si="10"/>
        <v>0</v>
      </c>
      <c r="I65" s="1050">
        <f t="shared" si="10"/>
        <v>0</v>
      </c>
      <c r="J65" s="1050">
        <f t="shared" si="10"/>
        <v>0</v>
      </c>
      <c r="K65" s="1050">
        <f t="shared" si="10"/>
        <v>266023.08882292372</v>
      </c>
      <c r="L65" s="1050">
        <f t="shared" si="10"/>
        <v>0</v>
      </c>
      <c r="M65" s="1050">
        <f t="shared" si="10"/>
        <v>0</v>
      </c>
      <c r="N65" s="1050">
        <f t="shared" si="10"/>
        <v>0</v>
      </c>
      <c r="O65" s="1050">
        <f t="shared" si="10"/>
        <v>0</v>
      </c>
      <c r="P65" s="1050">
        <f t="shared" si="10"/>
        <v>0</v>
      </c>
      <c r="Q65" s="1050">
        <f t="shared" si="10"/>
        <v>0</v>
      </c>
      <c r="R65" s="1050">
        <f t="shared" si="10"/>
        <v>0</v>
      </c>
    </row>
    <row r="66" spans="2:18" ht="10.5">
      <c r="B66" s="599" t="s">
        <v>323</v>
      </c>
      <c r="C66" s="606" t="s">
        <v>727</v>
      </c>
      <c r="D66" s="1257">
        <v>0</v>
      </c>
      <c r="E66" s="1257">
        <f t="shared" si="10"/>
        <v>0</v>
      </c>
      <c r="F66" s="1257">
        <f t="shared" si="10"/>
        <v>0</v>
      </c>
      <c r="G66" s="1257">
        <f t="shared" si="10"/>
        <v>0</v>
      </c>
      <c r="H66" s="1257">
        <f t="shared" si="10"/>
        <v>0</v>
      </c>
      <c r="I66" s="1257">
        <f t="shared" si="10"/>
        <v>0</v>
      </c>
      <c r="J66" s="1257">
        <f t="shared" si="10"/>
        <v>0</v>
      </c>
      <c r="K66" s="1257">
        <f t="shared" si="10"/>
        <v>4817.4259531675889</v>
      </c>
      <c r="L66" s="1257">
        <f t="shared" si="10"/>
        <v>0</v>
      </c>
      <c r="M66" s="1257">
        <f t="shared" si="10"/>
        <v>0</v>
      </c>
      <c r="N66" s="1257">
        <f t="shared" si="10"/>
        <v>0</v>
      </c>
      <c r="O66" s="1257">
        <f t="shared" si="10"/>
        <v>0</v>
      </c>
      <c r="P66" s="1257">
        <f t="shared" si="10"/>
        <v>0</v>
      </c>
      <c r="Q66" s="1257">
        <f t="shared" si="10"/>
        <v>0</v>
      </c>
      <c r="R66" s="1257">
        <f t="shared" si="10"/>
        <v>0</v>
      </c>
    </row>
    <row r="67" spans="2:18">
      <c r="B67" s="599" t="s">
        <v>325</v>
      </c>
      <c r="C67" s="600" t="s">
        <v>324</v>
      </c>
      <c r="D67" s="1051">
        <v>0</v>
      </c>
      <c r="E67" s="1051">
        <f t="shared" si="10"/>
        <v>0</v>
      </c>
      <c r="F67" s="1051">
        <f t="shared" si="10"/>
        <v>0</v>
      </c>
      <c r="G67" s="1051">
        <f t="shared" si="10"/>
        <v>0</v>
      </c>
      <c r="H67" s="1051">
        <f t="shared" si="10"/>
        <v>0</v>
      </c>
      <c r="I67" s="1051">
        <f t="shared" si="10"/>
        <v>0</v>
      </c>
      <c r="J67" s="1051">
        <f t="shared" si="10"/>
        <v>0</v>
      </c>
      <c r="K67" s="1051">
        <f t="shared" si="10"/>
        <v>1668.3251608693449</v>
      </c>
      <c r="L67" s="1051">
        <f t="shared" si="10"/>
        <v>0</v>
      </c>
      <c r="M67" s="1051">
        <f t="shared" si="10"/>
        <v>0</v>
      </c>
      <c r="N67" s="1051">
        <f t="shared" si="10"/>
        <v>0</v>
      </c>
      <c r="O67" s="1051">
        <f t="shared" si="10"/>
        <v>0</v>
      </c>
      <c r="P67" s="1051">
        <f t="shared" si="10"/>
        <v>0</v>
      </c>
      <c r="Q67" s="1051">
        <f t="shared" si="10"/>
        <v>0</v>
      </c>
      <c r="R67" s="1051">
        <f t="shared" si="10"/>
        <v>0</v>
      </c>
    </row>
    <row r="68" spans="2:18" ht="10.5" thickBot="1"/>
    <row r="69" spans="2:18" ht="10.5" thickBot="1">
      <c r="B69" s="419"/>
      <c r="C69" s="419"/>
      <c r="D69" s="959"/>
      <c r="E69" s="959"/>
      <c r="F69" s="959"/>
      <c r="G69" s="959"/>
      <c r="H69" s="959"/>
      <c r="I69" s="959"/>
      <c r="J69" s="959"/>
      <c r="K69" s="959"/>
      <c r="L69" s="959"/>
      <c r="M69" s="959"/>
      <c r="N69" s="959"/>
      <c r="O69" s="959"/>
      <c r="P69" s="959"/>
      <c r="Q69" s="959"/>
      <c r="R69" s="959"/>
    </row>
    <row r="70" spans="2:18" ht="10.8" thickBot="1">
      <c r="B70" s="964" t="s">
        <v>632</v>
      </c>
      <c r="C70" s="419" t="s">
        <v>232</v>
      </c>
      <c r="D70" s="419" t="s">
        <v>70</v>
      </c>
      <c r="E70" s="419" t="s">
        <v>71</v>
      </c>
      <c r="F70" s="419" t="s">
        <v>72</v>
      </c>
      <c r="G70" s="419" t="s">
        <v>87</v>
      </c>
      <c r="H70" s="419" t="s">
        <v>88</v>
      </c>
      <c r="I70" s="419" t="s">
        <v>199</v>
      </c>
      <c r="J70" s="419" t="s">
        <v>200</v>
      </c>
      <c r="K70" s="419" t="s">
        <v>201</v>
      </c>
      <c r="L70" s="419" t="s">
        <v>408</v>
      </c>
      <c r="M70" s="419" t="s">
        <v>409</v>
      </c>
      <c r="N70" s="419" t="s">
        <v>595</v>
      </c>
      <c r="O70" s="419" t="s">
        <v>596</v>
      </c>
      <c r="P70" s="959" t="s">
        <v>597</v>
      </c>
      <c r="Q70" s="959" t="s">
        <v>598</v>
      </c>
      <c r="R70" s="995" t="s">
        <v>599</v>
      </c>
    </row>
    <row r="71" spans="2:18">
      <c r="B71" s="599" t="s">
        <v>321</v>
      </c>
      <c r="C71" s="600" t="s">
        <v>322</v>
      </c>
      <c r="D71" s="1050">
        <v>0</v>
      </c>
      <c r="E71" s="1050">
        <f t="shared" ref="E71:R73" si="11">D65</f>
        <v>0</v>
      </c>
      <c r="F71" s="1050">
        <f t="shared" si="11"/>
        <v>0</v>
      </c>
      <c r="G71" s="1050">
        <f t="shared" si="11"/>
        <v>0</v>
      </c>
      <c r="H71" s="1050">
        <f t="shared" si="11"/>
        <v>0</v>
      </c>
      <c r="I71" s="1050">
        <f t="shared" si="11"/>
        <v>0</v>
      </c>
      <c r="J71" s="1050">
        <f t="shared" si="11"/>
        <v>0</v>
      </c>
      <c r="K71" s="1050">
        <f t="shared" si="11"/>
        <v>0</v>
      </c>
      <c r="L71" s="1050">
        <f t="shared" si="11"/>
        <v>266023.08882292372</v>
      </c>
      <c r="M71" s="1050">
        <f t="shared" si="11"/>
        <v>0</v>
      </c>
      <c r="N71" s="1050">
        <f t="shared" si="11"/>
        <v>0</v>
      </c>
      <c r="O71" s="1050">
        <f t="shared" si="11"/>
        <v>0</v>
      </c>
      <c r="P71" s="1050">
        <f t="shared" si="11"/>
        <v>0</v>
      </c>
      <c r="Q71" s="1050">
        <f t="shared" si="11"/>
        <v>0</v>
      </c>
      <c r="R71" s="1050">
        <f t="shared" si="11"/>
        <v>0</v>
      </c>
    </row>
    <row r="72" spans="2:18" ht="10.5">
      <c r="B72" s="599" t="s">
        <v>323</v>
      </c>
      <c r="C72" s="606" t="s">
        <v>727</v>
      </c>
      <c r="D72" s="1257">
        <v>0</v>
      </c>
      <c r="E72" s="1257">
        <f t="shared" si="11"/>
        <v>0</v>
      </c>
      <c r="F72" s="1257">
        <f t="shared" si="11"/>
        <v>0</v>
      </c>
      <c r="G72" s="1257">
        <f t="shared" si="11"/>
        <v>0</v>
      </c>
      <c r="H72" s="1257">
        <f t="shared" si="11"/>
        <v>0</v>
      </c>
      <c r="I72" s="1257">
        <f t="shared" si="11"/>
        <v>0</v>
      </c>
      <c r="J72" s="1257">
        <f t="shared" si="11"/>
        <v>0</v>
      </c>
      <c r="K72" s="1257">
        <f t="shared" si="11"/>
        <v>0</v>
      </c>
      <c r="L72" s="1257">
        <f t="shared" si="11"/>
        <v>4817.4259531675889</v>
      </c>
      <c r="M72" s="1257">
        <f t="shared" si="11"/>
        <v>0</v>
      </c>
      <c r="N72" s="1257">
        <f t="shared" si="11"/>
        <v>0</v>
      </c>
      <c r="O72" s="1257">
        <f t="shared" si="11"/>
        <v>0</v>
      </c>
      <c r="P72" s="1257">
        <f t="shared" si="11"/>
        <v>0</v>
      </c>
      <c r="Q72" s="1257">
        <f t="shared" si="11"/>
        <v>0</v>
      </c>
      <c r="R72" s="1257">
        <f t="shared" si="11"/>
        <v>0</v>
      </c>
    </row>
    <row r="73" spans="2:18">
      <c r="B73" s="599" t="s">
        <v>325</v>
      </c>
      <c r="C73" s="600" t="s">
        <v>324</v>
      </c>
      <c r="D73" s="1051">
        <v>0</v>
      </c>
      <c r="E73" s="1051">
        <f t="shared" si="11"/>
        <v>0</v>
      </c>
      <c r="F73" s="1051">
        <f t="shared" si="11"/>
        <v>0</v>
      </c>
      <c r="G73" s="1051">
        <f t="shared" si="11"/>
        <v>0</v>
      </c>
      <c r="H73" s="1051">
        <f t="shared" si="11"/>
        <v>0</v>
      </c>
      <c r="I73" s="1051">
        <f t="shared" si="11"/>
        <v>0</v>
      </c>
      <c r="J73" s="1051">
        <f t="shared" si="11"/>
        <v>0</v>
      </c>
      <c r="K73" s="1051">
        <f t="shared" si="11"/>
        <v>0</v>
      </c>
      <c r="L73" s="1051">
        <f t="shared" si="11"/>
        <v>1668.3251608693449</v>
      </c>
      <c r="M73" s="1051">
        <f t="shared" si="11"/>
        <v>0</v>
      </c>
      <c r="N73" s="1051">
        <f t="shared" si="11"/>
        <v>0</v>
      </c>
      <c r="O73" s="1051">
        <f t="shared" si="11"/>
        <v>0</v>
      </c>
      <c r="P73" s="1051">
        <f t="shared" si="11"/>
        <v>0</v>
      </c>
      <c r="Q73" s="1051">
        <f t="shared" si="11"/>
        <v>0</v>
      </c>
      <c r="R73" s="1051">
        <f t="shared" si="11"/>
        <v>0</v>
      </c>
    </row>
    <row r="74" spans="2:18" ht="10.5" thickBot="1"/>
    <row r="75" spans="2:18" ht="10.5" thickBot="1">
      <c r="B75" s="419"/>
      <c r="C75" s="419"/>
      <c r="D75" s="959"/>
      <c r="E75" s="959"/>
      <c r="F75" s="959"/>
      <c r="G75" s="959"/>
      <c r="H75" s="959"/>
      <c r="I75" s="959"/>
      <c r="J75" s="959"/>
      <c r="K75" s="959"/>
      <c r="L75" s="959"/>
      <c r="M75" s="959"/>
      <c r="N75" s="959"/>
      <c r="O75" s="959"/>
      <c r="P75" s="959"/>
      <c r="Q75" s="959"/>
      <c r="R75" s="959"/>
    </row>
    <row r="76" spans="2:18" ht="10.8" thickBot="1">
      <c r="B76" s="964" t="s">
        <v>633</v>
      </c>
      <c r="C76" s="419" t="s">
        <v>232</v>
      </c>
      <c r="D76" s="419" t="s">
        <v>70</v>
      </c>
      <c r="E76" s="419" t="s">
        <v>71</v>
      </c>
      <c r="F76" s="419" t="s">
        <v>72</v>
      </c>
      <c r="G76" s="419" t="s">
        <v>87</v>
      </c>
      <c r="H76" s="419" t="s">
        <v>88</v>
      </c>
      <c r="I76" s="419" t="s">
        <v>199</v>
      </c>
      <c r="J76" s="419" t="s">
        <v>200</v>
      </c>
      <c r="K76" s="419" t="s">
        <v>201</v>
      </c>
      <c r="L76" s="419" t="s">
        <v>408</v>
      </c>
      <c r="M76" s="419" t="s">
        <v>409</v>
      </c>
      <c r="N76" s="419" t="s">
        <v>595</v>
      </c>
      <c r="O76" s="419" t="s">
        <v>596</v>
      </c>
      <c r="P76" s="959" t="s">
        <v>597</v>
      </c>
      <c r="Q76" s="959" t="s">
        <v>598</v>
      </c>
      <c r="R76" s="995" t="s">
        <v>599</v>
      </c>
    </row>
    <row r="77" spans="2:18">
      <c r="B77" s="599" t="s">
        <v>321</v>
      </c>
      <c r="C77" s="600" t="s">
        <v>322</v>
      </c>
      <c r="D77" s="1050">
        <v>0</v>
      </c>
      <c r="E77" s="1050">
        <f t="shared" ref="E77:R79" si="12">D71</f>
        <v>0</v>
      </c>
      <c r="F77" s="1050">
        <f t="shared" si="12"/>
        <v>0</v>
      </c>
      <c r="G77" s="1050">
        <f t="shared" si="12"/>
        <v>0</v>
      </c>
      <c r="H77" s="1050">
        <f t="shared" si="12"/>
        <v>0</v>
      </c>
      <c r="I77" s="1050">
        <f t="shared" si="12"/>
        <v>0</v>
      </c>
      <c r="J77" s="1050">
        <f t="shared" si="12"/>
        <v>0</v>
      </c>
      <c r="K77" s="1050">
        <f t="shared" si="12"/>
        <v>0</v>
      </c>
      <c r="L77" s="1050">
        <f t="shared" si="12"/>
        <v>0</v>
      </c>
      <c r="M77" s="1050">
        <f t="shared" si="12"/>
        <v>266023.08882292372</v>
      </c>
      <c r="N77" s="1050">
        <f t="shared" si="12"/>
        <v>0</v>
      </c>
      <c r="O77" s="1050">
        <f t="shared" si="12"/>
        <v>0</v>
      </c>
      <c r="P77" s="1050">
        <f t="shared" si="12"/>
        <v>0</v>
      </c>
      <c r="Q77" s="1050">
        <f t="shared" si="12"/>
        <v>0</v>
      </c>
      <c r="R77" s="1050">
        <f t="shared" si="12"/>
        <v>0</v>
      </c>
    </row>
    <row r="78" spans="2:18" ht="10.5">
      <c r="B78" s="599" t="s">
        <v>323</v>
      </c>
      <c r="C78" s="606" t="s">
        <v>727</v>
      </c>
      <c r="D78" s="1257">
        <v>0</v>
      </c>
      <c r="E78" s="1257">
        <f t="shared" si="12"/>
        <v>0</v>
      </c>
      <c r="F78" s="1257">
        <f t="shared" si="12"/>
        <v>0</v>
      </c>
      <c r="G78" s="1257">
        <f t="shared" si="12"/>
        <v>0</v>
      </c>
      <c r="H78" s="1257">
        <f t="shared" si="12"/>
        <v>0</v>
      </c>
      <c r="I78" s="1257">
        <f t="shared" si="12"/>
        <v>0</v>
      </c>
      <c r="J78" s="1257">
        <f t="shared" si="12"/>
        <v>0</v>
      </c>
      <c r="K78" s="1257">
        <f t="shared" si="12"/>
        <v>0</v>
      </c>
      <c r="L78" s="1257">
        <f t="shared" si="12"/>
        <v>0</v>
      </c>
      <c r="M78" s="1257">
        <f t="shared" si="12"/>
        <v>4817.4259531675889</v>
      </c>
      <c r="N78" s="1257">
        <f t="shared" si="12"/>
        <v>0</v>
      </c>
      <c r="O78" s="1257">
        <f t="shared" si="12"/>
        <v>0</v>
      </c>
      <c r="P78" s="1257">
        <f t="shared" si="12"/>
        <v>0</v>
      </c>
      <c r="Q78" s="1257">
        <f t="shared" si="12"/>
        <v>0</v>
      </c>
      <c r="R78" s="1257">
        <f t="shared" si="12"/>
        <v>0</v>
      </c>
    </row>
    <row r="79" spans="2:18">
      <c r="B79" s="599" t="s">
        <v>325</v>
      </c>
      <c r="C79" s="600" t="s">
        <v>324</v>
      </c>
      <c r="D79" s="1051">
        <v>0</v>
      </c>
      <c r="E79" s="1051">
        <f t="shared" si="12"/>
        <v>0</v>
      </c>
      <c r="F79" s="1051">
        <f t="shared" si="12"/>
        <v>0</v>
      </c>
      <c r="G79" s="1051">
        <f t="shared" si="12"/>
        <v>0</v>
      </c>
      <c r="H79" s="1051">
        <f t="shared" si="12"/>
        <v>0</v>
      </c>
      <c r="I79" s="1051">
        <f t="shared" si="12"/>
        <v>0</v>
      </c>
      <c r="J79" s="1051">
        <f t="shared" si="12"/>
        <v>0</v>
      </c>
      <c r="K79" s="1051">
        <f t="shared" si="12"/>
        <v>0</v>
      </c>
      <c r="L79" s="1051">
        <f t="shared" si="12"/>
        <v>0</v>
      </c>
      <c r="M79" s="1051">
        <f t="shared" si="12"/>
        <v>1668.3251608693449</v>
      </c>
      <c r="N79" s="1051">
        <f t="shared" si="12"/>
        <v>0</v>
      </c>
      <c r="O79" s="1051">
        <f t="shared" si="12"/>
        <v>0</v>
      </c>
      <c r="P79" s="1051">
        <f t="shared" si="12"/>
        <v>0</v>
      </c>
      <c r="Q79" s="1051">
        <f t="shared" si="12"/>
        <v>0</v>
      </c>
      <c r="R79" s="1051">
        <f t="shared" si="12"/>
        <v>0</v>
      </c>
    </row>
    <row r="80" spans="2:18" ht="10.5" thickBot="1"/>
    <row r="81" spans="2:18" ht="10.5" thickBot="1">
      <c r="B81" s="419"/>
      <c r="C81" s="419"/>
      <c r="D81" s="959"/>
      <c r="E81" s="959"/>
      <c r="F81" s="959"/>
      <c r="G81" s="959"/>
      <c r="H81" s="959"/>
      <c r="I81" s="959"/>
      <c r="J81" s="959"/>
      <c r="K81" s="959"/>
      <c r="L81" s="959"/>
      <c r="M81" s="959"/>
      <c r="N81" s="959"/>
      <c r="O81" s="959"/>
      <c r="P81" s="959"/>
      <c r="Q81" s="959"/>
      <c r="R81" s="959"/>
    </row>
    <row r="82" spans="2:18" ht="10.8" thickBot="1">
      <c r="B82" s="964" t="s">
        <v>634</v>
      </c>
      <c r="C82" s="419" t="s">
        <v>232</v>
      </c>
      <c r="D82" s="419" t="s">
        <v>70</v>
      </c>
      <c r="E82" s="419" t="s">
        <v>71</v>
      </c>
      <c r="F82" s="419" t="s">
        <v>72</v>
      </c>
      <c r="G82" s="419" t="s">
        <v>87</v>
      </c>
      <c r="H82" s="419" t="s">
        <v>88</v>
      </c>
      <c r="I82" s="419" t="s">
        <v>199</v>
      </c>
      <c r="J82" s="419" t="s">
        <v>200</v>
      </c>
      <c r="K82" s="419" t="s">
        <v>201</v>
      </c>
      <c r="L82" s="419" t="s">
        <v>408</v>
      </c>
      <c r="M82" s="419" t="s">
        <v>409</v>
      </c>
      <c r="N82" s="419" t="s">
        <v>595</v>
      </c>
      <c r="O82" s="419" t="s">
        <v>596</v>
      </c>
      <c r="P82" s="959" t="s">
        <v>597</v>
      </c>
      <c r="Q82" s="959" t="s">
        <v>598</v>
      </c>
      <c r="R82" s="995" t="s">
        <v>599</v>
      </c>
    </row>
    <row r="83" spans="2:18">
      <c r="B83" s="599" t="s">
        <v>321</v>
      </c>
      <c r="C83" s="600" t="s">
        <v>322</v>
      </c>
      <c r="D83" s="1050">
        <v>0</v>
      </c>
      <c r="E83" s="1050">
        <f t="shared" ref="E83:R85" si="13">D77</f>
        <v>0</v>
      </c>
      <c r="F83" s="1050">
        <f t="shared" si="13"/>
        <v>0</v>
      </c>
      <c r="G83" s="1050">
        <f t="shared" si="13"/>
        <v>0</v>
      </c>
      <c r="H83" s="1050">
        <f t="shared" si="13"/>
        <v>0</v>
      </c>
      <c r="I83" s="1050">
        <f t="shared" si="13"/>
        <v>0</v>
      </c>
      <c r="J83" s="1050">
        <f t="shared" si="13"/>
        <v>0</v>
      </c>
      <c r="K83" s="1050">
        <f t="shared" si="13"/>
        <v>0</v>
      </c>
      <c r="L83" s="1050">
        <f t="shared" si="13"/>
        <v>0</v>
      </c>
      <c r="M83" s="1050">
        <f t="shared" si="13"/>
        <v>0</v>
      </c>
      <c r="N83" s="1050">
        <f t="shared" si="13"/>
        <v>266023.08882292372</v>
      </c>
      <c r="O83" s="1050">
        <f t="shared" si="13"/>
        <v>0</v>
      </c>
      <c r="P83" s="1050">
        <f t="shared" si="13"/>
        <v>0</v>
      </c>
      <c r="Q83" s="1050">
        <f t="shared" si="13"/>
        <v>0</v>
      </c>
      <c r="R83" s="1050">
        <f t="shared" si="13"/>
        <v>0</v>
      </c>
    </row>
    <row r="84" spans="2:18" ht="10.5">
      <c r="B84" s="599" t="s">
        <v>323</v>
      </c>
      <c r="C84" s="606" t="s">
        <v>727</v>
      </c>
      <c r="D84" s="1257">
        <v>0</v>
      </c>
      <c r="E84" s="1257">
        <f t="shared" si="13"/>
        <v>0</v>
      </c>
      <c r="F84" s="1257">
        <f t="shared" si="13"/>
        <v>0</v>
      </c>
      <c r="G84" s="1257">
        <f t="shared" si="13"/>
        <v>0</v>
      </c>
      <c r="H84" s="1257">
        <f t="shared" si="13"/>
        <v>0</v>
      </c>
      <c r="I84" s="1257">
        <f t="shared" si="13"/>
        <v>0</v>
      </c>
      <c r="J84" s="1257">
        <f t="shared" si="13"/>
        <v>0</v>
      </c>
      <c r="K84" s="1257">
        <f t="shared" si="13"/>
        <v>0</v>
      </c>
      <c r="L84" s="1257">
        <f t="shared" si="13"/>
        <v>0</v>
      </c>
      <c r="M84" s="1257">
        <f t="shared" si="13"/>
        <v>0</v>
      </c>
      <c r="N84" s="1257">
        <f t="shared" si="13"/>
        <v>4817.4259531675889</v>
      </c>
      <c r="O84" s="1257">
        <f t="shared" si="13"/>
        <v>0</v>
      </c>
      <c r="P84" s="1257">
        <f t="shared" si="13"/>
        <v>0</v>
      </c>
      <c r="Q84" s="1257">
        <f t="shared" si="13"/>
        <v>0</v>
      </c>
      <c r="R84" s="1257">
        <f t="shared" si="13"/>
        <v>0</v>
      </c>
    </row>
    <row r="85" spans="2:18">
      <c r="B85" s="599" t="s">
        <v>325</v>
      </c>
      <c r="C85" s="600" t="s">
        <v>324</v>
      </c>
      <c r="D85" s="1051">
        <v>0</v>
      </c>
      <c r="E85" s="1051">
        <f t="shared" si="13"/>
        <v>0</v>
      </c>
      <c r="F85" s="1051">
        <f t="shared" si="13"/>
        <v>0</v>
      </c>
      <c r="G85" s="1051">
        <f t="shared" si="13"/>
        <v>0</v>
      </c>
      <c r="H85" s="1051">
        <f t="shared" si="13"/>
        <v>0</v>
      </c>
      <c r="I85" s="1051">
        <f t="shared" si="13"/>
        <v>0</v>
      </c>
      <c r="J85" s="1051">
        <f t="shared" si="13"/>
        <v>0</v>
      </c>
      <c r="K85" s="1051">
        <f t="shared" si="13"/>
        <v>0</v>
      </c>
      <c r="L85" s="1051">
        <f t="shared" si="13"/>
        <v>0</v>
      </c>
      <c r="M85" s="1051">
        <f t="shared" si="13"/>
        <v>0</v>
      </c>
      <c r="N85" s="1051">
        <f t="shared" si="13"/>
        <v>1668.3251608693449</v>
      </c>
      <c r="O85" s="1051">
        <f t="shared" si="13"/>
        <v>0</v>
      </c>
      <c r="P85" s="1051">
        <f t="shared" si="13"/>
        <v>0</v>
      </c>
      <c r="Q85" s="1051">
        <f t="shared" si="13"/>
        <v>0</v>
      </c>
      <c r="R85" s="1051">
        <f t="shared" si="13"/>
        <v>0</v>
      </c>
    </row>
    <row r="86" spans="2:18" ht="10.5" thickBot="1"/>
    <row r="87" spans="2:18" ht="10.5" thickBot="1">
      <c r="B87" s="419"/>
      <c r="C87" s="419"/>
      <c r="D87" s="959"/>
      <c r="E87" s="959"/>
      <c r="F87" s="959"/>
      <c r="G87" s="959"/>
      <c r="H87" s="959"/>
      <c r="I87" s="959"/>
      <c r="J87" s="959"/>
      <c r="K87" s="959"/>
      <c r="L87" s="959"/>
      <c r="M87" s="959"/>
      <c r="N87" s="959"/>
      <c r="O87" s="959"/>
      <c r="P87" s="959"/>
      <c r="Q87" s="959"/>
      <c r="R87" s="959"/>
    </row>
    <row r="88" spans="2:18" ht="10.8" thickBot="1">
      <c r="B88" s="964" t="s">
        <v>756</v>
      </c>
      <c r="C88" s="419" t="s">
        <v>232</v>
      </c>
      <c r="D88" s="419" t="s">
        <v>70</v>
      </c>
      <c r="E88" s="419" t="s">
        <v>71</v>
      </c>
      <c r="F88" s="419" t="s">
        <v>72</v>
      </c>
      <c r="G88" s="419" t="s">
        <v>87</v>
      </c>
      <c r="H88" s="419" t="s">
        <v>88</v>
      </c>
      <c r="I88" s="419" t="s">
        <v>199</v>
      </c>
      <c r="J88" s="419" t="s">
        <v>200</v>
      </c>
      <c r="K88" s="419" t="s">
        <v>201</v>
      </c>
      <c r="L88" s="419" t="s">
        <v>408</v>
      </c>
      <c r="M88" s="419" t="s">
        <v>409</v>
      </c>
      <c r="N88" s="419" t="s">
        <v>595</v>
      </c>
      <c r="O88" s="419" t="s">
        <v>596</v>
      </c>
      <c r="P88" s="959" t="s">
        <v>597</v>
      </c>
      <c r="Q88" s="959" t="s">
        <v>598</v>
      </c>
      <c r="R88" s="995" t="s">
        <v>599</v>
      </c>
    </row>
    <row r="89" spans="2:18">
      <c r="B89" s="599" t="s">
        <v>321</v>
      </c>
      <c r="C89" s="600" t="s">
        <v>322</v>
      </c>
      <c r="D89" s="1050">
        <v>0</v>
      </c>
      <c r="E89" s="1050">
        <f t="shared" ref="E89:R91" si="14">D83</f>
        <v>0</v>
      </c>
      <c r="F89" s="1050">
        <f t="shared" si="14"/>
        <v>0</v>
      </c>
      <c r="G89" s="1050">
        <f t="shared" si="14"/>
        <v>0</v>
      </c>
      <c r="H89" s="1050">
        <f t="shared" si="14"/>
        <v>0</v>
      </c>
      <c r="I89" s="1050">
        <f t="shared" si="14"/>
        <v>0</v>
      </c>
      <c r="J89" s="1050">
        <f t="shared" si="14"/>
        <v>0</v>
      </c>
      <c r="K89" s="1050">
        <f t="shared" si="14"/>
        <v>0</v>
      </c>
      <c r="L89" s="1050">
        <f t="shared" si="14"/>
        <v>0</v>
      </c>
      <c r="M89" s="1050">
        <f t="shared" si="14"/>
        <v>0</v>
      </c>
      <c r="N89" s="1050">
        <f t="shared" si="14"/>
        <v>0</v>
      </c>
      <c r="O89" s="1050">
        <f t="shared" si="14"/>
        <v>266023.08882292372</v>
      </c>
      <c r="P89" s="1050">
        <f t="shared" si="14"/>
        <v>0</v>
      </c>
      <c r="Q89" s="1050">
        <f t="shared" si="14"/>
        <v>0</v>
      </c>
      <c r="R89" s="1050">
        <f t="shared" si="14"/>
        <v>0</v>
      </c>
    </row>
    <row r="90" spans="2:18" ht="10.5">
      <c r="B90" s="599" t="s">
        <v>323</v>
      </c>
      <c r="C90" s="606" t="s">
        <v>727</v>
      </c>
      <c r="D90" s="1257">
        <v>0</v>
      </c>
      <c r="E90" s="1257">
        <f t="shared" si="14"/>
        <v>0</v>
      </c>
      <c r="F90" s="1257">
        <f t="shared" si="14"/>
        <v>0</v>
      </c>
      <c r="G90" s="1257">
        <f t="shared" si="14"/>
        <v>0</v>
      </c>
      <c r="H90" s="1257">
        <f t="shared" si="14"/>
        <v>0</v>
      </c>
      <c r="I90" s="1257">
        <f t="shared" si="14"/>
        <v>0</v>
      </c>
      <c r="J90" s="1257">
        <f t="shared" si="14"/>
        <v>0</v>
      </c>
      <c r="K90" s="1257">
        <f t="shared" si="14"/>
        <v>0</v>
      </c>
      <c r="L90" s="1257">
        <f t="shared" si="14"/>
        <v>0</v>
      </c>
      <c r="M90" s="1257">
        <f t="shared" si="14"/>
        <v>0</v>
      </c>
      <c r="N90" s="1257">
        <f t="shared" si="14"/>
        <v>0</v>
      </c>
      <c r="O90" s="1257">
        <f t="shared" si="14"/>
        <v>4817.4259531675889</v>
      </c>
      <c r="P90" s="1257">
        <f t="shared" si="14"/>
        <v>0</v>
      </c>
      <c r="Q90" s="1257">
        <f t="shared" si="14"/>
        <v>0</v>
      </c>
      <c r="R90" s="1257">
        <f t="shared" si="14"/>
        <v>0</v>
      </c>
    </row>
    <row r="91" spans="2:18">
      <c r="B91" s="599" t="s">
        <v>325</v>
      </c>
      <c r="C91" s="600" t="s">
        <v>324</v>
      </c>
      <c r="D91" s="1051">
        <v>0</v>
      </c>
      <c r="E91" s="1051">
        <f t="shared" si="14"/>
        <v>0</v>
      </c>
      <c r="F91" s="1051">
        <f t="shared" si="14"/>
        <v>0</v>
      </c>
      <c r="G91" s="1051">
        <f t="shared" si="14"/>
        <v>0</v>
      </c>
      <c r="H91" s="1051">
        <f t="shared" si="14"/>
        <v>0</v>
      </c>
      <c r="I91" s="1051">
        <f t="shared" si="14"/>
        <v>0</v>
      </c>
      <c r="J91" s="1051">
        <f t="shared" si="14"/>
        <v>0</v>
      </c>
      <c r="K91" s="1051">
        <f t="shared" si="14"/>
        <v>0</v>
      </c>
      <c r="L91" s="1051">
        <f t="shared" si="14"/>
        <v>0</v>
      </c>
      <c r="M91" s="1051">
        <f t="shared" si="14"/>
        <v>0</v>
      </c>
      <c r="N91" s="1051">
        <f t="shared" si="14"/>
        <v>0</v>
      </c>
      <c r="O91" s="1051">
        <f t="shared" si="14"/>
        <v>1668.3251608693449</v>
      </c>
      <c r="P91" s="1051">
        <f t="shared" si="14"/>
        <v>0</v>
      </c>
      <c r="Q91" s="1051">
        <f t="shared" si="14"/>
        <v>0</v>
      </c>
      <c r="R91" s="1051">
        <f t="shared" si="14"/>
        <v>0</v>
      </c>
    </row>
    <row r="92" spans="2:18" ht="10.5" thickBot="1"/>
    <row r="93" spans="2:18" ht="10.5" thickBot="1">
      <c r="B93" s="419"/>
      <c r="C93" s="419"/>
      <c r="D93" s="959"/>
      <c r="E93" s="959"/>
      <c r="F93" s="959"/>
      <c r="G93" s="959"/>
      <c r="H93" s="959"/>
      <c r="I93" s="959"/>
      <c r="J93" s="959"/>
      <c r="K93" s="959"/>
      <c r="L93" s="959"/>
      <c r="M93" s="959"/>
      <c r="N93" s="959"/>
      <c r="O93" s="959"/>
      <c r="P93" s="959"/>
      <c r="Q93" s="959"/>
      <c r="R93" s="959"/>
    </row>
    <row r="94" spans="2:18" ht="10.8" thickBot="1">
      <c r="B94" s="964" t="s">
        <v>757</v>
      </c>
      <c r="C94" s="419" t="s">
        <v>232</v>
      </c>
      <c r="D94" s="419" t="s">
        <v>70</v>
      </c>
      <c r="E94" s="419" t="s">
        <v>71</v>
      </c>
      <c r="F94" s="419" t="s">
        <v>72</v>
      </c>
      <c r="G94" s="419" t="s">
        <v>87</v>
      </c>
      <c r="H94" s="419" t="s">
        <v>88</v>
      </c>
      <c r="I94" s="419" t="s">
        <v>199</v>
      </c>
      <c r="J94" s="419" t="s">
        <v>200</v>
      </c>
      <c r="K94" s="419" t="s">
        <v>201</v>
      </c>
      <c r="L94" s="419" t="s">
        <v>408</v>
      </c>
      <c r="M94" s="419" t="s">
        <v>409</v>
      </c>
      <c r="N94" s="419" t="s">
        <v>595</v>
      </c>
      <c r="O94" s="419" t="s">
        <v>596</v>
      </c>
      <c r="P94" s="959" t="s">
        <v>597</v>
      </c>
      <c r="Q94" s="959" t="s">
        <v>598</v>
      </c>
      <c r="R94" s="995" t="s">
        <v>599</v>
      </c>
    </row>
    <row r="95" spans="2:18">
      <c r="B95" s="599" t="s">
        <v>321</v>
      </c>
      <c r="C95" s="600" t="s">
        <v>322</v>
      </c>
      <c r="D95" s="1050">
        <v>0</v>
      </c>
      <c r="E95" s="1050">
        <f t="shared" ref="E95:R97" si="15">D89</f>
        <v>0</v>
      </c>
      <c r="F95" s="1050">
        <f t="shared" si="15"/>
        <v>0</v>
      </c>
      <c r="G95" s="1050">
        <f t="shared" si="15"/>
        <v>0</v>
      </c>
      <c r="H95" s="1050">
        <f t="shared" si="15"/>
        <v>0</v>
      </c>
      <c r="I95" s="1050">
        <f t="shared" si="15"/>
        <v>0</v>
      </c>
      <c r="J95" s="1050">
        <f t="shared" si="15"/>
        <v>0</v>
      </c>
      <c r="K95" s="1050">
        <f t="shared" si="15"/>
        <v>0</v>
      </c>
      <c r="L95" s="1050">
        <f t="shared" si="15"/>
        <v>0</v>
      </c>
      <c r="M95" s="1050">
        <f t="shared" si="15"/>
        <v>0</v>
      </c>
      <c r="N95" s="1050">
        <f t="shared" si="15"/>
        <v>0</v>
      </c>
      <c r="O95" s="1050">
        <f t="shared" si="15"/>
        <v>0</v>
      </c>
      <c r="P95" s="1050">
        <f t="shared" si="15"/>
        <v>266023.08882292372</v>
      </c>
      <c r="Q95" s="1050">
        <f t="shared" si="15"/>
        <v>0</v>
      </c>
      <c r="R95" s="1050">
        <f t="shared" si="15"/>
        <v>0</v>
      </c>
    </row>
    <row r="96" spans="2:18" ht="10.5">
      <c r="B96" s="599" t="s">
        <v>323</v>
      </c>
      <c r="C96" s="606" t="s">
        <v>727</v>
      </c>
      <c r="D96" s="1257">
        <v>0</v>
      </c>
      <c r="E96" s="1257">
        <f t="shared" si="15"/>
        <v>0</v>
      </c>
      <c r="F96" s="1257">
        <f t="shared" si="15"/>
        <v>0</v>
      </c>
      <c r="G96" s="1257">
        <f t="shared" si="15"/>
        <v>0</v>
      </c>
      <c r="H96" s="1257">
        <f t="shared" si="15"/>
        <v>0</v>
      </c>
      <c r="I96" s="1257">
        <f t="shared" si="15"/>
        <v>0</v>
      </c>
      <c r="J96" s="1257">
        <f t="shared" si="15"/>
        <v>0</v>
      </c>
      <c r="K96" s="1257">
        <f t="shared" si="15"/>
        <v>0</v>
      </c>
      <c r="L96" s="1257">
        <f t="shared" si="15"/>
        <v>0</v>
      </c>
      <c r="M96" s="1257">
        <f t="shared" si="15"/>
        <v>0</v>
      </c>
      <c r="N96" s="1257">
        <f t="shared" si="15"/>
        <v>0</v>
      </c>
      <c r="O96" s="1257">
        <f t="shared" si="15"/>
        <v>0</v>
      </c>
      <c r="P96" s="1257">
        <f t="shared" si="15"/>
        <v>4817.4259531675889</v>
      </c>
      <c r="Q96" s="1257">
        <f t="shared" si="15"/>
        <v>0</v>
      </c>
      <c r="R96" s="1257">
        <f t="shared" si="15"/>
        <v>0</v>
      </c>
    </row>
    <row r="97" spans="2:18">
      <c r="B97" s="599" t="s">
        <v>325</v>
      </c>
      <c r="C97" s="600" t="s">
        <v>324</v>
      </c>
      <c r="D97" s="1051">
        <v>0</v>
      </c>
      <c r="E97" s="1051">
        <f t="shared" si="15"/>
        <v>0</v>
      </c>
      <c r="F97" s="1051">
        <f t="shared" si="15"/>
        <v>0</v>
      </c>
      <c r="G97" s="1051">
        <f t="shared" si="15"/>
        <v>0</v>
      </c>
      <c r="H97" s="1051">
        <f t="shared" si="15"/>
        <v>0</v>
      </c>
      <c r="I97" s="1051">
        <f t="shared" si="15"/>
        <v>0</v>
      </c>
      <c r="J97" s="1051">
        <f t="shared" si="15"/>
        <v>0</v>
      </c>
      <c r="K97" s="1051">
        <f t="shared" si="15"/>
        <v>0</v>
      </c>
      <c r="L97" s="1051">
        <f t="shared" si="15"/>
        <v>0</v>
      </c>
      <c r="M97" s="1051">
        <f t="shared" si="15"/>
        <v>0</v>
      </c>
      <c r="N97" s="1051">
        <f t="shared" si="15"/>
        <v>0</v>
      </c>
      <c r="O97" s="1051">
        <f t="shared" si="15"/>
        <v>0</v>
      </c>
      <c r="P97" s="1051">
        <f t="shared" si="15"/>
        <v>1668.3251608693449</v>
      </c>
      <c r="Q97" s="1051">
        <f t="shared" si="15"/>
        <v>0</v>
      </c>
      <c r="R97" s="1051">
        <f t="shared" si="15"/>
        <v>0</v>
      </c>
    </row>
    <row r="98" spans="2:18" ht="10.5" thickBot="1"/>
    <row r="99" spans="2:18" ht="10.5" thickBot="1">
      <c r="B99" s="419"/>
      <c r="C99" s="419"/>
      <c r="D99" s="959"/>
      <c r="E99" s="959"/>
      <c r="F99" s="959"/>
      <c r="G99" s="959"/>
      <c r="H99" s="959"/>
      <c r="I99" s="959"/>
      <c r="J99" s="959"/>
      <c r="K99" s="959"/>
      <c r="L99" s="959"/>
      <c r="M99" s="959"/>
      <c r="N99" s="959"/>
      <c r="O99" s="959"/>
      <c r="P99" s="959"/>
      <c r="Q99" s="959"/>
      <c r="R99" s="959"/>
    </row>
    <row r="100" spans="2:18" ht="10.8" thickBot="1">
      <c r="B100" s="964" t="s">
        <v>758</v>
      </c>
      <c r="C100" s="419" t="s">
        <v>232</v>
      </c>
      <c r="D100" s="419" t="s">
        <v>70</v>
      </c>
      <c r="E100" s="419" t="s">
        <v>71</v>
      </c>
      <c r="F100" s="419" t="s">
        <v>72</v>
      </c>
      <c r="G100" s="419" t="s">
        <v>87</v>
      </c>
      <c r="H100" s="419" t="s">
        <v>88</v>
      </c>
      <c r="I100" s="419" t="s">
        <v>199</v>
      </c>
      <c r="J100" s="419" t="s">
        <v>200</v>
      </c>
      <c r="K100" s="419" t="s">
        <v>201</v>
      </c>
      <c r="L100" s="419" t="s">
        <v>408</v>
      </c>
      <c r="M100" s="419" t="s">
        <v>409</v>
      </c>
      <c r="N100" s="419" t="s">
        <v>595</v>
      </c>
      <c r="O100" s="419" t="s">
        <v>596</v>
      </c>
      <c r="P100" s="959" t="s">
        <v>597</v>
      </c>
      <c r="Q100" s="959" t="s">
        <v>598</v>
      </c>
      <c r="R100" s="995" t="s">
        <v>599</v>
      </c>
    </row>
    <row r="101" spans="2:18">
      <c r="B101" s="599" t="s">
        <v>321</v>
      </c>
      <c r="C101" s="600" t="s">
        <v>322</v>
      </c>
      <c r="D101" s="1050">
        <v>0</v>
      </c>
      <c r="E101" s="1050">
        <f t="shared" ref="E101:R103" si="16">D95</f>
        <v>0</v>
      </c>
      <c r="F101" s="1050">
        <f t="shared" si="16"/>
        <v>0</v>
      </c>
      <c r="G101" s="1050">
        <f t="shared" si="16"/>
        <v>0</v>
      </c>
      <c r="H101" s="1050">
        <f t="shared" si="16"/>
        <v>0</v>
      </c>
      <c r="I101" s="1050">
        <f t="shared" si="16"/>
        <v>0</v>
      </c>
      <c r="J101" s="1050">
        <f t="shared" si="16"/>
        <v>0</v>
      </c>
      <c r="K101" s="1050">
        <f t="shared" si="16"/>
        <v>0</v>
      </c>
      <c r="L101" s="1050">
        <f t="shared" si="16"/>
        <v>0</v>
      </c>
      <c r="M101" s="1050">
        <f t="shared" si="16"/>
        <v>0</v>
      </c>
      <c r="N101" s="1050">
        <f t="shared" si="16"/>
        <v>0</v>
      </c>
      <c r="O101" s="1050">
        <f t="shared" si="16"/>
        <v>0</v>
      </c>
      <c r="P101" s="1050">
        <f t="shared" si="16"/>
        <v>0</v>
      </c>
      <c r="Q101" s="1050">
        <f t="shared" si="16"/>
        <v>266023.08882292372</v>
      </c>
      <c r="R101" s="1050">
        <f t="shared" si="16"/>
        <v>0</v>
      </c>
    </row>
    <row r="102" spans="2:18" ht="10.5">
      <c r="B102" s="599" t="s">
        <v>323</v>
      </c>
      <c r="C102" s="606" t="s">
        <v>727</v>
      </c>
      <c r="D102" s="1257">
        <v>0</v>
      </c>
      <c r="E102" s="1257">
        <f t="shared" si="16"/>
        <v>0</v>
      </c>
      <c r="F102" s="1257">
        <f t="shared" si="16"/>
        <v>0</v>
      </c>
      <c r="G102" s="1257">
        <f t="shared" si="16"/>
        <v>0</v>
      </c>
      <c r="H102" s="1257">
        <f t="shared" si="16"/>
        <v>0</v>
      </c>
      <c r="I102" s="1257">
        <f t="shared" si="16"/>
        <v>0</v>
      </c>
      <c r="J102" s="1257">
        <f t="shared" si="16"/>
        <v>0</v>
      </c>
      <c r="K102" s="1257">
        <f t="shared" si="16"/>
        <v>0</v>
      </c>
      <c r="L102" s="1257">
        <f t="shared" si="16"/>
        <v>0</v>
      </c>
      <c r="M102" s="1257">
        <f t="shared" si="16"/>
        <v>0</v>
      </c>
      <c r="N102" s="1257">
        <f t="shared" si="16"/>
        <v>0</v>
      </c>
      <c r="O102" s="1257">
        <f t="shared" si="16"/>
        <v>0</v>
      </c>
      <c r="P102" s="1257">
        <f t="shared" si="16"/>
        <v>0</v>
      </c>
      <c r="Q102" s="1257">
        <f t="shared" si="16"/>
        <v>4817.4259531675889</v>
      </c>
      <c r="R102" s="1257">
        <f t="shared" si="16"/>
        <v>0</v>
      </c>
    </row>
    <row r="103" spans="2:18">
      <c r="B103" s="599" t="s">
        <v>325</v>
      </c>
      <c r="C103" s="600" t="s">
        <v>324</v>
      </c>
      <c r="D103" s="1051">
        <v>0</v>
      </c>
      <c r="E103" s="1051">
        <f t="shared" si="16"/>
        <v>0</v>
      </c>
      <c r="F103" s="1051">
        <f t="shared" si="16"/>
        <v>0</v>
      </c>
      <c r="G103" s="1051">
        <f t="shared" si="16"/>
        <v>0</v>
      </c>
      <c r="H103" s="1051">
        <f t="shared" si="16"/>
        <v>0</v>
      </c>
      <c r="I103" s="1051">
        <f t="shared" si="16"/>
        <v>0</v>
      </c>
      <c r="J103" s="1051">
        <f t="shared" si="16"/>
        <v>0</v>
      </c>
      <c r="K103" s="1051">
        <f t="shared" si="16"/>
        <v>0</v>
      </c>
      <c r="L103" s="1051">
        <f t="shared" si="16"/>
        <v>0</v>
      </c>
      <c r="M103" s="1051">
        <f t="shared" si="16"/>
        <v>0</v>
      </c>
      <c r="N103" s="1051">
        <f t="shared" si="16"/>
        <v>0</v>
      </c>
      <c r="O103" s="1051">
        <f t="shared" si="16"/>
        <v>0</v>
      </c>
      <c r="P103" s="1051">
        <f t="shared" si="16"/>
        <v>0</v>
      </c>
      <c r="Q103" s="1051">
        <f t="shared" si="16"/>
        <v>1668.3251608693449</v>
      </c>
      <c r="R103" s="1051">
        <f t="shared" si="16"/>
        <v>0</v>
      </c>
    </row>
    <row r="104" spans="2:18" ht="10.5" thickBot="1"/>
    <row r="105" spans="2:18" ht="10.5" thickBot="1">
      <c r="B105" s="419"/>
      <c r="C105" s="419"/>
      <c r="D105" s="959"/>
      <c r="E105" s="959"/>
      <c r="F105" s="959"/>
      <c r="G105" s="959"/>
      <c r="H105" s="959"/>
      <c r="I105" s="959"/>
      <c r="J105" s="959"/>
      <c r="K105" s="959"/>
      <c r="L105" s="959"/>
      <c r="M105" s="959"/>
      <c r="N105" s="959"/>
      <c r="O105" s="959"/>
      <c r="P105" s="959"/>
      <c r="Q105" s="959"/>
      <c r="R105" s="959"/>
    </row>
    <row r="106" spans="2:18" ht="10.8" thickBot="1">
      <c r="B106" s="964" t="s">
        <v>759</v>
      </c>
      <c r="C106" s="419" t="s">
        <v>232</v>
      </c>
      <c r="D106" s="419" t="s">
        <v>70</v>
      </c>
      <c r="E106" s="419" t="s">
        <v>71</v>
      </c>
      <c r="F106" s="419" t="s">
        <v>72</v>
      </c>
      <c r="G106" s="419" t="s">
        <v>87</v>
      </c>
      <c r="H106" s="419" t="s">
        <v>88</v>
      </c>
      <c r="I106" s="419" t="s">
        <v>199</v>
      </c>
      <c r="J106" s="419" t="s">
        <v>200</v>
      </c>
      <c r="K106" s="419" t="s">
        <v>201</v>
      </c>
      <c r="L106" s="419" t="s">
        <v>408</v>
      </c>
      <c r="M106" s="419" t="s">
        <v>409</v>
      </c>
      <c r="N106" s="419" t="s">
        <v>595</v>
      </c>
      <c r="O106" s="419" t="s">
        <v>596</v>
      </c>
      <c r="P106" s="959" t="s">
        <v>597</v>
      </c>
      <c r="Q106" s="959" t="s">
        <v>598</v>
      </c>
      <c r="R106" s="995" t="s">
        <v>599</v>
      </c>
    </row>
    <row r="107" spans="2:18">
      <c r="B107" s="599" t="s">
        <v>321</v>
      </c>
      <c r="C107" s="600" t="s">
        <v>322</v>
      </c>
      <c r="D107" s="1050">
        <v>0</v>
      </c>
      <c r="E107" s="1050">
        <f t="shared" ref="E107:R109" si="17">D101</f>
        <v>0</v>
      </c>
      <c r="F107" s="1050">
        <f t="shared" si="17"/>
        <v>0</v>
      </c>
      <c r="G107" s="1050">
        <f t="shared" si="17"/>
        <v>0</v>
      </c>
      <c r="H107" s="1050">
        <f t="shared" si="17"/>
        <v>0</v>
      </c>
      <c r="I107" s="1050">
        <f t="shared" si="17"/>
        <v>0</v>
      </c>
      <c r="J107" s="1050">
        <f t="shared" si="17"/>
        <v>0</v>
      </c>
      <c r="K107" s="1050">
        <f t="shared" si="17"/>
        <v>0</v>
      </c>
      <c r="L107" s="1050">
        <f t="shared" si="17"/>
        <v>0</v>
      </c>
      <c r="M107" s="1050">
        <f t="shared" si="17"/>
        <v>0</v>
      </c>
      <c r="N107" s="1050">
        <f t="shared" si="17"/>
        <v>0</v>
      </c>
      <c r="O107" s="1050">
        <f t="shared" si="17"/>
        <v>0</v>
      </c>
      <c r="P107" s="1050">
        <f t="shared" si="17"/>
        <v>0</v>
      </c>
      <c r="Q107" s="1050">
        <f t="shared" si="17"/>
        <v>0</v>
      </c>
      <c r="R107" s="1050">
        <f t="shared" si="17"/>
        <v>266023.08882292372</v>
      </c>
    </row>
    <row r="108" spans="2:18" ht="10.5">
      <c r="B108" s="599" t="s">
        <v>323</v>
      </c>
      <c r="C108" s="606" t="s">
        <v>727</v>
      </c>
      <c r="D108" s="1257">
        <v>0</v>
      </c>
      <c r="E108" s="1257">
        <f t="shared" si="17"/>
        <v>0</v>
      </c>
      <c r="F108" s="1257">
        <f t="shared" si="17"/>
        <v>0</v>
      </c>
      <c r="G108" s="1257">
        <f t="shared" si="17"/>
        <v>0</v>
      </c>
      <c r="H108" s="1257">
        <f t="shared" si="17"/>
        <v>0</v>
      </c>
      <c r="I108" s="1257">
        <f t="shared" si="17"/>
        <v>0</v>
      </c>
      <c r="J108" s="1257">
        <f t="shared" si="17"/>
        <v>0</v>
      </c>
      <c r="K108" s="1257">
        <f t="shared" si="17"/>
        <v>0</v>
      </c>
      <c r="L108" s="1257">
        <f t="shared" si="17"/>
        <v>0</v>
      </c>
      <c r="M108" s="1257">
        <f t="shared" si="17"/>
        <v>0</v>
      </c>
      <c r="N108" s="1257">
        <f t="shared" si="17"/>
        <v>0</v>
      </c>
      <c r="O108" s="1257">
        <f t="shared" si="17"/>
        <v>0</v>
      </c>
      <c r="P108" s="1257">
        <f t="shared" si="17"/>
        <v>0</v>
      </c>
      <c r="Q108" s="1257">
        <f t="shared" si="17"/>
        <v>0</v>
      </c>
      <c r="R108" s="1257">
        <f t="shared" si="17"/>
        <v>4817.4259531675889</v>
      </c>
    </row>
    <row r="109" spans="2:18">
      <c r="B109" s="599" t="s">
        <v>325</v>
      </c>
      <c r="C109" s="600" t="s">
        <v>324</v>
      </c>
      <c r="D109" s="1051">
        <v>0</v>
      </c>
      <c r="E109" s="1051">
        <f t="shared" si="17"/>
        <v>0</v>
      </c>
      <c r="F109" s="1051">
        <f t="shared" si="17"/>
        <v>0</v>
      </c>
      <c r="G109" s="1051">
        <f t="shared" si="17"/>
        <v>0</v>
      </c>
      <c r="H109" s="1051">
        <f t="shared" si="17"/>
        <v>0</v>
      </c>
      <c r="I109" s="1051">
        <f t="shared" si="17"/>
        <v>0</v>
      </c>
      <c r="J109" s="1051">
        <f t="shared" si="17"/>
        <v>0</v>
      </c>
      <c r="K109" s="1051">
        <f t="shared" si="17"/>
        <v>0</v>
      </c>
      <c r="L109" s="1051">
        <f t="shared" si="17"/>
        <v>0</v>
      </c>
      <c r="M109" s="1051">
        <f t="shared" si="17"/>
        <v>0</v>
      </c>
      <c r="N109" s="1051">
        <f t="shared" si="17"/>
        <v>0</v>
      </c>
      <c r="O109" s="1051">
        <f t="shared" si="17"/>
        <v>0</v>
      </c>
      <c r="P109" s="1051">
        <f t="shared" si="17"/>
        <v>0</v>
      </c>
      <c r="Q109" s="1051">
        <f t="shared" si="17"/>
        <v>0</v>
      </c>
      <c r="R109" s="1051">
        <f t="shared" si="17"/>
        <v>1668.3251608693449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tabColor rgb="FF002060"/>
  </sheetPr>
  <dimension ref="B1:R15"/>
  <sheetViews>
    <sheetView zoomScaleNormal="100" workbookViewId="0">
      <selection activeCell="C2" sqref="C2:Q2"/>
    </sheetView>
  </sheetViews>
  <sheetFormatPr defaultColWidth="9.21875" defaultRowHeight="10.199999999999999"/>
  <cols>
    <col min="1" max="1" width="5.44140625" style="237" customWidth="1"/>
    <col min="2" max="2" width="20.44140625" style="237" customWidth="1"/>
    <col min="3" max="16" width="10.44140625" style="237" customWidth="1"/>
    <col min="17" max="17" width="11.5546875" style="237" customWidth="1"/>
    <col min="18" max="18" width="12.21875" style="237" customWidth="1"/>
    <col min="19" max="16384" width="9.21875" style="237"/>
  </cols>
  <sheetData>
    <row r="1" spans="2:18" ht="10.5" thickBot="1"/>
    <row r="2" spans="2:18" ht="12.3">
      <c r="B2" s="581" t="s">
        <v>625</v>
      </c>
      <c r="C2" s="991"/>
      <c r="D2" s="991"/>
      <c r="E2" s="991"/>
      <c r="F2" s="991"/>
      <c r="G2" s="991"/>
      <c r="H2" s="991"/>
      <c r="I2" s="991"/>
      <c r="J2" s="991"/>
      <c r="K2" s="991"/>
      <c r="L2" s="991"/>
      <c r="M2" s="991"/>
      <c r="N2" s="991"/>
      <c r="O2" s="991"/>
      <c r="P2" s="991"/>
      <c r="Q2" s="991"/>
    </row>
    <row r="3" spans="2:18" ht="12.6" thickBot="1">
      <c r="B3" s="992"/>
      <c r="C3" s="982" t="s">
        <v>369</v>
      </c>
      <c r="D3" s="982" t="s">
        <v>396</v>
      </c>
      <c r="E3" s="983" t="s">
        <v>397</v>
      </c>
      <c r="F3" s="982" t="s">
        <v>398</v>
      </c>
      <c r="G3" s="982" t="s">
        <v>399</v>
      </c>
      <c r="H3" s="982" t="s">
        <v>400</v>
      </c>
      <c r="I3" s="982" t="s">
        <v>401</v>
      </c>
      <c r="J3" s="982" t="s">
        <v>402</v>
      </c>
      <c r="K3" s="982" t="s">
        <v>410</v>
      </c>
      <c r="L3" s="982" t="s">
        <v>411</v>
      </c>
      <c r="M3" s="982" t="s">
        <v>620</v>
      </c>
      <c r="N3" s="982" t="s">
        <v>621</v>
      </c>
      <c r="O3" s="982" t="s">
        <v>622</v>
      </c>
      <c r="P3" s="982" t="s">
        <v>623</v>
      </c>
      <c r="Q3" s="984" t="s">
        <v>624</v>
      </c>
    </row>
    <row r="4" spans="2:18" s="582" customFormat="1" ht="13.2" customHeight="1">
      <c r="B4" s="987" t="s">
        <v>617</v>
      </c>
      <c r="C4" s="1260">
        <f>'Dinamics Ruthenus'!C60</f>
        <v>10446.508314514633</v>
      </c>
      <c r="D4" s="1260">
        <f>'Dinamics Ruthenus'!D60</f>
        <v>10446.508314514633</v>
      </c>
      <c r="E4" s="1260">
        <f>'Dinamics Ruthenus'!E60</f>
        <v>10446.508314514633</v>
      </c>
      <c r="F4" s="1260">
        <f>'Dinamics Ruthenus'!F60</f>
        <v>10446.508314514633</v>
      </c>
      <c r="G4" s="1260">
        <f>'Dinamics Ruthenus'!G60</f>
        <v>10446.508314514633</v>
      </c>
      <c r="H4" s="1260">
        <f>'Dinamics Ruthenus'!H60</f>
        <v>10446.508314514633</v>
      </c>
      <c r="I4" s="1260">
        <f>'Dinamics Ruthenus'!I60</f>
        <v>10446.508314514633</v>
      </c>
      <c r="J4" s="1260">
        <f>'Dinamics Ruthenus'!J60</f>
        <v>10446.508314514633</v>
      </c>
      <c r="K4" s="1260">
        <f>'Dinamics Ruthenus'!K60</f>
        <v>10446.508314514633</v>
      </c>
      <c r="L4" s="1260">
        <f>'Dinamics Ruthenus'!L60</f>
        <v>10446.508314514633</v>
      </c>
      <c r="M4" s="1260">
        <f>'Dinamics Ruthenus'!M60</f>
        <v>10446.508314514633</v>
      </c>
      <c r="N4" s="1260">
        <f>'Dinamics Ruthenus'!N60</f>
        <v>10446.508314514633</v>
      </c>
      <c r="O4" s="1260">
        <f>'Dinamics Ruthenus'!O60</f>
        <v>10446.508314514633</v>
      </c>
      <c r="P4" s="1260">
        <f>'Dinamics Ruthenus'!P60</f>
        <v>10446.508314514633</v>
      </c>
      <c r="Q4" s="1261">
        <f>'Dinamics Ruthenus'!Q60</f>
        <v>10446.508314514633</v>
      </c>
    </row>
    <row r="5" spans="2:18" s="582" customFormat="1" ht="13.2" customHeight="1">
      <c r="B5" s="988" t="s">
        <v>778</v>
      </c>
      <c r="C5" s="1258">
        <f>'Dinamics Baeri'!C44</f>
        <v>4369.5786120700868</v>
      </c>
      <c r="D5" s="1258">
        <f>'Dinamics Baeri'!D44</f>
        <v>4369.5786120700868</v>
      </c>
      <c r="E5" s="1258">
        <f>'Dinamics Baeri'!E44</f>
        <v>4369.5786120700868</v>
      </c>
      <c r="F5" s="1258">
        <f>'Dinamics Baeri'!F44</f>
        <v>4369.5786120700868</v>
      </c>
      <c r="G5" s="1258">
        <f>'Dinamics Baeri'!G44</f>
        <v>4369.5786120700868</v>
      </c>
      <c r="H5" s="1258">
        <f>'Dinamics Baeri'!H44</f>
        <v>4369.5786120700868</v>
      </c>
      <c r="I5" s="1258">
        <f>'Dinamics Baeri'!I44</f>
        <v>4369.5786120700868</v>
      </c>
      <c r="J5" s="1258">
        <f>'Dinamics Baeri'!J44</f>
        <v>4369.5786120700868</v>
      </c>
      <c r="K5" s="1258">
        <f>'Dinamics Baeri'!K44</f>
        <v>4369.5786120700868</v>
      </c>
      <c r="L5" s="1258">
        <f>'Dinamics Baeri'!L44</f>
        <v>4369.5786120700868</v>
      </c>
      <c r="M5" s="1258">
        <f>'Dinamics Baeri'!M44</f>
        <v>4369.5786120700868</v>
      </c>
      <c r="N5" s="1258">
        <f>'Dinamics Baeri'!N44</f>
        <v>4369.5786120700868</v>
      </c>
      <c r="O5" s="1258">
        <f>'Dinamics Baeri'!O44</f>
        <v>4369.5786120700868</v>
      </c>
      <c r="P5" s="1258">
        <f>'Dinamics Baeri'!P44</f>
        <v>4369.5786120700868</v>
      </c>
      <c r="Q5" s="1258">
        <f>'Dinamics Baeri'!Q44</f>
        <v>4369.5786120700868</v>
      </c>
    </row>
    <row r="6" spans="2:18" ht="13.2" customHeight="1">
      <c r="B6" s="989" t="s">
        <v>618</v>
      </c>
      <c r="C6" s="1262">
        <f>'Dinamics Stellatus'!C43</f>
        <v>1993.869615789527</v>
      </c>
      <c r="D6" s="1262">
        <f>'Dinamics Stellatus'!D43</f>
        <v>1993.869615789527</v>
      </c>
      <c r="E6" s="1262">
        <f>'Dinamics Stellatus'!E43</f>
        <v>1993.869615789527</v>
      </c>
      <c r="F6" s="1262">
        <f>'Dinamics Stellatus'!F43</f>
        <v>1993.869615789527</v>
      </c>
      <c r="G6" s="1262">
        <f>'Dinamics Stellatus'!G43</f>
        <v>1993.869615789527</v>
      </c>
      <c r="H6" s="1262">
        <f>'Dinamics Stellatus'!H43</f>
        <v>1993.869615789527</v>
      </c>
      <c r="I6" s="1262">
        <f>'Dinamics Stellatus'!I43</f>
        <v>1993.869615789527</v>
      </c>
      <c r="J6" s="1262">
        <f>'Dinamics Stellatus'!J43</f>
        <v>1993.869615789527</v>
      </c>
      <c r="K6" s="1262">
        <f>'Dinamics Stellatus'!K43</f>
        <v>1993.869615789527</v>
      </c>
      <c r="L6" s="1262">
        <f>'Dinamics Stellatus'!L43</f>
        <v>1993.869615789527</v>
      </c>
      <c r="M6" s="1262">
        <f>'Dinamics Stellatus'!M43</f>
        <v>1993.869615789527</v>
      </c>
      <c r="N6" s="1262">
        <f>'Dinamics Stellatus'!N43</f>
        <v>1993.869615789527</v>
      </c>
      <c r="O6" s="1262">
        <f>'Dinamics Stellatus'!O43</f>
        <v>1993.869615789527</v>
      </c>
      <c r="P6" s="1262">
        <f>'Dinamics Stellatus'!P43</f>
        <v>1993.869615789527</v>
      </c>
      <c r="Q6" s="1262">
        <f>'Dinamics Stellatus'!Q43</f>
        <v>1993.869615789527</v>
      </c>
    </row>
    <row r="7" spans="2:18" ht="13.2" customHeight="1">
      <c r="B7" s="988" t="s">
        <v>619</v>
      </c>
      <c r="C7" s="1258">
        <f>'Dinamics  Gueldens. '!C40</f>
        <v>3559.0567599197138</v>
      </c>
      <c r="D7" s="1258">
        <f>'Dinamics  Gueldens. '!D40</f>
        <v>3559.0567599197138</v>
      </c>
      <c r="E7" s="1258">
        <f>'Dinamics  Gueldens. '!E40</f>
        <v>3559.0567599197138</v>
      </c>
      <c r="F7" s="1258">
        <f>'Dinamics  Gueldens. '!F40</f>
        <v>3559.0567599197138</v>
      </c>
      <c r="G7" s="1258">
        <f>'Dinamics  Gueldens. '!G40</f>
        <v>3559.0567599197138</v>
      </c>
      <c r="H7" s="1258">
        <f>'Dinamics  Gueldens. '!H40</f>
        <v>3559.0567599197138</v>
      </c>
      <c r="I7" s="1258">
        <f>'Dinamics  Gueldens. '!I40</f>
        <v>3559.0567599197138</v>
      </c>
      <c r="J7" s="1258">
        <f>'Dinamics  Gueldens. '!J40</f>
        <v>3559.0567599197138</v>
      </c>
      <c r="K7" s="1258">
        <f>'Dinamics  Gueldens. '!K40</f>
        <v>3559.0567599197138</v>
      </c>
      <c r="L7" s="1258">
        <f>'Dinamics  Gueldens. '!L40</f>
        <v>3559.0567599197138</v>
      </c>
      <c r="M7" s="1258">
        <f>'Dinamics  Gueldens. '!M40</f>
        <v>3559.0567599197138</v>
      </c>
      <c r="N7" s="1258">
        <f>'Dinamics  Gueldens. '!N40</f>
        <v>3559.0567599197138</v>
      </c>
      <c r="O7" s="1258">
        <f>'Dinamics  Gueldens. '!O40</f>
        <v>3559.0567599197138</v>
      </c>
      <c r="P7" s="1258">
        <f>'Dinamics  Gueldens. '!P40</f>
        <v>3559.0567599197138</v>
      </c>
      <c r="Q7" s="1258">
        <f>'Dinamics  Gueldens. '!Q40</f>
        <v>3559.0567599197138</v>
      </c>
    </row>
    <row r="8" spans="2:18" ht="12" customHeight="1">
      <c r="B8" s="989" t="s">
        <v>716</v>
      </c>
      <c r="C8" s="1262">
        <f>'Dinamics Huso'!C40</f>
        <v>4817.4259531675889</v>
      </c>
      <c r="D8" s="1262">
        <f>'Dinamics Huso'!D40</f>
        <v>4817.4259531675889</v>
      </c>
      <c r="E8" s="1262">
        <f>'Dinamics Huso'!E40</f>
        <v>4817.4259531675889</v>
      </c>
      <c r="F8" s="1262">
        <f>'Dinamics Huso'!F40</f>
        <v>4817.4259531675889</v>
      </c>
      <c r="G8" s="1262">
        <f>'Dinamics Huso'!G40</f>
        <v>4817.4259531675889</v>
      </c>
      <c r="H8" s="1262">
        <f>'Dinamics Huso'!H40</f>
        <v>4817.4259531675889</v>
      </c>
      <c r="I8" s="1262">
        <f>'Dinamics Huso'!I40</f>
        <v>4817.4259531675889</v>
      </c>
      <c r="J8" s="1262">
        <f>'Dinamics Huso'!J40</f>
        <v>4817.4259531675889</v>
      </c>
      <c r="K8" s="1262">
        <f>'Dinamics Huso'!K40</f>
        <v>4817.4259531675889</v>
      </c>
      <c r="L8" s="1262">
        <f>'Dinamics Huso'!L40</f>
        <v>4817.4259531675889</v>
      </c>
      <c r="M8" s="1262">
        <f>'Dinamics Huso'!M40</f>
        <v>4817.4259531675889</v>
      </c>
      <c r="N8" s="1262">
        <f>'Dinamics Huso'!N40</f>
        <v>4817.4259531675889</v>
      </c>
      <c r="O8" s="1262">
        <f>'Dinamics Huso'!O40</f>
        <v>4817.4259531675889</v>
      </c>
      <c r="P8" s="1262">
        <f>'Dinamics Huso'!P40</f>
        <v>4817.4259531675889</v>
      </c>
      <c r="Q8" s="1262">
        <f>'Dinamics Huso'!Q40</f>
        <v>4817.4259531675889</v>
      </c>
    </row>
    <row r="9" spans="2:18" ht="13.2" hidden="1" customHeight="1" thickBot="1">
      <c r="B9" s="990" t="s">
        <v>661</v>
      </c>
      <c r="C9" s="985">
        <f>SUM(C4:C8)</f>
        <v>25186.439255461548</v>
      </c>
      <c r="D9" s="985">
        <f t="shared" ref="D9:Q9" si="0">SUM(D4:D8)</f>
        <v>25186.439255461548</v>
      </c>
      <c r="E9" s="985">
        <f t="shared" si="0"/>
        <v>25186.439255461548</v>
      </c>
      <c r="F9" s="985">
        <f t="shared" si="0"/>
        <v>25186.439255461548</v>
      </c>
      <c r="G9" s="985">
        <f t="shared" si="0"/>
        <v>25186.439255461548</v>
      </c>
      <c r="H9" s="985">
        <f t="shared" si="0"/>
        <v>25186.439255461548</v>
      </c>
      <c r="I9" s="985">
        <f t="shared" si="0"/>
        <v>25186.439255461548</v>
      </c>
      <c r="J9" s="985">
        <f t="shared" si="0"/>
        <v>25186.439255461548</v>
      </c>
      <c r="K9" s="985">
        <f t="shared" si="0"/>
        <v>25186.439255461548</v>
      </c>
      <c r="L9" s="985">
        <f t="shared" si="0"/>
        <v>25186.439255461548</v>
      </c>
      <c r="M9" s="985">
        <f t="shared" si="0"/>
        <v>25186.439255461548</v>
      </c>
      <c r="N9" s="985">
        <f t="shared" si="0"/>
        <v>25186.439255461548</v>
      </c>
      <c r="O9" s="985">
        <f t="shared" si="0"/>
        <v>25186.439255461548</v>
      </c>
      <c r="P9" s="985">
        <f t="shared" si="0"/>
        <v>25186.439255461548</v>
      </c>
      <c r="Q9" s="1000">
        <f t="shared" si="0"/>
        <v>25186.439255461548</v>
      </c>
      <c r="R9" s="993">
        <f>SUM(C9:Q9)</f>
        <v>377796.58883192332</v>
      </c>
    </row>
    <row r="10" spans="2:18" ht="7.8" customHeight="1"/>
    <row r="11" spans="2:18" ht="10.8" hidden="1" thickBot="1">
      <c r="B11" s="1061" t="s">
        <v>660</v>
      </c>
      <c r="C11" s="1062">
        <v>0</v>
      </c>
      <c r="D11" s="1062">
        <v>0</v>
      </c>
      <c r="E11" s="1062">
        <v>0</v>
      </c>
      <c r="F11" s="1062">
        <v>0</v>
      </c>
      <c r="G11" s="1062">
        <v>0</v>
      </c>
      <c r="H11" s="1062">
        <v>0</v>
      </c>
      <c r="I11" s="1062">
        <v>0</v>
      </c>
      <c r="J11" s="1062">
        <v>0</v>
      </c>
      <c r="K11" s="1062">
        <v>0</v>
      </c>
      <c r="L11" s="1062">
        <v>0</v>
      </c>
      <c r="M11" s="1062">
        <v>0</v>
      </c>
      <c r="N11" s="1062">
        <v>0</v>
      </c>
      <c r="O11" s="1062">
        <v>0</v>
      </c>
      <c r="P11" s="1062">
        <v>0</v>
      </c>
      <c r="Q11" s="1063">
        <v>0</v>
      </c>
      <c r="R11" s="1064">
        <v>0</v>
      </c>
    </row>
    <row r="12" spans="2:18" ht="10.8" thickBot="1">
      <c r="B12" s="990" t="s">
        <v>662</v>
      </c>
      <c r="C12" s="1263">
        <f t="shared" ref="C12:Q12" si="1">SUM(C9,C11)</f>
        <v>25186.439255461548</v>
      </c>
      <c r="D12" s="1263">
        <f t="shared" si="1"/>
        <v>25186.439255461548</v>
      </c>
      <c r="E12" s="1263">
        <f t="shared" si="1"/>
        <v>25186.439255461548</v>
      </c>
      <c r="F12" s="1263">
        <f t="shared" si="1"/>
        <v>25186.439255461548</v>
      </c>
      <c r="G12" s="1263">
        <f t="shared" si="1"/>
        <v>25186.439255461548</v>
      </c>
      <c r="H12" s="1263">
        <f t="shared" si="1"/>
        <v>25186.439255461548</v>
      </c>
      <c r="I12" s="1263">
        <f t="shared" si="1"/>
        <v>25186.439255461548</v>
      </c>
      <c r="J12" s="1263">
        <f t="shared" si="1"/>
        <v>25186.439255461548</v>
      </c>
      <c r="K12" s="1263">
        <f t="shared" si="1"/>
        <v>25186.439255461548</v>
      </c>
      <c r="L12" s="1263">
        <f t="shared" si="1"/>
        <v>25186.439255461548</v>
      </c>
      <c r="M12" s="1263">
        <f t="shared" si="1"/>
        <v>25186.439255461548</v>
      </c>
      <c r="N12" s="1263">
        <f t="shared" si="1"/>
        <v>25186.439255461548</v>
      </c>
      <c r="O12" s="1263">
        <f t="shared" si="1"/>
        <v>25186.439255461548</v>
      </c>
      <c r="P12" s="1263">
        <f t="shared" si="1"/>
        <v>25186.439255461548</v>
      </c>
      <c r="Q12" s="1264">
        <f t="shared" si="1"/>
        <v>25186.439255461548</v>
      </c>
      <c r="R12" s="1265">
        <f>SUM(C12:Q12)</f>
        <v>377796.58883192332</v>
      </c>
    </row>
    <row r="15" spans="2:18">
      <c r="D15" s="251"/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02060"/>
  </sheetPr>
  <dimension ref="B1:R9"/>
  <sheetViews>
    <sheetView workbookViewId="0">
      <selection activeCell="C2" sqref="C2:Q2"/>
    </sheetView>
  </sheetViews>
  <sheetFormatPr defaultRowHeight="12.3"/>
  <cols>
    <col min="2" max="2" width="20.21875" customWidth="1"/>
    <col min="18" max="18" width="10.6640625" customWidth="1"/>
  </cols>
  <sheetData>
    <row r="1" spans="2:18" ht="12.6" thickBot="1"/>
    <row r="2" spans="2:18">
      <c r="B2" s="581" t="s">
        <v>631</v>
      </c>
      <c r="C2" s="991"/>
      <c r="D2" s="991"/>
      <c r="E2" s="991"/>
      <c r="F2" s="991"/>
      <c r="G2" s="991"/>
      <c r="H2" s="991"/>
      <c r="I2" s="991"/>
      <c r="J2" s="991"/>
      <c r="K2" s="991"/>
      <c r="L2" s="991"/>
      <c r="M2" s="991"/>
      <c r="N2" s="991"/>
      <c r="O2" s="991"/>
      <c r="P2" s="991"/>
      <c r="Q2" s="991"/>
      <c r="R2" s="991" t="s">
        <v>165</v>
      </c>
    </row>
    <row r="3" spans="2:18" ht="12.6" thickBot="1">
      <c r="B3" s="992" t="s">
        <v>784</v>
      </c>
      <c r="C3" s="982" t="s">
        <v>369</v>
      </c>
      <c r="D3" s="982" t="s">
        <v>396</v>
      </c>
      <c r="E3" s="983" t="s">
        <v>397</v>
      </c>
      <c r="F3" s="982" t="s">
        <v>398</v>
      </c>
      <c r="G3" s="982" t="s">
        <v>399</v>
      </c>
      <c r="H3" s="982" t="s">
        <v>400</v>
      </c>
      <c r="I3" s="982" t="s">
        <v>401</v>
      </c>
      <c r="J3" s="982" t="s">
        <v>402</v>
      </c>
      <c r="K3" s="982" t="s">
        <v>410</v>
      </c>
      <c r="L3" s="982" t="s">
        <v>411</v>
      </c>
      <c r="M3" s="982" t="s">
        <v>620</v>
      </c>
      <c r="N3" s="982" t="s">
        <v>621</v>
      </c>
      <c r="O3" s="982" t="s">
        <v>622</v>
      </c>
      <c r="P3" s="982" t="s">
        <v>623</v>
      </c>
      <c r="Q3" s="984" t="s">
        <v>624</v>
      </c>
      <c r="R3" s="984" t="s">
        <v>779</v>
      </c>
    </row>
    <row r="4" spans="2:18">
      <c r="B4" s="987" t="s">
        <v>617</v>
      </c>
      <c r="C4" s="954">
        <f>'Dinamics Ruthenus'!C5</f>
        <v>300000</v>
      </c>
      <c r="D4" s="954">
        <f>'Dinamics Ruthenus'!C5</f>
        <v>300000</v>
      </c>
      <c r="E4" s="954">
        <f>'Dinamics Ruthenus'!C5</f>
        <v>300000</v>
      </c>
      <c r="F4" s="954">
        <f>'Dinamics Ruthenus'!C5</f>
        <v>300000</v>
      </c>
      <c r="G4" s="954">
        <f>'Dinamics Ruthenus'!C5</f>
        <v>300000</v>
      </c>
      <c r="H4" s="954">
        <f>'Dinamics Ruthenus'!C5</f>
        <v>300000</v>
      </c>
      <c r="I4" s="954">
        <f>'Dinamics Ruthenus'!C5</f>
        <v>300000</v>
      </c>
      <c r="J4" s="954">
        <f>'Dinamics Ruthenus'!C5</f>
        <v>300000</v>
      </c>
      <c r="K4" s="954">
        <f>'Dinamics Ruthenus'!C5</f>
        <v>300000</v>
      </c>
      <c r="L4" s="954">
        <f>'Dinamics Ruthenus'!C5</f>
        <v>300000</v>
      </c>
      <c r="M4" s="954">
        <f>'Dinamics Ruthenus'!C5</f>
        <v>300000</v>
      </c>
      <c r="N4" s="954">
        <f>'Dinamics Ruthenus'!C5</f>
        <v>300000</v>
      </c>
      <c r="O4" s="954">
        <f>'Dinamics Ruthenus'!C5</f>
        <v>300000</v>
      </c>
      <c r="P4" s="954">
        <f>'Dinamics Ruthenus'!C5</f>
        <v>300000</v>
      </c>
      <c r="Q4" s="954">
        <f>'Dinamics Ruthenus'!C5</f>
        <v>300000</v>
      </c>
      <c r="R4" s="998">
        <f>SUM(C4:Q4)</f>
        <v>4500000</v>
      </c>
    </row>
    <row r="5" spans="2:18">
      <c r="B5" s="988" t="s">
        <v>778</v>
      </c>
      <c r="C5" s="679">
        <f>'Dinamics Baeri'!C5</f>
        <v>300000</v>
      </c>
      <c r="D5" s="679">
        <f>'Dinamics Baeri'!C5</f>
        <v>300000</v>
      </c>
      <c r="E5" s="679">
        <f>'Dinamics Baeri'!C5</f>
        <v>300000</v>
      </c>
      <c r="F5" s="679">
        <f>'Dinamics Baeri'!C5</f>
        <v>300000</v>
      </c>
      <c r="G5" s="679">
        <f>'Dinamics Baeri'!C5</f>
        <v>300000</v>
      </c>
      <c r="H5" s="679">
        <f>'Dinamics Baeri'!C5</f>
        <v>300000</v>
      </c>
      <c r="I5" s="679">
        <f>'Dinamics Baeri'!C5</f>
        <v>300000</v>
      </c>
      <c r="J5" s="679">
        <f>'Dinamics Baeri'!C5</f>
        <v>300000</v>
      </c>
      <c r="K5" s="679">
        <f>'Dinamics Baeri'!C5</f>
        <v>300000</v>
      </c>
      <c r="L5" s="679">
        <f>'Dinamics Baeri'!C5</f>
        <v>300000</v>
      </c>
      <c r="M5" s="679">
        <f>'Dinamics Baeri'!C5</f>
        <v>300000</v>
      </c>
      <c r="N5" s="679">
        <f>'Dinamics Baeri'!C5</f>
        <v>300000</v>
      </c>
      <c r="O5" s="679">
        <f>'Dinamics Baeri'!C5</f>
        <v>300000</v>
      </c>
      <c r="P5" s="679">
        <f>'Dinamics Baeri'!C5</f>
        <v>300000</v>
      </c>
      <c r="Q5" s="1001">
        <f>'Dinamics Baeri'!C5</f>
        <v>300000</v>
      </c>
      <c r="R5" s="1001">
        <f>SUM(C5:Q5)</f>
        <v>4500000</v>
      </c>
    </row>
    <row r="6" spans="2:18">
      <c r="B6" s="989" t="s">
        <v>618</v>
      </c>
      <c r="C6" s="678">
        <f>'Dinamics Stellatus'!C5</f>
        <v>300000</v>
      </c>
      <c r="D6" s="678">
        <f>'Dinamics Stellatus'!C5</f>
        <v>300000</v>
      </c>
      <c r="E6" s="678">
        <f>'Dinamics Stellatus'!C5</f>
        <v>300000</v>
      </c>
      <c r="F6" s="678">
        <f>'Dinamics Stellatus'!C5</f>
        <v>300000</v>
      </c>
      <c r="G6" s="678">
        <f>'Dinamics Stellatus'!C5</f>
        <v>300000</v>
      </c>
      <c r="H6" s="678">
        <f>'Dinamics Stellatus'!C5</f>
        <v>300000</v>
      </c>
      <c r="I6" s="678">
        <f>'Dinamics Stellatus'!C5</f>
        <v>300000</v>
      </c>
      <c r="J6" s="678">
        <f>'Dinamics Stellatus'!C5</f>
        <v>300000</v>
      </c>
      <c r="K6" s="678">
        <f>'Dinamics Stellatus'!C5</f>
        <v>300000</v>
      </c>
      <c r="L6" s="678">
        <f>'Dinamics Stellatus'!C5</f>
        <v>300000</v>
      </c>
      <c r="M6" s="678">
        <f>'Dinamics Stellatus'!C5</f>
        <v>300000</v>
      </c>
      <c r="N6" s="678">
        <f>'Dinamics Stellatus'!C5</f>
        <v>300000</v>
      </c>
      <c r="O6" s="678">
        <f>'Dinamics Stellatus'!C5</f>
        <v>300000</v>
      </c>
      <c r="P6" s="678">
        <f>'Dinamics Stellatus'!C5</f>
        <v>300000</v>
      </c>
      <c r="Q6" s="999">
        <f>'Dinamics Stellatus'!C5</f>
        <v>300000</v>
      </c>
      <c r="R6" s="999">
        <f>SUM(R4:R5)</f>
        <v>9000000</v>
      </c>
    </row>
    <row r="7" spans="2:18">
      <c r="B7" s="988" t="s">
        <v>619</v>
      </c>
      <c r="C7" s="679">
        <f>'Dinamics  Gueldens. '!C5</f>
        <v>300000</v>
      </c>
      <c r="D7" s="679">
        <f>'Dinamics  Gueldens. '!C5</f>
        <v>300000</v>
      </c>
      <c r="E7" s="679">
        <f>'Dinamics  Gueldens. '!C5</f>
        <v>300000</v>
      </c>
      <c r="F7" s="679">
        <f>'Dinamics  Gueldens. '!C5</f>
        <v>300000</v>
      </c>
      <c r="G7" s="679">
        <f>'Dinamics  Gueldens. '!C5</f>
        <v>300000</v>
      </c>
      <c r="H7" s="679">
        <f>'Dinamics  Gueldens. '!C5</f>
        <v>300000</v>
      </c>
      <c r="I7" s="679">
        <f>'Dinamics  Gueldens. '!C5</f>
        <v>300000</v>
      </c>
      <c r="J7" s="679">
        <f>'Dinamics  Gueldens. '!C5</f>
        <v>300000</v>
      </c>
      <c r="K7" s="679">
        <f>'Dinamics  Gueldens. '!C5</f>
        <v>300000</v>
      </c>
      <c r="L7" s="679">
        <f>'Dinamics  Gueldens. '!C5</f>
        <v>300000</v>
      </c>
      <c r="M7" s="679">
        <f>'Dinamics  Gueldens. '!C5</f>
        <v>300000</v>
      </c>
      <c r="N7" s="679">
        <f>'Dinamics  Gueldens. '!C5</f>
        <v>300000</v>
      </c>
      <c r="O7" s="679">
        <f>'Dinamics  Gueldens. '!C5</f>
        <v>300000</v>
      </c>
      <c r="P7" s="679">
        <f>'Dinamics  Gueldens. '!C5</f>
        <v>300000</v>
      </c>
      <c r="Q7" s="1001">
        <f>'Dinamics  Gueldens. '!C5</f>
        <v>300000</v>
      </c>
      <c r="R7" s="1001">
        <f>SUM(C7:Q7)</f>
        <v>4500000</v>
      </c>
    </row>
    <row r="8" spans="2:18" ht="12.6" thickBot="1">
      <c r="B8" s="989" t="s">
        <v>716</v>
      </c>
      <c r="C8" s="678">
        <f>'Dinamics Huso'!C5</f>
        <v>300000</v>
      </c>
      <c r="D8" s="678">
        <f>'Dinamics Huso'!C5</f>
        <v>300000</v>
      </c>
      <c r="E8" s="678">
        <f>'Dinamics Huso'!C5</f>
        <v>300000</v>
      </c>
      <c r="F8" s="678">
        <f>'Dinamics Huso'!C5</f>
        <v>300000</v>
      </c>
      <c r="G8" s="678">
        <f>'Dinamics Huso'!C5</f>
        <v>300000</v>
      </c>
      <c r="H8" s="678">
        <f>'Dinamics Huso'!C5</f>
        <v>300000</v>
      </c>
      <c r="I8" s="678">
        <f>'Dinamics Huso'!C5</f>
        <v>300000</v>
      </c>
      <c r="J8" s="678">
        <f>'Dinamics Huso'!C5</f>
        <v>300000</v>
      </c>
      <c r="K8" s="678">
        <f>'Dinamics Huso'!C5</f>
        <v>300000</v>
      </c>
      <c r="L8" s="678">
        <f>'Dinamics Huso'!C5</f>
        <v>300000</v>
      </c>
      <c r="M8" s="678">
        <f>'Dinamics Huso'!C5</f>
        <v>300000</v>
      </c>
      <c r="N8" s="678">
        <f>'Dinamics Huso'!C5</f>
        <v>300000</v>
      </c>
      <c r="O8" s="678">
        <f>'Dinamics Huso'!C5</f>
        <v>300000</v>
      </c>
      <c r="P8" s="678">
        <f>'Dinamics Huso'!C5</f>
        <v>300000</v>
      </c>
      <c r="Q8" s="999">
        <f>'Dinamics Huso'!C5</f>
        <v>300000</v>
      </c>
      <c r="R8" s="1066">
        <f>SUM(C8:Q8)</f>
        <v>4500000</v>
      </c>
    </row>
    <row r="9" spans="2:18" ht="12.6" thickBot="1">
      <c r="B9" s="990" t="s">
        <v>165</v>
      </c>
      <c r="C9" s="1002">
        <f>SUM(C4:C8)</f>
        <v>1500000</v>
      </c>
      <c r="D9" s="1002">
        <f t="shared" ref="D9:Q9" si="0">SUM(D4:D8)</f>
        <v>1500000</v>
      </c>
      <c r="E9" s="1002">
        <f t="shared" si="0"/>
        <v>1500000</v>
      </c>
      <c r="F9" s="1002">
        <f t="shared" si="0"/>
        <v>1500000</v>
      </c>
      <c r="G9" s="1002">
        <f t="shared" si="0"/>
        <v>1500000</v>
      </c>
      <c r="H9" s="1002">
        <f t="shared" si="0"/>
        <v>1500000</v>
      </c>
      <c r="I9" s="1002">
        <f t="shared" si="0"/>
        <v>1500000</v>
      </c>
      <c r="J9" s="1002">
        <f t="shared" si="0"/>
        <v>1500000</v>
      </c>
      <c r="K9" s="1002">
        <f t="shared" si="0"/>
        <v>1500000</v>
      </c>
      <c r="L9" s="1002">
        <f t="shared" si="0"/>
        <v>1500000</v>
      </c>
      <c r="M9" s="1002">
        <f t="shared" si="0"/>
        <v>1500000</v>
      </c>
      <c r="N9" s="1002">
        <f t="shared" si="0"/>
        <v>1500000</v>
      </c>
      <c r="O9" s="1002">
        <f t="shared" si="0"/>
        <v>1500000</v>
      </c>
      <c r="P9" s="1002">
        <f t="shared" si="0"/>
        <v>1500000</v>
      </c>
      <c r="Q9" s="1065">
        <f t="shared" si="0"/>
        <v>1500000</v>
      </c>
      <c r="R9" s="1067">
        <f>SUM(C9:Q9)</f>
        <v>22500000</v>
      </c>
    </row>
  </sheetData>
  <pageMargins left="0.7" right="0.7" top="0.75" bottom="0.75" header="0.3" footer="0.3"/>
  <ignoredErrors>
    <ignoredError sqref="R6" formula="1"/>
  </ignoredError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1">
    <tabColor rgb="FF002060"/>
  </sheetPr>
  <dimension ref="B2:BL11"/>
  <sheetViews>
    <sheetView zoomScaleNormal="100" workbookViewId="0">
      <pane xSplit="4" topLeftCell="E1" activePane="topRight" state="frozen"/>
      <selection pane="topRight" activeCell="G20" sqref="G20"/>
    </sheetView>
  </sheetViews>
  <sheetFormatPr defaultColWidth="12.88671875" defaultRowHeight="12.3"/>
  <cols>
    <col min="1" max="1" width="12.88671875" style="217" customWidth="1"/>
    <col min="2" max="2" width="18.609375" style="217" customWidth="1"/>
    <col min="3" max="3" width="12.88671875" style="1214" customWidth="1"/>
    <col min="4" max="4" width="17" style="1214" customWidth="1"/>
    <col min="5" max="8" width="12.88671875" style="1214" customWidth="1"/>
    <col min="9" max="16384" width="12.88671875" style="217"/>
  </cols>
  <sheetData>
    <row r="2" spans="2:64" ht="12.6" thickBot="1">
      <c r="B2" s="192" t="s">
        <v>559</v>
      </c>
      <c r="C2" s="1205"/>
      <c r="D2" s="1205"/>
      <c r="E2" s="194" t="s">
        <v>49</v>
      </c>
      <c r="F2" s="194"/>
      <c r="G2" s="194"/>
      <c r="H2" s="194"/>
      <c r="I2" s="194" t="s">
        <v>77</v>
      </c>
      <c r="J2" s="194"/>
      <c r="K2" s="194"/>
      <c r="L2" s="194"/>
      <c r="M2" s="194" t="s">
        <v>78</v>
      </c>
      <c r="N2" s="1206"/>
      <c r="O2" s="1206"/>
      <c r="P2" s="1206"/>
      <c r="Q2" s="194" t="s">
        <v>79</v>
      </c>
      <c r="R2" s="1206"/>
      <c r="S2" s="1206"/>
      <c r="T2" s="1206"/>
      <c r="U2" s="194" t="s">
        <v>80</v>
      </c>
      <c r="V2" s="1206"/>
      <c r="W2" s="1206"/>
      <c r="X2" s="1206"/>
      <c r="Y2" s="194" t="s">
        <v>318</v>
      </c>
      <c r="Z2" s="1206"/>
      <c r="AA2" s="1206"/>
      <c r="AB2" s="1206"/>
      <c r="AC2" s="194" t="s">
        <v>317</v>
      </c>
      <c r="AD2" s="1206"/>
      <c r="AE2" s="1206"/>
      <c r="AF2" s="1206"/>
      <c r="AG2" s="194" t="s">
        <v>319</v>
      </c>
      <c r="AH2" s="1206"/>
      <c r="AI2" s="1206"/>
      <c r="AJ2" s="1206"/>
      <c r="AK2" s="194" t="s">
        <v>412</v>
      </c>
      <c r="AL2" s="1206"/>
      <c r="AM2" s="1206"/>
      <c r="AN2" s="1206"/>
      <c r="AO2" s="194" t="s">
        <v>413</v>
      </c>
      <c r="AP2" s="1206"/>
      <c r="AQ2" s="1206"/>
      <c r="AR2" s="1206"/>
      <c r="AS2" s="194" t="s">
        <v>626</v>
      </c>
      <c r="AT2" s="1206"/>
      <c r="AU2" s="1206"/>
      <c r="AV2" s="1206"/>
      <c r="AW2" s="194" t="s">
        <v>627</v>
      </c>
      <c r="AX2" s="1206"/>
      <c r="AY2" s="1206"/>
      <c r="AZ2" s="1206"/>
      <c r="BA2" s="194" t="s">
        <v>628</v>
      </c>
      <c r="BB2" s="1206"/>
      <c r="BC2" s="1206"/>
      <c r="BD2" s="1206"/>
      <c r="BE2" s="194" t="s">
        <v>629</v>
      </c>
      <c r="BF2" s="1206"/>
      <c r="BG2" s="1206"/>
      <c r="BH2" s="1206"/>
      <c r="BI2" s="194" t="s">
        <v>630</v>
      </c>
      <c r="BJ2" s="1206"/>
      <c r="BK2" s="1206"/>
      <c r="BL2" s="1206"/>
    </row>
    <row r="3" spans="2:64" s="1163" customFormat="1" ht="13.95" customHeight="1">
      <c r="B3" s="1207" t="s">
        <v>239</v>
      </c>
      <c r="C3" s="1208" t="s">
        <v>733</v>
      </c>
      <c r="D3" s="1209" t="s">
        <v>322</v>
      </c>
      <c r="E3" s="204" t="s">
        <v>66</v>
      </c>
      <c r="F3" s="203" t="s">
        <v>67</v>
      </c>
      <c r="G3" s="203" t="s">
        <v>68</v>
      </c>
      <c r="H3" s="574" t="s">
        <v>69</v>
      </c>
      <c r="I3" s="578" t="s">
        <v>66</v>
      </c>
      <c r="J3" s="203" t="s">
        <v>67</v>
      </c>
      <c r="K3" s="203" t="s">
        <v>68</v>
      </c>
      <c r="L3" s="574" t="s">
        <v>69</v>
      </c>
      <c r="M3" s="578" t="s">
        <v>66</v>
      </c>
      <c r="N3" s="203" t="s">
        <v>67</v>
      </c>
      <c r="O3" s="203" t="s">
        <v>68</v>
      </c>
      <c r="P3" s="574" t="s">
        <v>69</v>
      </c>
      <c r="Q3" s="578" t="s">
        <v>66</v>
      </c>
      <c r="R3" s="203" t="s">
        <v>67</v>
      </c>
      <c r="S3" s="203" t="s">
        <v>68</v>
      </c>
      <c r="T3" s="574" t="s">
        <v>69</v>
      </c>
      <c r="U3" s="578" t="s">
        <v>66</v>
      </c>
      <c r="V3" s="203" t="s">
        <v>67</v>
      </c>
      <c r="W3" s="203" t="s">
        <v>68</v>
      </c>
      <c r="X3" s="574" t="s">
        <v>69</v>
      </c>
      <c r="Y3" s="578" t="s">
        <v>66</v>
      </c>
      <c r="Z3" s="203" t="s">
        <v>67</v>
      </c>
      <c r="AA3" s="203" t="s">
        <v>68</v>
      </c>
      <c r="AB3" s="574" t="s">
        <v>69</v>
      </c>
      <c r="AC3" s="578" t="s">
        <v>66</v>
      </c>
      <c r="AD3" s="203" t="s">
        <v>67</v>
      </c>
      <c r="AE3" s="203" t="s">
        <v>68</v>
      </c>
      <c r="AF3" s="574" t="s">
        <v>69</v>
      </c>
      <c r="AG3" s="578" t="s">
        <v>66</v>
      </c>
      <c r="AH3" s="203" t="s">
        <v>67</v>
      </c>
      <c r="AI3" s="203" t="s">
        <v>68</v>
      </c>
      <c r="AJ3" s="574" t="s">
        <v>69</v>
      </c>
      <c r="AK3" s="578" t="s">
        <v>66</v>
      </c>
      <c r="AL3" s="203" t="s">
        <v>67</v>
      </c>
      <c r="AM3" s="203" t="s">
        <v>68</v>
      </c>
      <c r="AN3" s="574" t="s">
        <v>69</v>
      </c>
      <c r="AO3" s="578" t="s">
        <v>66</v>
      </c>
      <c r="AP3" s="203" t="s">
        <v>67</v>
      </c>
      <c r="AQ3" s="203" t="s">
        <v>68</v>
      </c>
      <c r="AR3" s="575" t="s">
        <v>69</v>
      </c>
      <c r="AS3" s="578" t="s">
        <v>66</v>
      </c>
      <c r="AT3" s="203" t="s">
        <v>67</v>
      </c>
      <c r="AU3" s="203" t="s">
        <v>68</v>
      </c>
      <c r="AV3" s="575" t="s">
        <v>69</v>
      </c>
      <c r="AW3" s="578" t="s">
        <v>66</v>
      </c>
      <c r="AX3" s="203" t="s">
        <v>67</v>
      </c>
      <c r="AY3" s="203" t="s">
        <v>68</v>
      </c>
      <c r="AZ3" s="575" t="s">
        <v>69</v>
      </c>
      <c r="BA3" s="578" t="s">
        <v>66</v>
      </c>
      <c r="BB3" s="203" t="s">
        <v>67</v>
      </c>
      <c r="BC3" s="203" t="s">
        <v>68</v>
      </c>
      <c r="BD3" s="575" t="s">
        <v>69</v>
      </c>
      <c r="BE3" s="578" t="s">
        <v>66</v>
      </c>
      <c r="BF3" s="203" t="s">
        <v>67</v>
      </c>
      <c r="BG3" s="203" t="s">
        <v>68</v>
      </c>
      <c r="BH3" s="575" t="s">
        <v>69</v>
      </c>
      <c r="BI3" s="578" t="s">
        <v>66</v>
      </c>
      <c r="BJ3" s="203" t="s">
        <v>67</v>
      </c>
      <c r="BK3" s="203" t="s">
        <v>68</v>
      </c>
      <c r="BL3" s="575" t="s">
        <v>69</v>
      </c>
    </row>
    <row r="4" spans="2:64" s="1163" customFormat="1" ht="12.6" thickBot="1">
      <c r="B4" s="1210"/>
      <c r="C4" s="1211"/>
      <c r="D4" s="1212"/>
      <c r="E4" s="1213"/>
      <c r="F4" s="1213"/>
      <c r="G4" s="1213"/>
      <c r="H4" s="1213"/>
      <c r="I4" s="1210"/>
      <c r="J4" s="1210"/>
      <c r="K4" s="1210"/>
      <c r="L4" s="1210"/>
      <c r="M4" s="1210"/>
      <c r="N4" s="1210"/>
      <c r="O4" s="1210"/>
      <c r="P4" s="1210"/>
      <c r="Q4" s="1210"/>
      <c r="R4" s="1210"/>
      <c r="S4" s="1210"/>
      <c r="T4" s="1210"/>
      <c r="U4" s="1210"/>
      <c r="V4" s="1210"/>
      <c r="W4" s="1210"/>
      <c r="X4" s="1210"/>
      <c r="Y4" s="1210"/>
      <c r="Z4" s="1210"/>
      <c r="AA4" s="1210"/>
      <c r="AB4" s="1210"/>
      <c r="AC4" s="1210"/>
      <c r="AD4" s="1210"/>
      <c r="AE4" s="1210"/>
      <c r="AF4" s="1210"/>
      <c r="AG4" s="1210"/>
      <c r="AH4" s="1210"/>
      <c r="AI4" s="1210"/>
      <c r="AJ4" s="1210"/>
      <c r="AK4" s="1210"/>
      <c r="AL4" s="1210"/>
      <c r="AM4" s="1210"/>
      <c r="AN4" s="1210"/>
      <c r="AO4" s="1210"/>
      <c r="AP4" s="1210"/>
      <c r="AQ4" s="1210"/>
      <c r="AR4" s="1210"/>
      <c r="AS4" s="1210"/>
      <c r="AT4" s="1210"/>
      <c r="AU4" s="1210"/>
      <c r="AV4" s="1210"/>
      <c r="AW4" s="1210"/>
      <c r="AX4" s="1210"/>
      <c r="AY4" s="1210"/>
      <c r="AZ4" s="1210"/>
      <c r="BA4" s="1210"/>
      <c r="BB4" s="1210"/>
      <c r="BC4" s="1210"/>
      <c r="BD4" s="1210"/>
      <c r="BE4" s="1210"/>
      <c r="BF4" s="1210"/>
      <c r="BG4" s="1210"/>
      <c r="BH4" s="1210"/>
      <c r="BI4" s="1210"/>
      <c r="BJ4" s="1210"/>
      <c r="BK4" s="1210"/>
      <c r="BL4" s="1210"/>
    </row>
    <row r="5" spans="2:64" s="1163" customFormat="1" ht="12.6" thickBot="1">
      <c r="B5" s="1490" t="s">
        <v>841</v>
      </c>
      <c r="C5" s="1576">
        <f>'OPEX Drivers'!F5</f>
        <v>0.08</v>
      </c>
      <c r="D5" s="1506">
        <f>SUM(E5:BL5)</f>
        <v>1800000</v>
      </c>
      <c r="E5" s="1494">
        <f>'Surgeon Eggs'!C9*C5</f>
        <v>120000</v>
      </c>
      <c r="F5" s="1348"/>
      <c r="G5" s="1348"/>
      <c r="H5" s="1348"/>
      <c r="I5" s="1349">
        <f>'Surgeon Eggs'!D9*C5</f>
        <v>120000</v>
      </c>
      <c r="J5" s="1349"/>
      <c r="K5" s="1349"/>
      <c r="L5" s="1349"/>
      <c r="M5" s="1349">
        <f>'Surgeon Eggs'!F9*C5</f>
        <v>120000</v>
      </c>
      <c r="N5" s="1349"/>
      <c r="O5" s="1349"/>
      <c r="P5" s="1349"/>
      <c r="Q5" s="1349">
        <f>'Surgeon Eggs'!F9*C5</f>
        <v>120000</v>
      </c>
      <c r="R5" s="1349"/>
      <c r="S5" s="1349"/>
      <c r="T5" s="1349"/>
      <c r="U5" s="1349">
        <f>'Surgeon Eggs'!G9*C5</f>
        <v>120000</v>
      </c>
      <c r="V5" s="1349"/>
      <c r="W5" s="1349"/>
      <c r="X5" s="1349"/>
      <c r="Y5" s="1349">
        <f>'Surgeon Eggs'!H9*C5</f>
        <v>120000</v>
      </c>
      <c r="Z5" s="1349"/>
      <c r="AA5" s="1349"/>
      <c r="AB5" s="1349"/>
      <c r="AC5" s="1349">
        <f>'Surgeon Eggs'!I9*C5</f>
        <v>120000</v>
      </c>
      <c r="AD5" s="1349"/>
      <c r="AE5" s="1349"/>
      <c r="AF5" s="1349"/>
      <c r="AG5" s="1349">
        <f>'Surgeon Eggs'!J9*C5</f>
        <v>120000</v>
      </c>
      <c r="AH5" s="1349"/>
      <c r="AI5" s="1349"/>
      <c r="AJ5" s="1349"/>
      <c r="AK5" s="1349">
        <f>'Surgeon Eggs'!K9*C5</f>
        <v>120000</v>
      </c>
      <c r="AL5" s="1349"/>
      <c r="AM5" s="1349"/>
      <c r="AN5" s="1349"/>
      <c r="AO5" s="1349">
        <f>'Surgeon Eggs'!L9*C5</f>
        <v>120000</v>
      </c>
      <c r="AP5" s="1349"/>
      <c r="AQ5" s="1349"/>
      <c r="AR5" s="1349"/>
      <c r="AS5" s="1349">
        <f>'Surgeon Eggs'!M9*C5</f>
        <v>120000</v>
      </c>
      <c r="AT5" s="1349"/>
      <c r="AU5" s="1349"/>
      <c r="AV5" s="1349"/>
      <c r="AW5" s="1349">
        <f>'Surgeon Eggs'!N9*C5</f>
        <v>120000</v>
      </c>
      <c r="AX5" s="1349"/>
      <c r="AY5" s="1349"/>
      <c r="AZ5" s="1349"/>
      <c r="BA5" s="1349">
        <f>'Surgeon Eggs'!O9*C5</f>
        <v>120000</v>
      </c>
      <c r="BB5" s="1349"/>
      <c r="BC5" s="1349"/>
      <c r="BD5" s="1349"/>
      <c r="BE5" s="1349">
        <f>'Surgeon Eggs'!P9*C5</f>
        <v>120000</v>
      </c>
      <c r="BF5" s="1349"/>
      <c r="BG5" s="1349"/>
      <c r="BH5" s="1349"/>
      <c r="BI5" s="1349">
        <f>'Surgeon Eggs'!Q9*C5</f>
        <v>120000</v>
      </c>
      <c r="BJ5" s="1349"/>
      <c r="BK5" s="1349"/>
      <c r="BL5" s="1350"/>
    </row>
    <row r="6" spans="2:64" ht="12.6" thickBot="1">
      <c r="B6" s="1492" t="s">
        <v>638</v>
      </c>
      <c r="C6" s="1504"/>
      <c r="D6" s="1505"/>
      <c r="E6" s="1495">
        <f>'Ruthenus 15th. Generation'!D6/4</f>
        <v>2611.6270786286582</v>
      </c>
      <c r="F6" s="1351">
        <f>'Ruthenus 15th. Generation'!D6/4</f>
        <v>2611.6270786286582</v>
      </c>
      <c r="G6" s="1351">
        <f>'Ruthenus 15th. Generation'!D6/4</f>
        <v>2611.6270786286582</v>
      </c>
      <c r="H6" s="1351">
        <f>'Ruthenus 15th. Generation'!D6/4</f>
        <v>2611.6270786286582</v>
      </c>
      <c r="I6" s="1351">
        <f>'Ruthenus 15th. Generation'!E6/4</f>
        <v>2611.6270786286582</v>
      </c>
      <c r="J6" s="1351">
        <f>'Ruthenus 15th. Generation'!E6/4</f>
        <v>2611.6270786286582</v>
      </c>
      <c r="K6" s="1351">
        <f>'Ruthenus 15th. Generation'!E6/4</f>
        <v>2611.6270786286582</v>
      </c>
      <c r="L6" s="1351">
        <f>'Ruthenus 15th. Generation'!E6/4</f>
        <v>2611.6270786286582</v>
      </c>
      <c r="M6" s="1351">
        <f>'Ruthenus 15th. Generation'!F6/4</f>
        <v>2611.6270786286582</v>
      </c>
      <c r="N6" s="1351">
        <f>'Ruthenus 15th. Generation'!F6/4</f>
        <v>2611.6270786286582</v>
      </c>
      <c r="O6" s="1351">
        <f>'Ruthenus 15th. Generation'!F6/4</f>
        <v>2611.6270786286582</v>
      </c>
      <c r="P6" s="1351">
        <f>'Ruthenus 15th. Generation'!F6/4</f>
        <v>2611.6270786286582</v>
      </c>
      <c r="Q6" s="1351">
        <f>'Ruthenus 15th. Generation'!G6/4</f>
        <v>2611.6270786286582</v>
      </c>
      <c r="R6" s="1351">
        <f>'Ruthenus 15th. Generation'!G6/4</f>
        <v>2611.6270786286582</v>
      </c>
      <c r="S6" s="1351">
        <f>'Ruthenus 15th. Generation'!G6/4</f>
        <v>2611.6270786286582</v>
      </c>
      <c r="T6" s="1351">
        <f>'Ruthenus 15th. Generation'!G6/4</f>
        <v>2611.6270786286582</v>
      </c>
      <c r="U6" s="1351">
        <f>'Ruthenus 15th. Generation'!H6/4</f>
        <v>2611.6270786286582</v>
      </c>
      <c r="V6" s="1351">
        <f>'Ruthenus 15th. Generation'!H6/4</f>
        <v>2611.6270786286582</v>
      </c>
      <c r="W6" s="1351">
        <f>'Ruthenus 15th. Generation'!H6/4</f>
        <v>2611.6270786286582</v>
      </c>
      <c r="X6" s="1351">
        <f>'Ruthenus 15th. Generation'!H6/4</f>
        <v>2611.6270786286582</v>
      </c>
      <c r="Y6" s="1351">
        <f>'Ruthenus 15th. Generation'!I6/4</f>
        <v>2611.6270786286582</v>
      </c>
      <c r="Z6" s="1351">
        <f>'Ruthenus 15th. Generation'!I6/4</f>
        <v>2611.6270786286582</v>
      </c>
      <c r="AA6" s="1351">
        <f>'Ruthenus 15th. Generation'!I6/4</f>
        <v>2611.6270786286582</v>
      </c>
      <c r="AB6" s="1351">
        <f>'Ruthenus 15th. Generation'!I6/4</f>
        <v>2611.6270786286582</v>
      </c>
      <c r="AC6" s="1351">
        <f>'Ruthenus 15th. Generation'!J6/4</f>
        <v>2611.6270786286582</v>
      </c>
      <c r="AD6" s="1351">
        <f>'Ruthenus 15th. Generation'!J6/4</f>
        <v>2611.6270786286582</v>
      </c>
      <c r="AE6" s="1351">
        <f>'Ruthenus 15th. Generation'!J6/4</f>
        <v>2611.6270786286582</v>
      </c>
      <c r="AF6" s="1351">
        <f>'Ruthenus 15th. Generation'!J6/4</f>
        <v>2611.6270786286582</v>
      </c>
      <c r="AG6" s="1351">
        <f>'Ruthenus 15th. Generation'!K6/4</f>
        <v>2611.6270786286582</v>
      </c>
      <c r="AH6" s="1351">
        <f>'Ruthenus 15th. Generation'!K6/4</f>
        <v>2611.6270786286582</v>
      </c>
      <c r="AI6" s="1351">
        <f>'Ruthenus 15th. Generation'!K6/4</f>
        <v>2611.6270786286582</v>
      </c>
      <c r="AJ6" s="1351">
        <f>'Ruthenus 15th. Generation'!K6/4</f>
        <v>2611.6270786286582</v>
      </c>
      <c r="AK6" s="1351">
        <f>'Ruthenus 15th. Generation'!L6/4</f>
        <v>2611.6270786286582</v>
      </c>
      <c r="AL6" s="1351">
        <f>'Ruthenus 15th. Generation'!L6/4</f>
        <v>2611.6270786286582</v>
      </c>
      <c r="AM6" s="1351">
        <f>'Ruthenus 15th. Generation'!L6/4</f>
        <v>2611.6270786286582</v>
      </c>
      <c r="AN6" s="1351">
        <f>'Ruthenus 15th. Generation'!L6/4</f>
        <v>2611.6270786286582</v>
      </c>
      <c r="AO6" s="1351">
        <f>'Ruthenus 15th. Generation'!M6/4</f>
        <v>2611.6270786286582</v>
      </c>
      <c r="AP6" s="1351">
        <f>'Ruthenus 15th. Generation'!M6/4</f>
        <v>2611.6270786286582</v>
      </c>
      <c r="AQ6" s="1351">
        <f>'Ruthenus 15th. Generation'!M6/4</f>
        <v>2611.6270786286582</v>
      </c>
      <c r="AR6" s="1351">
        <f>'Ruthenus 15th. Generation'!M6/4</f>
        <v>2611.6270786286582</v>
      </c>
      <c r="AS6" s="1351">
        <f>'Ruthenus 15th. Generation'!N6/4</f>
        <v>2611.6270786286582</v>
      </c>
      <c r="AT6" s="1351">
        <f>'Ruthenus 15th. Generation'!N6/4</f>
        <v>2611.6270786286582</v>
      </c>
      <c r="AU6" s="1351">
        <f>'Ruthenus 15th. Generation'!N6/4</f>
        <v>2611.6270786286582</v>
      </c>
      <c r="AV6" s="1351">
        <f>'Ruthenus 15th. Generation'!N6/4</f>
        <v>2611.6270786286582</v>
      </c>
      <c r="AW6" s="1351">
        <f>'Ruthenus 15th. Generation'!O6/4</f>
        <v>2611.6270786286582</v>
      </c>
      <c r="AX6" s="1351">
        <f>'Ruthenus 15th. Generation'!O6/4</f>
        <v>2611.6270786286582</v>
      </c>
      <c r="AY6" s="1351">
        <f>'Ruthenus 15th. Generation'!O6/4</f>
        <v>2611.6270786286582</v>
      </c>
      <c r="AZ6" s="1351">
        <f>'Ruthenus 15th. Generation'!O6/4</f>
        <v>2611.6270786286582</v>
      </c>
      <c r="BA6" s="1351">
        <f>'Ruthenus 15th. Generation'!P6/4</f>
        <v>2611.6270786286582</v>
      </c>
      <c r="BB6" s="1351">
        <f>'Ruthenus 15th. Generation'!P6/4</f>
        <v>2611.6270786286582</v>
      </c>
      <c r="BC6" s="1351">
        <f>'Ruthenus 15th. Generation'!P6/4</f>
        <v>2611.6270786286582</v>
      </c>
      <c r="BD6" s="1351">
        <f>'Ruthenus 15th. Generation'!P6/4</f>
        <v>2611.6270786286582</v>
      </c>
      <c r="BE6" s="1351">
        <f>'Ruthenus 15th. Generation'!Q6/4</f>
        <v>2611.6270786286582</v>
      </c>
      <c r="BF6" s="1351">
        <f>'Ruthenus 15th. Generation'!Q6/4</f>
        <v>2611.6270786286582</v>
      </c>
      <c r="BG6" s="1351">
        <f>'Ruthenus 15th. Generation'!Q6/4</f>
        <v>2611.6270786286582</v>
      </c>
      <c r="BH6" s="1351">
        <f>'Ruthenus 15th. Generation'!Q6/4</f>
        <v>2611.6270786286582</v>
      </c>
      <c r="BI6" s="1351">
        <f>'Ruthenus 15th. Generation'!R6/4</f>
        <v>2611.6270786286582</v>
      </c>
      <c r="BJ6" s="1351">
        <f>'Ruthenus 15th. Generation'!R6/4</f>
        <v>2611.6270786286582</v>
      </c>
      <c r="BK6" s="1351">
        <f>'Ruthenus 15th. Generation'!R6/4</f>
        <v>2611.6270786286582</v>
      </c>
      <c r="BL6" s="1352">
        <f>'Ruthenus 15th. Generation'!R6/4</f>
        <v>2611.6270786286582</v>
      </c>
    </row>
    <row r="7" spans="2:64" ht="12.6" thickBot="1">
      <c r="B7" s="1491" t="s">
        <v>724</v>
      </c>
      <c r="C7" s="1501"/>
      <c r="D7" s="1502"/>
      <c r="E7" s="1496">
        <f>'Baeri 15th. Generation'!D6/4</f>
        <v>1092.3946530175217</v>
      </c>
      <c r="F7" s="1353">
        <f>'Baeri 15th. Generation'!D6/4</f>
        <v>1092.3946530175217</v>
      </c>
      <c r="G7" s="1353">
        <f>'Baeri 15th. Generation'!D6/4</f>
        <v>1092.3946530175217</v>
      </c>
      <c r="H7" s="1353">
        <f>'Baeri 15th. Generation'!D6/4</f>
        <v>1092.3946530175217</v>
      </c>
      <c r="I7" s="1353">
        <f>'Baeri 15th. Generation'!E6/4</f>
        <v>1092.3946530175217</v>
      </c>
      <c r="J7" s="1353">
        <f>'Baeri 15th. Generation'!E6/4</f>
        <v>1092.3946530175217</v>
      </c>
      <c r="K7" s="1353">
        <f>'Baeri 15th. Generation'!E6/4</f>
        <v>1092.3946530175217</v>
      </c>
      <c r="L7" s="1353">
        <f>'Baeri 15th. Generation'!E6/4</f>
        <v>1092.3946530175217</v>
      </c>
      <c r="M7" s="1353">
        <f>'Baeri 15th. Generation'!F6/4</f>
        <v>1092.3946530175217</v>
      </c>
      <c r="N7" s="1353">
        <f>'Baeri 15th. Generation'!F6/4</f>
        <v>1092.3946530175217</v>
      </c>
      <c r="O7" s="1353">
        <f>'Baeri 15th. Generation'!F6/4</f>
        <v>1092.3946530175217</v>
      </c>
      <c r="P7" s="1353">
        <f>'Baeri 15th. Generation'!F6/4</f>
        <v>1092.3946530175217</v>
      </c>
      <c r="Q7" s="1353">
        <f>'Baeri 15th. Generation'!G6/4</f>
        <v>1092.3946530175217</v>
      </c>
      <c r="R7" s="1353">
        <f>'Baeri 15th. Generation'!G6/4</f>
        <v>1092.3946530175217</v>
      </c>
      <c r="S7" s="1353">
        <f>'Baeri 15th. Generation'!G6/4</f>
        <v>1092.3946530175217</v>
      </c>
      <c r="T7" s="1353">
        <f>'Baeri 15th. Generation'!G6/4</f>
        <v>1092.3946530175217</v>
      </c>
      <c r="U7" s="1353">
        <f>'Baeri 15th. Generation'!H6/4</f>
        <v>1092.3946530175217</v>
      </c>
      <c r="V7" s="1353">
        <f>'Baeri 15th. Generation'!H6/4</f>
        <v>1092.3946530175217</v>
      </c>
      <c r="W7" s="1353">
        <f>'Baeri 15th. Generation'!H6/4</f>
        <v>1092.3946530175217</v>
      </c>
      <c r="X7" s="1353">
        <f>'Baeri 15th. Generation'!H6/4</f>
        <v>1092.3946530175217</v>
      </c>
      <c r="Y7" s="1353">
        <f>'Baeri 15th. Generation'!I6/4</f>
        <v>1092.3946530175217</v>
      </c>
      <c r="Z7" s="1353">
        <f>'Baeri 15th. Generation'!I6/4</f>
        <v>1092.3946530175217</v>
      </c>
      <c r="AA7" s="1353">
        <f>'Baeri 15th. Generation'!I6/4</f>
        <v>1092.3946530175217</v>
      </c>
      <c r="AB7" s="1353">
        <f>'Baeri 15th. Generation'!I6/4</f>
        <v>1092.3946530175217</v>
      </c>
      <c r="AC7" s="1353">
        <f>'Baeri 15th. Generation'!J6/4</f>
        <v>1092.3946530175217</v>
      </c>
      <c r="AD7" s="1353">
        <f>'Baeri 15th. Generation'!J6/4</f>
        <v>1092.3946530175217</v>
      </c>
      <c r="AE7" s="1353">
        <f>'Baeri 15th. Generation'!J6/4</f>
        <v>1092.3946530175217</v>
      </c>
      <c r="AF7" s="1353">
        <f>'Baeri 15th. Generation'!J6/4</f>
        <v>1092.3946530175217</v>
      </c>
      <c r="AG7" s="1353">
        <f>'Baeri 15th. Generation'!K6/4</f>
        <v>1092.3946530175217</v>
      </c>
      <c r="AH7" s="1353">
        <f>'Baeri 15th. Generation'!K6/4</f>
        <v>1092.3946530175217</v>
      </c>
      <c r="AI7" s="1353">
        <f>'Baeri 15th. Generation'!K6/4</f>
        <v>1092.3946530175217</v>
      </c>
      <c r="AJ7" s="1353">
        <f>'Baeri 15th. Generation'!K6/4</f>
        <v>1092.3946530175217</v>
      </c>
      <c r="AK7" s="1353">
        <f>'Baeri 15th. Generation'!L6/4</f>
        <v>1092.3946530175217</v>
      </c>
      <c r="AL7" s="1353">
        <f>'Baeri 15th. Generation'!L6/4</f>
        <v>1092.3946530175217</v>
      </c>
      <c r="AM7" s="1353">
        <f>'Baeri 15th. Generation'!L6/4</f>
        <v>1092.3946530175217</v>
      </c>
      <c r="AN7" s="1353">
        <f>'Baeri 15th. Generation'!L6/4</f>
        <v>1092.3946530175217</v>
      </c>
      <c r="AO7" s="1353">
        <f>'Baeri 15th. Generation'!M6/4</f>
        <v>1092.3946530175217</v>
      </c>
      <c r="AP7" s="1353">
        <f>'Baeri 15th. Generation'!M6/4</f>
        <v>1092.3946530175217</v>
      </c>
      <c r="AQ7" s="1353">
        <f>'Baeri 15th. Generation'!M6/4</f>
        <v>1092.3946530175217</v>
      </c>
      <c r="AR7" s="1353">
        <f>'Baeri 15th. Generation'!M6/4</f>
        <v>1092.3946530175217</v>
      </c>
      <c r="AS7" s="1353">
        <f>'Baeri 15th. Generation'!N6/4</f>
        <v>1092.3946530175217</v>
      </c>
      <c r="AT7" s="1353">
        <f>'Baeri 15th. Generation'!N6/4</f>
        <v>1092.3946530175217</v>
      </c>
      <c r="AU7" s="1353">
        <f>'Baeri 15th. Generation'!N6/4</f>
        <v>1092.3946530175217</v>
      </c>
      <c r="AV7" s="1353">
        <f>'Baeri 15th. Generation'!N6/4</f>
        <v>1092.3946530175217</v>
      </c>
      <c r="AW7" s="1353">
        <f>'Baeri 15th. Generation'!O6/4</f>
        <v>1092.3946530175217</v>
      </c>
      <c r="AX7" s="1353">
        <f>'Baeri 15th. Generation'!O6/4</f>
        <v>1092.3946530175217</v>
      </c>
      <c r="AY7" s="1353">
        <f>'Baeri 15th. Generation'!O6/4</f>
        <v>1092.3946530175217</v>
      </c>
      <c r="AZ7" s="1353">
        <f>'Baeri 15th. Generation'!O6/4</f>
        <v>1092.3946530175217</v>
      </c>
      <c r="BA7" s="1353">
        <f>'Baeri 15th. Generation'!P6/4</f>
        <v>1092.3946530175217</v>
      </c>
      <c r="BB7" s="1353">
        <f>'Baeri 15th. Generation'!P6/4</f>
        <v>1092.3946530175217</v>
      </c>
      <c r="BC7" s="1353">
        <f>'Baeri 15th. Generation'!P6/4</f>
        <v>1092.3946530175217</v>
      </c>
      <c r="BD7" s="1353">
        <f>'Baeri 15th. Generation'!P6/4</f>
        <v>1092.3946530175217</v>
      </c>
      <c r="BE7" s="1353">
        <f>'Baeri 15th. Generation'!Q6/4</f>
        <v>1092.3946530175217</v>
      </c>
      <c r="BF7" s="1353">
        <f>'Baeri 15th. Generation'!Q6/4</f>
        <v>1092.3946530175217</v>
      </c>
      <c r="BG7" s="1353">
        <f>'Baeri 15th. Generation'!Q6/4</f>
        <v>1092.3946530175217</v>
      </c>
      <c r="BH7" s="1353">
        <f>'Baeri 15th. Generation'!Q6/4</f>
        <v>1092.3946530175217</v>
      </c>
      <c r="BI7" s="1353">
        <f>'Baeri 15th. Generation'!R6/4</f>
        <v>1092.3946530175217</v>
      </c>
      <c r="BJ7" s="1353">
        <f>'Baeri 15th. Generation'!R6/4</f>
        <v>1092.3946530175217</v>
      </c>
      <c r="BK7" s="1353">
        <f>'Baeri 15th. Generation'!R6/4</f>
        <v>1092.3946530175217</v>
      </c>
      <c r="BL7" s="1353">
        <f>'Baeri 15th. Generation'!R6/4</f>
        <v>1092.3946530175217</v>
      </c>
    </row>
    <row r="8" spans="2:64" ht="12.6" thickBot="1">
      <c r="B8" s="1492" t="s">
        <v>676</v>
      </c>
      <c r="C8" s="1499"/>
      <c r="D8" s="1500"/>
      <c r="E8" s="1495">
        <f>'Stellatus 15th. Generation'!D6/4</f>
        <v>498.46740394738174</v>
      </c>
      <c r="F8" s="1351">
        <f>'Stellatus 15th. Generation'!D6/4</f>
        <v>498.46740394738174</v>
      </c>
      <c r="G8" s="1351">
        <f>'Stellatus 15th. Generation'!D6/4</f>
        <v>498.46740394738174</v>
      </c>
      <c r="H8" s="1351">
        <f>'Stellatus 15th. Generation'!D6/4</f>
        <v>498.46740394738174</v>
      </c>
      <c r="I8" s="1351">
        <f>'Stellatus 15th. Generation'!E6/4</f>
        <v>498.46740394738174</v>
      </c>
      <c r="J8" s="1351">
        <f>'Stellatus 15th. Generation'!E6/4</f>
        <v>498.46740394738174</v>
      </c>
      <c r="K8" s="1351">
        <f>'Stellatus 15th. Generation'!E6/4</f>
        <v>498.46740394738174</v>
      </c>
      <c r="L8" s="1351">
        <f>'Stellatus 15th. Generation'!E6/4</f>
        <v>498.46740394738174</v>
      </c>
      <c r="M8" s="1351">
        <f>'Stellatus 15th. Generation'!F6/4</f>
        <v>498.46740394738174</v>
      </c>
      <c r="N8" s="1351">
        <f>'Stellatus 15th. Generation'!F6/4</f>
        <v>498.46740394738174</v>
      </c>
      <c r="O8" s="1351">
        <f>'Stellatus 15th. Generation'!F6/4</f>
        <v>498.46740394738174</v>
      </c>
      <c r="P8" s="1351">
        <f>'Stellatus 15th. Generation'!F6/4</f>
        <v>498.46740394738174</v>
      </c>
      <c r="Q8" s="1351">
        <f>'Stellatus 15th. Generation'!G6/4</f>
        <v>498.46740394738174</v>
      </c>
      <c r="R8" s="1351">
        <f>'Stellatus 15th. Generation'!G6/4</f>
        <v>498.46740394738174</v>
      </c>
      <c r="S8" s="1351">
        <f>'Stellatus 15th. Generation'!G6/4</f>
        <v>498.46740394738174</v>
      </c>
      <c r="T8" s="1351">
        <f>'Stellatus 15th. Generation'!G6/4</f>
        <v>498.46740394738174</v>
      </c>
      <c r="U8" s="1351">
        <f>'Stellatus 15th. Generation'!H6/4</f>
        <v>498.46740394738174</v>
      </c>
      <c r="V8" s="1351">
        <f>'Stellatus 15th. Generation'!H6/4</f>
        <v>498.46740394738174</v>
      </c>
      <c r="W8" s="1351">
        <f>'Stellatus 15th. Generation'!H6/4</f>
        <v>498.46740394738174</v>
      </c>
      <c r="X8" s="1351">
        <f>'Stellatus 15th. Generation'!H6/4</f>
        <v>498.46740394738174</v>
      </c>
      <c r="Y8" s="1351">
        <f>'Stellatus 15th. Generation'!I6/4</f>
        <v>498.46740394738174</v>
      </c>
      <c r="Z8" s="1351">
        <f>'Stellatus 15th. Generation'!I6/4</f>
        <v>498.46740394738174</v>
      </c>
      <c r="AA8" s="1351">
        <f>'Stellatus 15th. Generation'!I6/4</f>
        <v>498.46740394738174</v>
      </c>
      <c r="AB8" s="1351">
        <f>'Stellatus 15th. Generation'!I6/4</f>
        <v>498.46740394738174</v>
      </c>
      <c r="AC8" s="1351">
        <f>'Stellatus 15th. Generation'!J6/4</f>
        <v>498.46740394738174</v>
      </c>
      <c r="AD8" s="1351">
        <f>'Stellatus 15th. Generation'!J6/4</f>
        <v>498.46740394738174</v>
      </c>
      <c r="AE8" s="1351">
        <f>'Stellatus 15th. Generation'!J6/4</f>
        <v>498.46740394738174</v>
      </c>
      <c r="AF8" s="1351">
        <f>'Stellatus 15th. Generation'!J6/4</f>
        <v>498.46740394738174</v>
      </c>
      <c r="AG8" s="1351">
        <f>'Stellatus 15th. Generation'!K6/4</f>
        <v>498.46740394738174</v>
      </c>
      <c r="AH8" s="1351">
        <f>'Stellatus 15th. Generation'!K6/4</f>
        <v>498.46740394738174</v>
      </c>
      <c r="AI8" s="1351">
        <f>'Stellatus 15th. Generation'!K6/4</f>
        <v>498.46740394738174</v>
      </c>
      <c r="AJ8" s="1351">
        <f>'Stellatus 15th. Generation'!K6/4</f>
        <v>498.46740394738174</v>
      </c>
      <c r="AK8" s="1351">
        <f>'Stellatus 15th. Generation'!L6/4</f>
        <v>498.46740394738174</v>
      </c>
      <c r="AL8" s="1351">
        <f>'Stellatus 15th. Generation'!L6/4</f>
        <v>498.46740394738174</v>
      </c>
      <c r="AM8" s="1351">
        <f>'Stellatus 15th. Generation'!L6/4</f>
        <v>498.46740394738174</v>
      </c>
      <c r="AN8" s="1351">
        <f>'Stellatus 15th. Generation'!L6/4</f>
        <v>498.46740394738174</v>
      </c>
      <c r="AO8" s="1351">
        <f>'Stellatus 15th. Generation'!M6/4</f>
        <v>498.46740394738174</v>
      </c>
      <c r="AP8" s="1351">
        <f>'Stellatus 15th. Generation'!M6/4</f>
        <v>498.46740394738174</v>
      </c>
      <c r="AQ8" s="1351">
        <f>'Stellatus 15th. Generation'!M6/4</f>
        <v>498.46740394738174</v>
      </c>
      <c r="AR8" s="1351">
        <f>'Stellatus 15th. Generation'!M6/4</f>
        <v>498.46740394738174</v>
      </c>
      <c r="AS8" s="1351">
        <f>'Stellatus 15th. Generation'!N6/4</f>
        <v>498.46740394738174</v>
      </c>
      <c r="AT8" s="1351">
        <f>'Stellatus 15th. Generation'!N6/4</f>
        <v>498.46740394738174</v>
      </c>
      <c r="AU8" s="1351">
        <f>'Stellatus 15th. Generation'!N6/4</f>
        <v>498.46740394738174</v>
      </c>
      <c r="AV8" s="1351">
        <f>'Stellatus 15th. Generation'!N6/4</f>
        <v>498.46740394738174</v>
      </c>
      <c r="AW8" s="1351">
        <f>'Stellatus 15th. Generation'!O6/4</f>
        <v>498.46740394738174</v>
      </c>
      <c r="AX8" s="1351">
        <f>'Stellatus 15th. Generation'!O6/4</f>
        <v>498.46740394738174</v>
      </c>
      <c r="AY8" s="1351">
        <f>'Stellatus 15th. Generation'!O6/4</f>
        <v>498.46740394738174</v>
      </c>
      <c r="AZ8" s="1351">
        <f>'Stellatus 15th. Generation'!O6/4</f>
        <v>498.46740394738174</v>
      </c>
      <c r="BA8" s="1351">
        <f>'Stellatus 15th. Generation'!P6/4</f>
        <v>498.46740394738174</v>
      </c>
      <c r="BB8" s="1351">
        <f>'Stellatus 15th. Generation'!P6/4</f>
        <v>498.46740394738174</v>
      </c>
      <c r="BC8" s="1351">
        <f>'Stellatus 15th. Generation'!P6/4</f>
        <v>498.46740394738174</v>
      </c>
      <c r="BD8" s="1351">
        <f>'Stellatus 15th. Generation'!P6/4</f>
        <v>498.46740394738174</v>
      </c>
      <c r="BE8" s="1351">
        <f>'Stellatus 15th. Generation'!Q6/4</f>
        <v>498.46740394738174</v>
      </c>
      <c r="BF8" s="1351">
        <f>'Stellatus 15th. Generation'!Q6/4</f>
        <v>498.46740394738174</v>
      </c>
      <c r="BG8" s="1351">
        <f>'Stellatus 15th. Generation'!Q6/4</f>
        <v>498.46740394738174</v>
      </c>
      <c r="BH8" s="1351">
        <f>'Stellatus 15th. Generation'!Q6/4</f>
        <v>498.46740394738174</v>
      </c>
      <c r="BI8" s="1351">
        <f>'Stellatus 15th. Generation'!R6/4</f>
        <v>498.46740394738174</v>
      </c>
      <c r="BJ8" s="1351">
        <f>'Stellatus 15th. Generation'!R6/4</f>
        <v>498.46740394738174</v>
      </c>
      <c r="BK8" s="1351">
        <f>'Stellatus 15th. Generation'!R6/4</f>
        <v>498.46740394738174</v>
      </c>
      <c r="BL8" s="1352">
        <f>'Stellatus 15th. Generation'!R6/4</f>
        <v>498.46740394738174</v>
      </c>
    </row>
    <row r="9" spans="2:64" ht="12.6" thickBot="1">
      <c r="B9" s="1489" t="s">
        <v>677</v>
      </c>
      <c r="C9" s="1501"/>
      <c r="D9" s="1502"/>
      <c r="E9" s="1496">
        <f>'Gueldens. 15th. Generation'!D6/4</f>
        <v>889.76418997992846</v>
      </c>
      <c r="F9" s="1353">
        <f>'Gueldens. 15th. Generation'!D6/4</f>
        <v>889.76418997992846</v>
      </c>
      <c r="G9" s="1353">
        <f>'Gueldens. 15th. Generation'!D6/4</f>
        <v>889.76418997992846</v>
      </c>
      <c r="H9" s="1353">
        <f>'Gueldens. 15th. Generation'!D6/4</f>
        <v>889.76418997992846</v>
      </c>
      <c r="I9" s="1353">
        <f>'Gueldens. 15th. Generation'!E6/4</f>
        <v>889.76418997992846</v>
      </c>
      <c r="J9" s="1353">
        <f>'Gueldens. 15th. Generation'!E6/4</f>
        <v>889.76418997992846</v>
      </c>
      <c r="K9" s="1353">
        <f>'Gueldens. 15th. Generation'!E6/4</f>
        <v>889.76418997992846</v>
      </c>
      <c r="L9" s="1353">
        <f>'Gueldens. 15th. Generation'!E6/4</f>
        <v>889.76418997992846</v>
      </c>
      <c r="M9" s="1353">
        <f>'Gueldens. 15th. Generation'!F6/4</f>
        <v>889.76418997992846</v>
      </c>
      <c r="N9" s="1353">
        <f>'Gueldens. 15th. Generation'!F6/4</f>
        <v>889.76418997992846</v>
      </c>
      <c r="O9" s="1353">
        <f>'Gueldens. 15th. Generation'!F6/4</f>
        <v>889.76418997992846</v>
      </c>
      <c r="P9" s="1353">
        <f>'Gueldens. 15th. Generation'!F6/4</f>
        <v>889.76418997992846</v>
      </c>
      <c r="Q9" s="1353">
        <f>'Gueldens. 15th. Generation'!G6/4</f>
        <v>889.76418997992846</v>
      </c>
      <c r="R9" s="1353">
        <f>'Gueldens. 15th. Generation'!G6/4</f>
        <v>889.76418997992846</v>
      </c>
      <c r="S9" s="1353">
        <f>'Gueldens. 15th. Generation'!G6/4</f>
        <v>889.76418997992846</v>
      </c>
      <c r="T9" s="1353">
        <f>'Gueldens. 15th. Generation'!G6/4</f>
        <v>889.76418997992846</v>
      </c>
      <c r="U9" s="1353">
        <f>'Gueldens. 15th. Generation'!H6/4</f>
        <v>889.76418997992846</v>
      </c>
      <c r="V9" s="1353">
        <f>'Gueldens. 15th. Generation'!H6/4</f>
        <v>889.76418997992846</v>
      </c>
      <c r="W9" s="1353">
        <f>'Gueldens. 15th. Generation'!H6/4</f>
        <v>889.76418997992846</v>
      </c>
      <c r="X9" s="1353">
        <f>'Gueldens. 15th. Generation'!H6/4</f>
        <v>889.76418997992846</v>
      </c>
      <c r="Y9" s="1353">
        <f>'Gueldens. 15th. Generation'!I6/4</f>
        <v>889.76418997992846</v>
      </c>
      <c r="Z9" s="1353">
        <f>'Gueldens. 15th. Generation'!I6/4</f>
        <v>889.76418997992846</v>
      </c>
      <c r="AA9" s="1353">
        <f>'Gueldens. 15th. Generation'!I6/4</f>
        <v>889.76418997992846</v>
      </c>
      <c r="AB9" s="1353">
        <f>'Gueldens. 15th. Generation'!I6/4</f>
        <v>889.76418997992846</v>
      </c>
      <c r="AC9" s="1353">
        <f>'Gueldens. 15th. Generation'!J6/4</f>
        <v>889.76418997992846</v>
      </c>
      <c r="AD9" s="1353">
        <f>'Gueldens. 15th. Generation'!J6/4</f>
        <v>889.76418997992846</v>
      </c>
      <c r="AE9" s="1353">
        <f>'Gueldens. 15th. Generation'!J6/4</f>
        <v>889.76418997992846</v>
      </c>
      <c r="AF9" s="1353">
        <f>'Gueldens. 15th. Generation'!J6/4</f>
        <v>889.76418997992846</v>
      </c>
      <c r="AG9" s="1353">
        <f>'Gueldens. 15th. Generation'!K6/4</f>
        <v>889.76418997992846</v>
      </c>
      <c r="AH9" s="1353">
        <f>'Gueldens. 15th. Generation'!K6/4</f>
        <v>889.76418997992846</v>
      </c>
      <c r="AI9" s="1353">
        <f>'Gueldens. 15th. Generation'!K6/4</f>
        <v>889.76418997992846</v>
      </c>
      <c r="AJ9" s="1353">
        <f>'Gueldens. 15th. Generation'!K6/4</f>
        <v>889.76418997992846</v>
      </c>
      <c r="AK9" s="1353">
        <f>'Gueldens. 15th. Generation'!L6/4</f>
        <v>889.76418997992846</v>
      </c>
      <c r="AL9" s="1353">
        <f>'Gueldens. 15th. Generation'!L6/4</f>
        <v>889.76418997992846</v>
      </c>
      <c r="AM9" s="1353">
        <f>'Gueldens. 15th. Generation'!L6/4</f>
        <v>889.76418997992846</v>
      </c>
      <c r="AN9" s="1353">
        <f>'Gueldens. 15th. Generation'!L6/4</f>
        <v>889.76418997992846</v>
      </c>
      <c r="AO9" s="1353">
        <f>'Gueldens. 15th. Generation'!M6/4</f>
        <v>889.76418997992846</v>
      </c>
      <c r="AP9" s="1353">
        <f>'Gueldens. 15th. Generation'!M6/4</f>
        <v>889.76418997992846</v>
      </c>
      <c r="AQ9" s="1353">
        <f>'Gueldens. 15th. Generation'!M6/4</f>
        <v>889.76418997992846</v>
      </c>
      <c r="AR9" s="1353">
        <f>'Gueldens. 15th. Generation'!M6/4</f>
        <v>889.76418997992846</v>
      </c>
      <c r="AS9" s="1353">
        <f>'Gueldens. 15th. Generation'!N6/4</f>
        <v>889.76418997992846</v>
      </c>
      <c r="AT9" s="1353">
        <f>'Gueldens. 15th. Generation'!N6/4</f>
        <v>889.76418997992846</v>
      </c>
      <c r="AU9" s="1353">
        <f>'Gueldens. 15th. Generation'!N6/4</f>
        <v>889.76418997992846</v>
      </c>
      <c r="AV9" s="1353">
        <f>'Gueldens. 15th. Generation'!N6/4</f>
        <v>889.76418997992846</v>
      </c>
      <c r="AW9" s="1353">
        <f>'Gueldens. 15th. Generation'!O6/4</f>
        <v>889.76418997992846</v>
      </c>
      <c r="AX9" s="1353">
        <f>'Gueldens. 15th. Generation'!O6/4</f>
        <v>889.76418997992846</v>
      </c>
      <c r="AY9" s="1353">
        <f>'Gueldens. 15th. Generation'!O6/4</f>
        <v>889.76418997992846</v>
      </c>
      <c r="AZ9" s="1353">
        <f>'Gueldens. 15th. Generation'!O6/4</f>
        <v>889.76418997992846</v>
      </c>
      <c r="BA9" s="1353">
        <f>'Gueldens. 15th. Generation'!P6/4</f>
        <v>889.76418997992846</v>
      </c>
      <c r="BB9" s="1353">
        <f>'Gueldens. 15th. Generation'!P6/4</f>
        <v>889.76418997992846</v>
      </c>
      <c r="BC9" s="1353">
        <f>'Gueldens. 15th. Generation'!P6/4</f>
        <v>889.76418997992846</v>
      </c>
      <c r="BD9" s="1353">
        <f>'Gueldens. 15th. Generation'!P6/4</f>
        <v>889.76418997992846</v>
      </c>
      <c r="BE9" s="1353">
        <f>'Gueldens. 15th. Generation'!Q6/4</f>
        <v>889.76418997992846</v>
      </c>
      <c r="BF9" s="1353">
        <f>'Gueldens. 15th. Generation'!Q6/4</f>
        <v>889.76418997992846</v>
      </c>
      <c r="BG9" s="1353">
        <f>'Gueldens. 15th. Generation'!Q6/4</f>
        <v>889.76418997992846</v>
      </c>
      <c r="BH9" s="1353">
        <f>'Gueldens. 15th. Generation'!Q6/4</f>
        <v>889.76418997992846</v>
      </c>
      <c r="BI9" s="1353">
        <f>'Gueldens. 15th. Generation'!R6/4</f>
        <v>889.76418997992846</v>
      </c>
      <c r="BJ9" s="1353">
        <f>'Gueldens. 15th. Generation'!R6/4</f>
        <v>889.76418997992846</v>
      </c>
      <c r="BK9" s="1353">
        <f>'Gueldens. 15th. Generation'!R6/4</f>
        <v>889.76418997992846</v>
      </c>
      <c r="BL9" s="1353">
        <f>'Gueldens. 15th. Generation'!R6/4</f>
        <v>889.76418997992846</v>
      </c>
    </row>
    <row r="10" spans="2:64" ht="12.6" thickBot="1">
      <c r="B10" s="1492" t="s">
        <v>716</v>
      </c>
      <c r="C10" s="1499"/>
      <c r="D10" s="1503"/>
      <c r="E10" s="1497">
        <f>'Huso Huso 15th.Generation'!D6/4</f>
        <v>1204.3564882918972</v>
      </c>
      <c r="F10" s="1354">
        <f>'Huso Huso 15th.Generation'!D6/4</f>
        <v>1204.3564882918972</v>
      </c>
      <c r="G10" s="1354">
        <f>'Huso Huso 15th.Generation'!D6/4</f>
        <v>1204.3564882918972</v>
      </c>
      <c r="H10" s="1354">
        <f>'Huso Huso 15th.Generation'!D6/4</f>
        <v>1204.3564882918972</v>
      </c>
      <c r="I10" s="1354">
        <f>'Huso Huso 15th.Generation'!E6/4</f>
        <v>1204.3564882918972</v>
      </c>
      <c r="J10" s="1354">
        <f>'Huso Huso 15th.Generation'!E6/4</f>
        <v>1204.3564882918972</v>
      </c>
      <c r="K10" s="1354">
        <f>'Huso Huso 15th.Generation'!E6/4</f>
        <v>1204.3564882918972</v>
      </c>
      <c r="L10" s="1354">
        <f>'Huso Huso 15th.Generation'!E6/4</f>
        <v>1204.3564882918972</v>
      </c>
      <c r="M10" s="1354">
        <f>'Huso Huso 15th.Generation'!F6/4</f>
        <v>1204.3564882918972</v>
      </c>
      <c r="N10" s="1354">
        <f>'Huso Huso 15th.Generation'!F6/4</f>
        <v>1204.3564882918972</v>
      </c>
      <c r="O10" s="1354">
        <f>'Huso Huso 15th.Generation'!F6/4</f>
        <v>1204.3564882918972</v>
      </c>
      <c r="P10" s="1354">
        <f>'Huso Huso 15th.Generation'!F6/4</f>
        <v>1204.3564882918972</v>
      </c>
      <c r="Q10" s="1354">
        <f>'Huso Huso 15th.Generation'!G6/4</f>
        <v>1204.3564882918972</v>
      </c>
      <c r="R10" s="1354">
        <f>'Huso Huso 15th.Generation'!G6/4</f>
        <v>1204.3564882918972</v>
      </c>
      <c r="S10" s="1354">
        <f>'Huso Huso 15th.Generation'!G6/4</f>
        <v>1204.3564882918972</v>
      </c>
      <c r="T10" s="1354">
        <f>'Huso Huso 15th.Generation'!G6/4</f>
        <v>1204.3564882918972</v>
      </c>
      <c r="U10" s="1354">
        <f>'Huso Huso 15th.Generation'!H6/4</f>
        <v>1204.3564882918972</v>
      </c>
      <c r="V10" s="1354">
        <f>'Huso Huso 15th.Generation'!H6/4</f>
        <v>1204.3564882918972</v>
      </c>
      <c r="W10" s="1354">
        <f>'Huso Huso 15th.Generation'!H6/4</f>
        <v>1204.3564882918972</v>
      </c>
      <c r="X10" s="1354">
        <f>'Huso Huso 15th.Generation'!H6/4</f>
        <v>1204.3564882918972</v>
      </c>
      <c r="Y10" s="1354">
        <f>'Huso Huso 15th.Generation'!I6/4</f>
        <v>1204.3564882918972</v>
      </c>
      <c r="Z10" s="1354">
        <f>'Huso Huso 15th.Generation'!I6/4</f>
        <v>1204.3564882918972</v>
      </c>
      <c r="AA10" s="1354">
        <f>'Huso Huso 15th.Generation'!I6/4</f>
        <v>1204.3564882918972</v>
      </c>
      <c r="AB10" s="1354">
        <f>'Huso Huso 15th.Generation'!I6/4</f>
        <v>1204.3564882918972</v>
      </c>
      <c r="AC10" s="1354">
        <f>'Huso Huso 15th.Generation'!J6/4</f>
        <v>1204.3564882918972</v>
      </c>
      <c r="AD10" s="1354">
        <f>'Huso Huso 15th.Generation'!J6/4</f>
        <v>1204.3564882918972</v>
      </c>
      <c r="AE10" s="1354">
        <f>'Huso Huso 15th.Generation'!J6/4</f>
        <v>1204.3564882918972</v>
      </c>
      <c r="AF10" s="1354">
        <f>'Huso Huso 15th.Generation'!J6/4</f>
        <v>1204.3564882918972</v>
      </c>
      <c r="AG10" s="1354">
        <f>'Huso Huso 15th.Generation'!K6/4</f>
        <v>1204.3564882918972</v>
      </c>
      <c r="AH10" s="1354">
        <f>'Huso Huso 15th.Generation'!K6/4</f>
        <v>1204.3564882918972</v>
      </c>
      <c r="AI10" s="1354">
        <f>'Huso Huso 15th.Generation'!K6/4</f>
        <v>1204.3564882918972</v>
      </c>
      <c r="AJ10" s="1354">
        <f>'Huso Huso 15th.Generation'!K6/4</f>
        <v>1204.3564882918972</v>
      </c>
      <c r="AK10" s="1354">
        <f>'Huso Huso 15th.Generation'!L6/4</f>
        <v>1204.3564882918972</v>
      </c>
      <c r="AL10" s="1354">
        <f>'Huso Huso 15th.Generation'!L6/4</f>
        <v>1204.3564882918972</v>
      </c>
      <c r="AM10" s="1354">
        <f>'Huso Huso 15th.Generation'!L6/4</f>
        <v>1204.3564882918972</v>
      </c>
      <c r="AN10" s="1354">
        <f>'Huso Huso 15th.Generation'!L6/4</f>
        <v>1204.3564882918972</v>
      </c>
      <c r="AO10" s="1354">
        <f>'Huso Huso 15th.Generation'!M6/4</f>
        <v>1204.3564882918972</v>
      </c>
      <c r="AP10" s="1354">
        <f>'Huso Huso 15th.Generation'!M6/4</f>
        <v>1204.3564882918972</v>
      </c>
      <c r="AQ10" s="1354">
        <f>'Huso Huso 15th.Generation'!M6/4</f>
        <v>1204.3564882918972</v>
      </c>
      <c r="AR10" s="1354">
        <f>'Huso Huso 15th.Generation'!M6/4</f>
        <v>1204.3564882918972</v>
      </c>
      <c r="AS10" s="1354">
        <f>'Huso Huso 15th.Generation'!N6/4</f>
        <v>1204.3564882918972</v>
      </c>
      <c r="AT10" s="1354">
        <f>'Huso Huso 15th.Generation'!N6/4</f>
        <v>1204.3564882918972</v>
      </c>
      <c r="AU10" s="1354">
        <f>'Huso Huso 15th.Generation'!N6/4</f>
        <v>1204.3564882918972</v>
      </c>
      <c r="AV10" s="1354">
        <f>'Huso Huso 15th.Generation'!N6/4</f>
        <v>1204.3564882918972</v>
      </c>
      <c r="AW10" s="1354">
        <f>'Huso Huso 15th.Generation'!O6/4</f>
        <v>1204.3564882918972</v>
      </c>
      <c r="AX10" s="1354">
        <f>'Huso Huso 15th.Generation'!O6/4</f>
        <v>1204.3564882918972</v>
      </c>
      <c r="AY10" s="1354">
        <f>'Huso Huso 15th.Generation'!O6/4</f>
        <v>1204.3564882918972</v>
      </c>
      <c r="AZ10" s="1354">
        <f>'Huso Huso 15th.Generation'!O6/4</f>
        <v>1204.3564882918972</v>
      </c>
      <c r="BA10" s="1354">
        <f>'Huso Huso 15th.Generation'!P6/4</f>
        <v>1204.3564882918972</v>
      </c>
      <c r="BB10" s="1354">
        <f>'Huso Huso 15th.Generation'!P6/4</f>
        <v>1204.3564882918972</v>
      </c>
      <c r="BC10" s="1354">
        <f>'Huso Huso 15th.Generation'!P6/4</f>
        <v>1204.3564882918972</v>
      </c>
      <c r="BD10" s="1354">
        <f>'Huso Huso 15th.Generation'!P6/4</f>
        <v>1204.3564882918972</v>
      </c>
      <c r="BE10" s="1354">
        <f>'Huso Huso 15th.Generation'!Q6/4</f>
        <v>1204.3564882918972</v>
      </c>
      <c r="BF10" s="1354">
        <f>'Huso Huso 15th.Generation'!Q6/4</f>
        <v>1204.3564882918972</v>
      </c>
      <c r="BG10" s="1354">
        <f>'Huso Huso 15th.Generation'!Q6/4</f>
        <v>1204.3564882918972</v>
      </c>
      <c r="BH10" s="1354">
        <f>'Huso Huso 15th.Generation'!Q6/4</f>
        <v>1204.3564882918972</v>
      </c>
      <c r="BI10" s="1354">
        <f>'Huso Huso 15th.Generation'!R6/4</f>
        <v>1204.3564882918972</v>
      </c>
      <c r="BJ10" s="1354">
        <f>'Huso Huso 15th.Generation'!R6/4</f>
        <v>1204.3564882918972</v>
      </c>
      <c r="BK10" s="1354">
        <f>'Huso Huso 15th.Generation'!R6/4</f>
        <v>1204.3564882918972</v>
      </c>
      <c r="BL10" s="1355">
        <f>'Huso Huso 15th.Generation'!R6/4</f>
        <v>1204.3564882918972</v>
      </c>
    </row>
    <row r="11" spans="2:64" ht="12.6" thickBot="1">
      <c r="B11" s="1601" t="s">
        <v>678</v>
      </c>
      <c r="C11" s="1489"/>
      <c r="D11" s="1498">
        <f>SUM(E11:BL11)</f>
        <v>2177796.5888319197</v>
      </c>
      <c r="E11" s="1498">
        <f t="shared" ref="E11:AJ11" si="0">SUM(E5:E10)</f>
        <v>126296.60981386539</v>
      </c>
      <c r="F11" s="1356">
        <f t="shared" si="0"/>
        <v>6296.609813865387</v>
      </c>
      <c r="G11" s="1356">
        <f t="shared" si="0"/>
        <v>6296.609813865387</v>
      </c>
      <c r="H11" s="1356">
        <f t="shared" si="0"/>
        <v>6296.609813865387</v>
      </c>
      <c r="I11" s="1356">
        <f t="shared" si="0"/>
        <v>126296.60981386539</v>
      </c>
      <c r="J11" s="1356">
        <f t="shared" si="0"/>
        <v>6296.609813865387</v>
      </c>
      <c r="K11" s="1356">
        <f t="shared" si="0"/>
        <v>6296.609813865387</v>
      </c>
      <c r="L11" s="1356">
        <f t="shared" si="0"/>
        <v>6296.609813865387</v>
      </c>
      <c r="M11" s="1356">
        <f t="shared" si="0"/>
        <v>126296.60981386539</v>
      </c>
      <c r="N11" s="1356">
        <f t="shared" si="0"/>
        <v>6296.609813865387</v>
      </c>
      <c r="O11" s="1356">
        <f t="shared" si="0"/>
        <v>6296.609813865387</v>
      </c>
      <c r="P11" s="1356">
        <f t="shared" si="0"/>
        <v>6296.609813865387</v>
      </c>
      <c r="Q11" s="1356">
        <f t="shared" si="0"/>
        <v>126296.60981386539</v>
      </c>
      <c r="R11" s="1356">
        <f t="shared" si="0"/>
        <v>6296.609813865387</v>
      </c>
      <c r="S11" s="1356">
        <f t="shared" si="0"/>
        <v>6296.609813865387</v>
      </c>
      <c r="T11" s="1356">
        <f t="shared" si="0"/>
        <v>6296.609813865387</v>
      </c>
      <c r="U11" s="1356">
        <f t="shared" si="0"/>
        <v>126296.60981386539</v>
      </c>
      <c r="V11" s="1356">
        <f t="shared" si="0"/>
        <v>6296.609813865387</v>
      </c>
      <c r="W11" s="1356">
        <f t="shared" si="0"/>
        <v>6296.609813865387</v>
      </c>
      <c r="X11" s="1356">
        <f t="shared" si="0"/>
        <v>6296.609813865387</v>
      </c>
      <c r="Y11" s="1356">
        <f t="shared" si="0"/>
        <v>126296.60981386539</v>
      </c>
      <c r="Z11" s="1356">
        <f t="shared" si="0"/>
        <v>6296.609813865387</v>
      </c>
      <c r="AA11" s="1356">
        <f t="shared" si="0"/>
        <v>6296.609813865387</v>
      </c>
      <c r="AB11" s="1356">
        <f t="shared" si="0"/>
        <v>6296.609813865387</v>
      </c>
      <c r="AC11" s="1356">
        <f t="shared" si="0"/>
        <v>126296.60981386539</v>
      </c>
      <c r="AD11" s="1356">
        <f t="shared" si="0"/>
        <v>6296.609813865387</v>
      </c>
      <c r="AE11" s="1356">
        <f t="shared" si="0"/>
        <v>6296.609813865387</v>
      </c>
      <c r="AF11" s="1356">
        <f t="shared" si="0"/>
        <v>6296.609813865387</v>
      </c>
      <c r="AG11" s="1356">
        <f t="shared" si="0"/>
        <v>126296.60981386539</v>
      </c>
      <c r="AH11" s="1356">
        <f t="shared" si="0"/>
        <v>6296.609813865387</v>
      </c>
      <c r="AI11" s="1356">
        <f t="shared" si="0"/>
        <v>6296.609813865387</v>
      </c>
      <c r="AJ11" s="1356">
        <f t="shared" si="0"/>
        <v>6296.609813865387</v>
      </c>
      <c r="AK11" s="1356">
        <f t="shared" ref="AK11:BL11" si="1">SUM(AK5:AK10)</f>
        <v>126296.60981386539</v>
      </c>
      <c r="AL11" s="1356">
        <f t="shared" si="1"/>
        <v>6296.609813865387</v>
      </c>
      <c r="AM11" s="1356">
        <f t="shared" si="1"/>
        <v>6296.609813865387</v>
      </c>
      <c r="AN11" s="1356">
        <f t="shared" si="1"/>
        <v>6296.609813865387</v>
      </c>
      <c r="AO11" s="1356">
        <f t="shared" si="1"/>
        <v>126296.60981386539</v>
      </c>
      <c r="AP11" s="1356">
        <f t="shared" si="1"/>
        <v>6296.609813865387</v>
      </c>
      <c r="AQ11" s="1356">
        <f t="shared" si="1"/>
        <v>6296.609813865387</v>
      </c>
      <c r="AR11" s="1356">
        <f t="shared" si="1"/>
        <v>6296.609813865387</v>
      </c>
      <c r="AS11" s="1356">
        <f t="shared" si="1"/>
        <v>126296.60981386539</v>
      </c>
      <c r="AT11" s="1356">
        <f t="shared" si="1"/>
        <v>6296.609813865387</v>
      </c>
      <c r="AU11" s="1356">
        <f t="shared" si="1"/>
        <v>6296.609813865387</v>
      </c>
      <c r="AV11" s="1356">
        <f t="shared" si="1"/>
        <v>6296.609813865387</v>
      </c>
      <c r="AW11" s="1356">
        <f t="shared" si="1"/>
        <v>126296.60981386539</v>
      </c>
      <c r="AX11" s="1356">
        <f t="shared" si="1"/>
        <v>6296.609813865387</v>
      </c>
      <c r="AY11" s="1356">
        <f t="shared" si="1"/>
        <v>6296.609813865387</v>
      </c>
      <c r="AZ11" s="1356">
        <f t="shared" si="1"/>
        <v>6296.609813865387</v>
      </c>
      <c r="BA11" s="1356">
        <f t="shared" si="1"/>
        <v>126296.60981386539</v>
      </c>
      <c r="BB11" s="1356">
        <f t="shared" si="1"/>
        <v>6296.609813865387</v>
      </c>
      <c r="BC11" s="1356">
        <f t="shared" si="1"/>
        <v>6296.609813865387</v>
      </c>
      <c r="BD11" s="1356">
        <f t="shared" si="1"/>
        <v>6296.609813865387</v>
      </c>
      <c r="BE11" s="1356">
        <f t="shared" si="1"/>
        <v>126296.60981386539</v>
      </c>
      <c r="BF11" s="1356">
        <f t="shared" si="1"/>
        <v>6296.609813865387</v>
      </c>
      <c r="BG11" s="1356">
        <f t="shared" si="1"/>
        <v>6296.609813865387</v>
      </c>
      <c r="BH11" s="1356">
        <f t="shared" si="1"/>
        <v>6296.609813865387</v>
      </c>
      <c r="BI11" s="1356">
        <f t="shared" si="1"/>
        <v>126296.60981386539</v>
      </c>
      <c r="BJ11" s="1356">
        <f t="shared" si="1"/>
        <v>6296.609813865387</v>
      </c>
      <c r="BK11" s="1356">
        <f t="shared" si="1"/>
        <v>6296.609813865387</v>
      </c>
      <c r="BL11" s="1357">
        <f t="shared" si="1"/>
        <v>6296.609813865387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1">
    <tabColor rgb="FF002060"/>
    <pageSetUpPr autoPageBreaks="0"/>
  </sheetPr>
  <dimension ref="B1:R546"/>
  <sheetViews>
    <sheetView showGridLines="0" view="pageBreakPreview" topLeftCell="A241" zoomScaleNormal="100" zoomScaleSheetLayoutView="100" workbookViewId="0">
      <selection activeCell="C448" sqref="C448"/>
    </sheetView>
  </sheetViews>
  <sheetFormatPr defaultColWidth="9.21875" defaultRowHeight="10.199999999999999" outlineLevelRow="1"/>
  <cols>
    <col min="1" max="1" width="2.21875" style="2" customWidth="1"/>
    <col min="2" max="2" width="46.21875" style="2" customWidth="1"/>
    <col min="3" max="3" width="13.77734375" style="2" customWidth="1"/>
    <col min="4" max="4" width="13.6640625" style="3" customWidth="1"/>
    <col min="5" max="5" width="14.21875" style="3" customWidth="1"/>
    <col min="6" max="6" width="13.21875" style="3" customWidth="1"/>
    <col min="7" max="7" width="13.88671875" style="3" customWidth="1"/>
    <col min="8" max="8" width="14.6640625" style="3" customWidth="1"/>
    <col min="9" max="9" width="11.38671875" style="2" customWidth="1"/>
    <col min="10" max="17" width="10.77734375" style="2" customWidth="1"/>
    <col min="18" max="16384" width="9.21875" style="2"/>
  </cols>
  <sheetData>
    <row r="1" spans="2:8" ht="8.25" customHeight="1"/>
    <row r="2" spans="2:8" ht="19.5" customHeight="1">
      <c r="B2" s="80" t="s">
        <v>178</v>
      </c>
      <c r="C2" s="80"/>
    </row>
    <row r="3" spans="2:8" s="1" customFormat="1" ht="10.5">
      <c r="B3" s="46" t="s">
        <v>106</v>
      </c>
      <c r="C3" s="6"/>
      <c r="D3" s="41" t="s">
        <v>66</v>
      </c>
      <c r="E3" s="41" t="s">
        <v>67</v>
      </c>
      <c r="F3" s="41" t="s">
        <v>68</v>
      </c>
      <c r="G3" s="41" t="s">
        <v>69</v>
      </c>
      <c r="H3" s="39" t="s">
        <v>107</v>
      </c>
    </row>
    <row r="4" spans="2:8" s="1" customFormat="1" ht="13.5" customHeight="1">
      <c r="B4" s="7"/>
      <c r="C4" s="5"/>
      <c r="D4" s="42"/>
      <c r="E4" s="42"/>
      <c r="F4" s="42"/>
      <c r="G4" s="42"/>
      <c r="H4" s="40"/>
    </row>
    <row r="5" spans="2:8" ht="10.5">
      <c r="B5" s="34"/>
      <c r="C5" s="35"/>
      <c r="D5" s="36"/>
      <c r="E5" s="36"/>
      <c r="F5" s="36"/>
      <c r="G5" s="36"/>
      <c r="H5" s="37"/>
    </row>
    <row r="6" spans="2:8" ht="10.5">
      <c r="B6" s="29" t="s">
        <v>108</v>
      </c>
      <c r="C6" s="43"/>
      <c r="D6" s="44"/>
      <c r="E6" s="44"/>
      <c r="F6" s="44"/>
      <c r="G6" s="44"/>
      <c r="H6" s="45"/>
    </row>
    <row r="7" spans="2:8" ht="10.5">
      <c r="B7" s="29"/>
      <c r="C7" s="43"/>
      <c r="D7" s="44"/>
      <c r="E7" s="44"/>
      <c r="F7" s="44"/>
      <c r="G7" s="44"/>
      <c r="H7" s="45"/>
    </row>
    <row r="8" spans="2:8" ht="10.5">
      <c r="B8" s="155" t="s">
        <v>195</v>
      </c>
      <c r="C8" s="43"/>
      <c r="D8" s="132"/>
      <c r="E8" s="44"/>
      <c r="F8" s="44"/>
      <c r="G8" s="44"/>
      <c r="H8" s="45"/>
    </row>
    <row r="9" spans="2:8" ht="10.5">
      <c r="B9" s="60"/>
      <c r="C9" s="512" t="s">
        <v>545</v>
      </c>
      <c r="D9" s="132"/>
      <c r="E9" s="44"/>
      <c r="F9" s="44"/>
      <c r="G9" s="44"/>
      <c r="H9" s="45"/>
    </row>
    <row r="10" spans="2:8" ht="10.5">
      <c r="B10" s="156" t="s">
        <v>822</v>
      </c>
      <c r="D10" s="44"/>
      <c r="E10" s="44"/>
      <c r="F10" s="44"/>
      <c r="G10" s="44"/>
      <c r="H10" s="45"/>
    </row>
    <row r="11" spans="2:8" ht="12.3">
      <c r="B11" s="768" t="s">
        <v>49</v>
      </c>
      <c r="C11" s="134"/>
      <c r="D11" s="508">
        <f>Sales!F9</f>
        <v>266023.08882292372</v>
      </c>
      <c r="E11" s="508">
        <f>Sales!G9</f>
        <v>0</v>
      </c>
      <c r="F11" s="508">
        <f>Sales!H9</f>
        <v>0</v>
      </c>
      <c r="G11" s="508">
        <f>Sales!I9</f>
        <v>0</v>
      </c>
      <c r="H11" s="509">
        <f t="shared" ref="H11:H20" si="0">SUM(D11:G11)</f>
        <v>266023.08882292372</v>
      </c>
    </row>
    <row r="12" spans="2:8" ht="12.3">
      <c r="B12" s="767" t="s">
        <v>77</v>
      </c>
      <c r="C12" s="134"/>
      <c r="D12" s="506">
        <f>Sales!J9</f>
        <v>266023.08882292372</v>
      </c>
      <c r="E12" s="506">
        <f>Sales!K9</f>
        <v>0</v>
      </c>
      <c r="F12" s="506">
        <f>Sales!L9</f>
        <v>0</v>
      </c>
      <c r="G12" s="506">
        <f>Sales!M9</f>
        <v>0</v>
      </c>
      <c r="H12" s="507">
        <f t="shared" si="0"/>
        <v>266023.08882292372</v>
      </c>
    </row>
    <row r="13" spans="2:8" ht="12.3">
      <c r="B13" s="768" t="s">
        <v>78</v>
      </c>
      <c r="C13" s="134"/>
      <c r="D13" s="508">
        <f>Sales!N9</f>
        <v>266023.08882292372</v>
      </c>
      <c r="E13" s="508">
        <f>Sales!O7</f>
        <v>0</v>
      </c>
      <c r="F13" s="508">
        <f>Sales!P7</f>
        <v>0</v>
      </c>
      <c r="G13" s="508">
        <f>Sales!Q7</f>
        <v>0</v>
      </c>
      <c r="H13" s="509">
        <f t="shared" si="0"/>
        <v>266023.08882292372</v>
      </c>
    </row>
    <row r="14" spans="2:8" ht="12.3">
      <c r="B14" s="767" t="s">
        <v>79</v>
      </c>
      <c r="C14" s="134"/>
      <c r="D14" s="506">
        <f>Sales!R9</f>
        <v>266023.08882292372</v>
      </c>
      <c r="E14" s="506">
        <f>Sales!S7</f>
        <v>0</v>
      </c>
      <c r="F14" s="506">
        <f>Sales!T7</f>
        <v>0</v>
      </c>
      <c r="G14" s="506">
        <f>Sales!U7</f>
        <v>0</v>
      </c>
      <c r="H14" s="507">
        <f t="shared" si="0"/>
        <v>266023.08882292372</v>
      </c>
    </row>
    <row r="15" spans="2:8" ht="12.3">
      <c r="B15" s="768" t="s">
        <v>80</v>
      </c>
      <c r="C15" s="134"/>
      <c r="D15" s="508">
        <f>Sales!V9</f>
        <v>266023.08882292372</v>
      </c>
      <c r="E15" s="508">
        <f>Sales!W9</f>
        <v>0</v>
      </c>
      <c r="F15" s="508">
        <f>Sales!X9</f>
        <v>0</v>
      </c>
      <c r="G15" s="508">
        <f>Sales!Y9</f>
        <v>0</v>
      </c>
      <c r="H15" s="509">
        <f t="shared" si="0"/>
        <v>266023.08882292372</v>
      </c>
    </row>
    <row r="16" spans="2:8" ht="12.3">
      <c r="B16" s="767" t="s">
        <v>318</v>
      </c>
      <c r="C16" s="134"/>
      <c r="D16" s="506">
        <f>Sales!Z9</f>
        <v>266023.08882292372</v>
      </c>
      <c r="E16" s="506">
        <f>Sales!AA9</f>
        <v>0</v>
      </c>
      <c r="F16" s="506">
        <f>Sales!AB9</f>
        <v>0</v>
      </c>
      <c r="G16" s="506">
        <f>Sales!AC9</f>
        <v>0</v>
      </c>
      <c r="H16" s="507">
        <f t="shared" si="0"/>
        <v>266023.08882292372</v>
      </c>
    </row>
    <row r="17" spans="2:8" ht="12.3">
      <c r="B17" s="768" t="s">
        <v>317</v>
      </c>
      <c r="C17" s="134"/>
      <c r="D17" s="508">
        <f>Sales!AD9</f>
        <v>266023.08882292372</v>
      </c>
      <c r="E17" s="508">
        <f>Sales!AE9</f>
        <v>0</v>
      </c>
      <c r="F17" s="508">
        <f>Sales!AF9</f>
        <v>0</v>
      </c>
      <c r="G17" s="508">
        <f>Sales!AG9</f>
        <v>0</v>
      </c>
      <c r="H17" s="509">
        <f t="shared" si="0"/>
        <v>266023.08882292372</v>
      </c>
    </row>
    <row r="18" spans="2:8" ht="12.3">
      <c r="B18" s="767" t="s">
        <v>319</v>
      </c>
      <c r="C18" s="134"/>
      <c r="D18" s="506">
        <f>Sales!AH9</f>
        <v>266023.08882292372</v>
      </c>
      <c r="E18" s="506">
        <f>Sales!AI9</f>
        <v>0</v>
      </c>
      <c r="F18" s="506">
        <f>Sales!AJ9</f>
        <v>0</v>
      </c>
      <c r="G18" s="506">
        <f>Sales!AK9</f>
        <v>0</v>
      </c>
      <c r="H18" s="507">
        <f t="shared" si="0"/>
        <v>266023.08882292372</v>
      </c>
    </row>
    <row r="19" spans="2:8" ht="12.3">
      <c r="B19" s="768" t="s">
        <v>412</v>
      </c>
      <c r="C19" s="134"/>
      <c r="D19" s="508">
        <f>Sales!AL9</f>
        <v>266023.08882292372</v>
      </c>
      <c r="E19" s="508">
        <f>Sales!AM9</f>
        <v>0</v>
      </c>
      <c r="F19" s="508">
        <f>Sales!AN9</f>
        <v>0</v>
      </c>
      <c r="G19" s="508">
        <f>Sales!AO9</f>
        <v>0</v>
      </c>
      <c r="H19" s="509">
        <f t="shared" si="0"/>
        <v>266023.08882292372</v>
      </c>
    </row>
    <row r="20" spans="2:8" ht="12.6" thickBot="1">
      <c r="B20" s="769" t="s">
        <v>413</v>
      </c>
      <c r="C20" s="134"/>
      <c r="D20" s="510">
        <f>Sales!AP9</f>
        <v>266023.08882292372</v>
      </c>
      <c r="E20" s="510">
        <f>Sales!AQ9</f>
        <v>0</v>
      </c>
      <c r="F20" s="510">
        <f>Sales!AR9</f>
        <v>0</v>
      </c>
      <c r="G20" s="510">
        <f>Sales!AS9</f>
        <v>0</v>
      </c>
      <c r="H20" s="511">
        <f t="shared" si="0"/>
        <v>266023.08882292372</v>
      </c>
    </row>
    <row r="21" spans="2:8" ht="12.3">
      <c r="B21" s="768" t="s">
        <v>626</v>
      </c>
      <c r="C21" s="134"/>
      <c r="D21" s="508">
        <f>Sales!AT9</f>
        <v>266023.08882292372</v>
      </c>
      <c r="E21" s="508">
        <f>Sales!AU9</f>
        <v>0</v>
      </c>
      <c r="F21" s="508">
        <f>Sales!AV9</f>
        <v>0</v>
      </c>
      <c r="G21" s="508">
        <f>Sales!AW9</f>
        <v>0</v>
      </c>
      <c r="H21" s="509">
        <f>SUM(D21:G21)</f>
        <v>266023.08882292372</v>
      </c>
    </row>
    <row r="22" spans="2:8" ht="12.3">
      <c r="B22" s="767" t="s">
        <v>627</v>
      </c>
      <c r="C22" s="134"/>
      <c r="D22" s="506">
        <f>Sales!AX9</f>
        <v>266023.08882292372</v>
      </c>
      <c r="E22" s="506">
        <f>Sales!AY9</f>
        <v>0</v>
      </c>
      <c r="F22" s="506">
        <f>Sales!AZ9</f>
        <v>0</v>
      </c>
      <c r="G22" s="506">
        <f>Sales!BA9</f>
        <v>0</v>
      </c>
      <c r="H22" s="507">
        <f>SUM(D22:G22)</f>
        <v>266023.08882292372</v>
      </c>
    </row>
    <row r="23" spans="2:8" ht="12.3">
      <c r="B23" s="768" t="s">
        <v>628</v>
      </c>
      <c r="C23" s="134"/>
      <c r="D23" s="508">
        <f>Sales!BB9</f>
        <v>266023.08882292372</v>
      </c>
      <c r="E23" s="508">
        <f>Sales!BC9</f>
        <v>0</v>
      </c>
      <c r="F23" s="508">
        <f>Sales!BD9</f>
        <v>0</v>
      </c>
      <c r="G23" s="508">
        <f>Sales!BE9</f>
        <v>0</v>
      </c>
      <c r="H23" s="509">
        <f>SUM(D23:G23)</f>
        <v>266023.08882292372</v>
      </c>
    </row>
    <row r="24" spans="2:8" ht="12.3">
      <c r="B24" s="767" t="s">
        <v>629</v>
      </c>
      <c r="C24" s="134"/>
      <c r="D24" s="506">
        <f>Sales!BF9</f>
        <v>266023.08882292372</v>
      </c>
      <c r="E24" s="506">
        <f>Sales!BG9</f>
        <v>0</v>
      </c>
      <c r="F24" s="506">
        <f>Sales!BH9</f>
        <v>0</v>
      </c>
      <c r="G24" s="506">
        <f>Sales!BI9</f>
        <v>0</v>
      </c>
      <c r="H24" s="507">
        <f>SUM(D24:G24)</f>
        <v>266023.08882292372</v>
      </c>
    </row>
    <row r="25" spans="2:8" ht="12.3">
      <c r="B25" s="768" t="s">
        <v>630</v>
      </c>
      <c r="C25" s="134"/>
      <c r="D25" s="508">
        <f>Sales!BJ9</f>
        <v>266023.08882292372</v>
      </c>
      <c r="E25" s="508">
        <f>Sales!BK9</f>
        <v>0</v>
      </c>
      <c r="F25" s="508">
        <f>Sales!BL9</f>
        <v>0</v>
      </c>
      <c r="G25" s="508">
        <f>Sales!BM9</f>
        <v>0</v>
      </c>
      <c r="H25" s="509">
        <f>SUM(D25:G25)</f>
        <v>266023.08882292372</v>
      </c>
    </row>
    <row r="26" spans="2:8" ht="10.5">
      <c r="B26" s="10"/>
      <c r="C26" s="43"/>
      <c r="D26" s="13"/>
      <c r="E26" s="13"/>
      <c r="F26" s="13"/>
      <c r="G26" s="13"/>
      <c r="H26" s="25"/>
    </row>
    <row r="27" spans="2:8" ht="10.5">
      <c r="B27" s="156" t="s">
        <v>813</v>
      </c>
      <c r="C27" s="43"/>
      <c r="D27" s="13"/>
      <c r="E27" s="13"/>
      <c r="F27" s="13"/>
      <c r="G27" s="13"/>
      <c r="H27" s="25"/>
    </row>
    <row r="28" spans="2:8" ht="12.3">
      <c r="B28" s="1114" t="s">
        <v>49</v>
      </c>
      <c r="C28" s="134"/>
      <c r="D28" s="1380">
        <f>Sales!D8</f>
        <v>1</v>
      </c>
      <c r="E28" s="1380">
        <v>0</v>
      </c>
      <c r="F28" s="1380">
        <v>0</v>
      </c>
      <c r="G28" s="1380">
        <v>0</v>
      </c>
      <c r="H28" s="1380">
        <f>SUM(D28:G28)</f>
        <v>1</v>
      </c>
    </row>
    <row r="29" spans="2:8" ht="12.3">
      <c r="B29" s="1113" t="s">
        <v>77</v>
      </c>
      <c r="C29" s="134"/>
      <c r="D29" s="1383">
        <f>D28+D28/100*Sales!C10</f>
        <v>1.02</v>
      </c>
      <c r="E29" s="1383">
        <v>0</v>
      </c>
      <c r="F29" s="1383">
        <v>0</v>
      </c>
      <c r="G29" s="1383">
        <v>0</v>
      </c>
      <c r="H29" s="1383">
        <f t="shared" ref="H29:H42" si="1">SUM(D29:G29)</f>
        <v>1.02</v>
      </c>
    </row>
    <row r="30" spans="2:8" ht="12.3">
      <c r="B30" s="1114" t="s">
        <v>78</v>
      </c>
      <c r="C30" s="134"/>
      <c r="D30" s="1380">
        <f>D29+D29/100*Sales!C10</f>
        <v>1.0404</v>
      </c>
      <c r="E30" s="1380">
        <v>0</v>
      </c>
      <c r="F30" s="1380">
        <v>0</v>
      </c>
      <c r="G30" s="1380">
        <v>0</v>
      </c>
      <c r="H30" s="1380">
        <f t="shared" si="1"/>
        <v>1.0404</v>
      </c>
    </row>
    <row r="31" spans="2:8" ht="12.3">
      <c r="B31" s="1113" t="s">
        <v>79</v>
      </c>
      <c r="C31" s="134"/>
      <c r="D31" s="1383">
        <f>D30+D30/100*Sales!C10</f>
        <v>1.0612079999999999</v>
      </c>
      <c r="E31" s="1383">
        <v>0</v>
      </c>
      <c r="F31" s="1383">
        <v>0</v>
      </c>
      <c r="G31" s="1383">
        <v>0</v>
      </c>
      <c r="H31" s="1383">
        <f t="shared" si="1"/>
        <v>1.0612079999999999</v>
      </c>
    </row>
    <row r="32" spans="2:8" ht="12.3">
      <c r="B32" s="1114" t="s">
        <v>80</v>
      </c>
      <c r="C32" s="134"/>
      <c r="D32" s="1380">
        <f>D31+D31/100*Sales!C10</f>
        <v>1.08243216</v>
      </c>
      <c r="E32" s="1380">
        <v>0</v>
      </c>
      <c r="F32" s="1380">
        <v>0</v>
      </c>
      <c r="G32" s="1380">
        <v>0</v>
      </c>
      <c r="H32" s="1380">
        <f t="shared" si="1"/>
        <v>1.08243216</v>
      </c>
    </row>
    <row r="33" spans="2:8" ht="12.3">
      <c r="B33" s="1113" t="s">
        <v>318</v>
      </c>
      <c r="C33" s="134"/>
      <c r="D33" s="1383">
        <f>D32+D32/100*Sales!C10</f>
        <v>1.1040808032</v>
      </c>
      <c r="E33" s="1383">
        <v>0</v>
      </c>
      <c r="F33" s="1383">
        <v>0</v>
      </c>
      <c r="G33" s="1383">
        <v>0</v>
      </c>
      <c r="H33" s="1383">
        <f t="shared" si="1"/>
        <v>1.1040808032</v>
      </c>
    </row>
    <row r="34" spans="2:8" ht="12.3">
      <c r="B34" s="1114" t="s">
        <v>317</v>
      </c>
      <c r="C34" s="134"/>
      <c r="D34" s="1380">
        <f>D33+D33/100*Sales!C10</f>
        <v>1.1261624192640001</v>
      </c>
      <c r="E34" s="1380">
        <v>0</v>
      </c>
      <c r="F34" s="1380">
        <v>0</v>
      </c>
      <c r="G34" s="1380">
        <v>0</v>
      </c>
      <c r="H34" s="1380">
        <f t="shared" si="1"/>
        <v>1.1261624192640001</v>
      </c>
    </row>
    <row r="35" spans="2:8" ht="12.3">
      <c r="B35" s="1113" t="s">
        <v>319</v>
      </c>
      <c r="C35" s="134"/>
      <c r="D35" s="1383">
        <f>D34+D34/100*Sales!C10</f>
        <v>1.14868566764928</v>
      </c>
      <c r="E35" s="1383">
        <v>0</v>
      </c>
      <c r="F35" s="1383">
        <v>0</v>
      </c>
      <c r="G35" s="1383">
        <v>0</v>
      </c>
      <c r="H35" s="1383">
        <f t="shared" si="1"/>
        <v>1.14868566764928</v>
      </c>
    </row>
    <row r="36" spans="2:8" ht="12.3">
      <c r="B36" s="1114" t="s">
        <v>412</v>
      </c>
      <c r="C36" s="134"/>
      <c r="D36" s="1380">
        <f>D35+D35/100*Sales!C10</f>
        <v>1.1716593810022657</v>
      </c>
      <c r="E36" s="1380">
        <v>0</v>
      </c>
      <c r="F36" s="1380">
        <v>0</v>
      </c>
      <c r="G36" s="1380">
        <v>0</v>
      </c>
      <c r="H36" s="1380">
        <f t="shared" si="1"/>
        <v>1.1716593810022657</v>
      </c>
    </row>
    <row r="37" spans="2:8" ht="12.3">
      <c r="B37" s="1113" t="s">
        <v>413</v>
      </c>
      <c r="C37" s="134"/>
      <c r="D37" s="1383">
        <f>D36+D36/100*Sales!C10</f>
        <v>1.1950925686223111</v>
      </c>
      <c r="E37" s="1383">
        <v>0</v>
      </c>
      <c r="F37" s="1383">
        <v>0</v>
      </c>
      <c r="G37" s="1383">
        <v>0</v>
      </c>
      <c r="H37" s="1383">
        <f t="shared" si="1"/>
        <v>1.1950925686223111</v>
      </c>
    </row>
    <row r="38" spans="2:8" ht="12.3">
      <c r="B38" s="1114" t="s">
        <v>626</v>
      </c>
      <c r="C38" s="134"/>
      <c r="D38" s="1380">
        <f>D37+D37/100*Sales!C10</f>
        <v>1.2189944199947573</v>
      </c>
      <c r="E38" s="1380">
        <v>0</v>
      </c>
      <c r="F38" s="1380">
        <v>0</v>
      </c>
      <c r="G38" s="1380">
        <v>0</v>
      </c>
      <c r="H38" s="1380">
        <f t="shared" si="1"/>
        <v>1.2189944199947573</v>
      </c>
    </row>
    <row r="39" spans="2:8" ht="12.3">
      <c r="B39" s="1113" t="s">
        <v>627</v>
      </c>
      <c r="C39" s="134"/>
      <c r="D39" s="1383">
        <f>D38+D38/100*Sales!C10</f>
        <v>1.2433743083946525</v>
      </c>
      <c r="E39" s="1383">
        <v>0</v>
      </c>
      <c r="F39" s="1383">
        <v>0</v>
      </c>
      <c r="G39" s="1383">
        <v>0</v>
      </c>
      <c r="H39" s="1383">
        <f t="shared" si="1"/>
        <v>1.2433743083946525</v>
      </c>
    </row>
    <row r="40" spans="2:8" ht="12.3">
      <c r="B40" s="1114" t="s">
        <v>628</v>
      </c>
      <c r="C40" s="134"/>
      <c r="D40" s="1380">
        <f>D39+D39/100*Sales!C10</f>
        <v>1.2682417945625455</v>
      </c>
      <c r="E40" s="1380">
        <v>0</v>
      </c>
      <c r="F40" s="1380">
        <v>0</v>
      </c>
      <c r="G40" s="1380">
        <v>0</v>
      </c>
      <c r="H40" s="1380">
        <f t="shared" si="1"/>
        <v>1.2682417945625455</v>
      </c>
    </row>
    <row r="41" spans="2:8" ht="12.3">
      <c r="B41" s="1113" t="s">
        <v>629</v>
      </c>
      <c r="C41" s="134"/>
      <c r="D41" s="1383">
        <f>D40+D40/100*Sales!C10</f>
        <v>1.2936066304537963</v>
      </c>
      <c r="E41" s="1383">
        <v>0</v>
      </c>
      <c r="F41" s="1383">
        <v>0</v>
      </c>
      <c r="G41" s="1383">
        <v>0</v>
      </c>
      <c r="H41" s="1383">
        <f t="shared" si="1"/>
        <v>1.2936066304537963</v>
      </c>
    </row>
    <row r="42" spans="2:8" ht="12.3">
      <c r="B42" s="1114" t="s">
        <v>630</v>
      </c>
      <c r="C42" s="134"/>
      <c r="D42" s="1380">
        <f>D41+D41/100*Sales!C10</f>
        <v>1.3194787630628722</v>
      </c>
      <c r="E42" s="1380">
        <v>0</v>
      </c>
      <c r="F42" s="1380">
        <v>0</v>
      </c>
      <c r="G42" s="1380">
        <v>0</v>
      </c>
      <c r="H42" s="1380">
        <f t="shared" si="1"/>
        <v>1.3194787630628722</v>
      </c>
    </row>
    <row r="43" spans="2:8" ht="12.3">
      <c r="B43" s="1111"/>
      <c r="C43" s="134"/>
      <c r="D43" s="1112"/>
      <c r="E43" s="1112"/>
      <c r="F43" s="1112"/>
      <c r="G43" s="1112"/>
      <c r="H43" s="1112"/>
    </row>
    <row r="44" spans="2:8" ht="10.8" thickBot="1">
      <c r="B44" s="156" t="s">
        <v>132</v>
      </c>
      <c r="C44" s="43"/>
      <c r="D44" s="13"/>
      <c r="E44" s="13"/>
      <c r="F44" s="13"/>
      <c r="G44" s="13"/>
      <c r="H44" s="25"/>
    </row>
    <row r="45" spans="2:8" ht="12.3">
      <c r="B45" s="764" t="s">
        <v>49</v>
      </c>
      <c r="C45" s="43"/>
      <c r="D45" s="1379">
        <f t="shared" ref="D45:G59" si="2">ROUND(+D11*D28,-2)</f>
        <v>266000</v>
      </c>
      <c r="E45" s="1380">
        <f t="shared" si="2"/>
        <v>0</v>
      </c>
      <c r="F45" s="1380">
        <f t="shared" si="2"/>
        <v>0</v>
      </c>
      <c r="G45" s="1380">
        <f t="shared" si="2"/>
        <v>0</v>
      </c>
      <c r="H45" s="1381">
        <f t="shared" ref="H45:H54" si="3">SUM(D45:G45)</f>
        <v>266000</v>
      </c>
    </row>
    <row r="46" spans="2:8" ht="12.3">
      <c r="B46" s="765" t="s">
        <v>77</v>
      </c>
      <c r="C46" s="43"/>
      <c r="D46" s="1382">
        <f t="shared" si="2"/>
        <v>271300</v>
      </c>
      <c r="E46" s="1383">
        <f t="shared" si="2"/>
        <v>0</v>
      </c>
      <c r="F46" s="1383">
        <f t="shared" si="2"/>
        <v>0</v>
      </c>
      <c r="G46" s="1383">
        <f t="shared" si="2"/>
        <v>0</v>
      </c>
      <c r="H46" s="1384">
        <f t="shared" si="3"/>
        <v>271300</v>
      </c>
    </row>
    <row r="47" spans="2:8" ht="12.3">
      <c r="B47" s="766" t="s">
        <v>78</v>
      </c>
      <c r="C47" s="43"/>
      <c r="D47" s="1379">
        <f t="shared" si="2"/>
        <v>276800</v>
      </c>
      <c r="E47" s="1380">
        <f t="shared" si="2"/>
        <v>0</v>
      </c>
      <c r="F47" s="1380">
        <f t="shared" si="2"/>
        <v>0</v>
      </c>
      <c r="G47" s="1380">
        <f t="shared" si="2"/>
        <v>0</v>
      </c>
      <c r="H47" s="1381">
        <f t="shared" si="3"/>
        <v>276800</v>
      </c>
    </row>
    <row r="48" spans="2:8" ht="12.3">
      <c r="B48" s="765" t="s">
        <v>79</v>
      </c>
      <c r="C48" s="43"/>
      <c r="D48" s="1382">
        <f t="shared" si="2"/>
        <v>282300</v>
      </c>
      <c r="E48" s="1383">
        <f t="shared" si="2"/>
        <v>0</v>
      </c>
      <c r="F48" s="1383">
        <f t="shared" si="2"/>
        <v>0</v>
      </c>
      <c r="G48" s="1383">
        <f t="shared" si="2"/>
        <v>0</v>
      </c>
      <c r="H48" s="1384">
        <f t="shared" si="3"/>
        <v>282300</v>
      </c>
    </row>
    <row r="49" spans="2:8" ht="12.3">
      <c r="B49" s="766" t="s">
        <v>80</v>
      </c>
      <c r="C49" s="43"/>
      <c r="D49" s="1379">
        <f t="shared" si="2"/>
        <v>288000</v>
      </c>
      <c r="E49" s="1380">
        <f t="shared" si="2"/>
        <v>0</v>
      </c>
      <c r="F49" s="1380">
        <f t="shared" si="2"/>
        <v>0</v>
      </c>
      <c r="G49" s="1380">
        <f t="shared" si="2"/>
        <v>0</v>
      </c>
      <c r="H49" s="1381">
        <f t="shared" si="3"/>
        <v>288000</v>
      </c>
    </row>
    <row r="50" spans="2:8" ht="12.3">
      <c r="B50" s="767" t="s">
        <v>318</v>
      </c>
      <c r="C50" s="43"/>
      <c r="D50" s="1382">
        <f t="shared" si="2"/>
        <v>293700</v>
      </c>
      <c r="E50" s="1383">
        <f t="shared" si="2"/>
        <v>0</v>
      </c>
      <c r="F50" s="1383">
        <f t="shared" si="2"/>
        <v>0</v>
      </c>
      <c r="G50" s="1383">
        <f t="shared" si="2"/>
        <v>0</v>
      </c>
      <c r="H50" s="1384">
        <f t="shared" si="3"/>
        <v>293700</v>
      </c>
    </row>
    <row r="51" spans="2:8" ht="12.3">
      <c r="B51" s="768" t="s">
        <v>317</v>
      </c>
      <c r="C51" s="43"/>
      <c r="D51" s="1379">
        <f t="shared" si="2"/>
        <v>299600</v>
      </c>
      <c r="E51" s="1380">
        <f t="shared" si="2"/>
        <v>0</v>
      </c>
      <c r="F51" s="1380">
        <f t="shared" si="2"/>
        <v>0</v>
      </c>
      <c r="G51" s="1380">
        <f t="shared" si="2"/>
        <v>0</v>
      </c>
      <c r="H51" s="1381">
        <f t="shared" si="3"/>
        <v>299600</v>
      </c>
    </row>
    <row r="52" spans="2:8" ht="12.3">
      <c r="B52" s="767" t="s">
        <v>319</v>
      </c>
      <c r="C52" s="43"/>
      <c r="D52" s="1382">
        <f t="shared" si="2"/>
        <v>305600</v>
      </c>
      <c r="E52" s="1383">
        <f t="shared" si="2"/>
        <v>0</v>
      </c>
      <c r="F52" s="1383">
        <f t="shared" si="2"/>
        <v>0</v>
      </c>
      <c r="G52" s="1383">
        <f t="shared" si="2"/>
        <v>0</v>
      </c>
      <c r="H52" s="1384">
        <f t="shared" si="3"/>
        <v>305600</v>
      </c>
    </row>
    <row r="53" spans="2:8" ht="12.3">
      <c r="B53" s="768" t="s">
        <v>412</v>
      </c>
      <c r="C53" s="43"/>
      <c r="D53" s="1379">
        <f t="shared" si="2"/>
        <v>311700</v>
      </c>
      <c r="E53" s="1380">
        <f t="shared" si="2"/>
        <v>0</v>
      </c>
      <c r="F53" s="1380">
        <f t="shared" si="2"/>
        <v>0</v>
      </c>
      <c r="G53" s="1380">
        <f t="shared" si="2"/>
        <v>0</v>
      </c>
      <c r="H53" s="1381">
        <f t="shared" si="3"/>
        <v>311700</v>
      </c>
    </row>
    <row r="54" spans="2:8" ht="12.6" thickBot="1">
      <c r="B54" s="769" t="s">
        <v>413</v>
      </c>
      <c r="C54" s="43"/>
      <c r="D54" s="1382">
        <f t="shared" si="2"/>
        <v>317900</v>
      </c>
      <c r="E54" s="1383">
        <f t="shared" si="2"/>
        <v>0</v>
      </c>
      <c r="F54" s="1383">
        <f t="shared" si="2"/>
        <v>0</v>
      </c>
      <c r="G54" s="1383">
        <f t="shared" si="2"/>
        <v>0</v>
      </c>
      <c r="H54" s="1384">
        <f t="shared" si="3"/>
        <v>317900</v>
      </c>
    </row>
    <row r="55" spans="2:8" ht="12.3">
      <c r="B55" s="766" t="s">
        <v>626</v>
      </c>
      <c r="C55" s="43"/>
      <c r="D55" s="1379">
        <f t="shared" si="2"/>
        <v>324300</v>
      </c>
      <c r="E55" s="1380">
        <f t="shared" si="2"/>
        <v>0</v>
      </c>
      <c r="F55" s="1380">
        <f t="shared" si="2"/>
        <v>0</v>
      </c>
      <c r="G55" s="1380">
        <f t="shared" si="2"/>
        <v>0</v>
      </c>
      <c r="H55" s="1381">
        <f>SUM(D55:G55)</f>
        <v>324300</v>
      </c>
    </row>
    <row r="56" spans="2:8" ht="12.3">
      <c r="B56" s="767" t="s">
        <v>627</v>
      </c>
      <c r="C56" s="43"/>
      <c r="D56" s="1382">
        <f t="shared" si="2"/>
        <v>330800</v>
      </c>
      <c r="E56" s="1383">
        <f t="shared" si="2"/>
        <v>0</v>
      </c>
      <c r="F56" s="1383">
        <f t="shared" si="2"/>
        <v>0</v>
      </c>
      <c r="G56" s="1383">
        <f t="shared" si="2"/>
        <v>0</v>
      </c>
      <c r="H56" s="1384">
        <f>SUM(D56:G56)</f>
        <v>330800</v>
      </c>
    </row>
    <row r="57" spans="2:8" ht="12.3">
      <c r="B57" s="768" t="s">
        <v>628</v>
      </c>
      <c r="C57" s="43"/>
      <c r="D57" s="1379">
        <f t="shared" si="2"/>
        <v>337400</v>
      </c>
      <c r="E57" s="1380">
        <f t="shared" si="2"/>
        <v>0</v>
      </c>
      <c r="F57" s="1380">
        <f t="shared" si="2"/>
        <v>0</v>
      </c>
      <c r="G57" s="1380">
        <f t="shared" si="2"/>
        <v>0</v>
      </c>
      <c r="H57" s="1381">
        <f>SUM(D57:G57)</f>
        <v>337400</v>
      </c>
    </row>
    <row r="58" spans="2:8" ht="12.3">
      <c r="B58" s="767" t="s">
        <v>629</v>
      </c>
      <c r="C58" s="43"/>
      <c r="D58" s="1382">
        <f t="shared" si="2"/>
        <v>344100</v>
      </c>
      <c r="E58" s="1383">
        <f t="shared" si="2"/>
        <v>0</v>
      </c>
      <c r="F58" s="1383">
        <f t="shared" si="2"/>
        <v>0</v>
      </c>
      <c r="G58" s="1383">
        <f t="shared" si="2"/>
        <v>0</v>
      </c>
      <c r="H58" s="1384">
        <f>SUM(D58:G58)</f>
        <v>344100</v>
      </c>
    </row>
    <row r="59" spans="2:8" ht="12.3">
      <c r="B59" s="768" t="s">
        <v>630</v>
      </c>
      <c r="C59" s="43"/>
      <c r="D59" s="1379">
        <f t="shared" si="2"/>
        <v>351000</v>
      </c>
      <c r="E59" s="1380">
        <f t="shared" si="2"/>
        <v>0</v>
      </c>
      <c r="F59" s="1380">
        <f t="shared" si="2"/>
        <v>0</v>
      </c>
      <c r="G59" s="1380">
        <f t="shared" si="2"/>
        <v>0</v>
      </c>
      <c r="H59" s="1381">
        <f>SUM(D59:G59)</f>
        <v>351000</v>
      </c>
    </row>
    <row r="60" spans="2:8" ht="10.5">
      <c r="B60" s="10"/>
      <c r="C60" s="43"/>
      <c r="H60" s="25"/>
    </row>
    <row r="61" spans="2:8" ht="10.5">
      <c r="B61" s="10"/>
      <c r="C61" s="43"/>
      <c r="H61" s="25"/>
    </row>
    <row r="62" spans="2:8" ht="10.5">
      <c r="B62" s="10"/>
      <c r="C62" s="43"/>
      <c r="H62" s="25"/>
    </row>
    <row r="63" spans="2:8" ht="10.5">
      <c r="B63" s="29" t="s">
        <v>109</v>
      </c>
      <c r="C63" s="43"/>
      <c r="D63" s="13"/>
      <c r="E63" s="13"/>
      <c r="F63" s="13"/>
      <c r="G63" s="13"/>
      <c r="H63" s="25"/>
    </row>
    <row r="64" spans="2:8" ht="10.5">
      <c r="B64" s="155" t="s">
        <v>195</v>
      </c>
      <c r="C64" s="512" t="s">
        <v>545</v>
      </c>
      <c r="D64" s="13"/>
      <c r="E64" s="13"/>
      <c r="F64" s="13"/>
      <c r="G64" s="13"/>
      <c r="H64" s="25"/>
    </row>
    <row r="65" spans="2:11" ht="10.5">
      <c r="B65" s="155"/>
      <c r="C65" s="43"/>
      <c r="D65" s="23"/>
      <c r="E65" s="13"/>
      <c r="F65" s="13"/>
      <c r="G65" s="13"/>
      <c r="H65" s="25"/>
    </row>
    <row r="66" spans="2:11">
      <c r="B66" s="154" t="s">
        <v>552</v>
      </c>
      <c r="C66" s="140"/>
      <c r="D66" s="13"/>
      <c r="E66" s="13"/>
      <c r="F66" s="13"/>
      <c r="G66" s="13"/>
      <c r="H66" s="25"/>
    </row>
    <row r="67" spans="2:11" ht="10.5" thickBot="1">
      <c r="B67" s="10"/>
      <c r="C67" s="140"/>
      <c r="D67" s="13"/>
      <c r="E67" s="13"/>
      <c r="F67" s="13"/>
      <c r="G67" s="13"/>
      <c r="H67" s="25"/>
    </row>
    <row r="68" spans="2:11" ht="12.3">
      <c r="B68" s="764" t="s">
        <v>414</v>
      </c>
      <c r="C68" s="140"/>
      <c r="D68" s="1379">
        <f>'Multiple Revenues Streams'!C97</f>
        <v>0.11926917908042288</v>
      </c>
      <c r="E68" s="1380">
        <v>0</v>
      </c>
      <c r="F68" s="1380">
        <v>0</v>
      </c>
      <c r="G68" s="1380">
        <f>'Multiple Revenues Streams'!F97</f>
        <v>0</v>
      </c>
      <c r="H68" s="1380">
        <f>SUM(D68:G68)</f>
        <v>0.11926917908042288</v>
      </c>
    </row>
    <row r="69" spans="2:11" ht="12.3">
      <c r="B69" s="765" t="s">
        <v>77</v>
      </c>
      <c r="C69" s="140"/>
      <c r="D69" s="1382">
        <f>'Multiple Revenues Streams'!C98</f>
        <v>0.11926917908042288</v>
      </c>
      <c r="E69" s="1383">
        <v>0</v>
      </c>
      <c r="F69" s="1383">
        <v>0</v>
      </c>
      <c r="G69" s="1383">
        <f>'Multiple Revenues Streams'!F98</f>
        <v>0</v>
      </c>
      <c r="H69" s="1383">
        <f t="shared" ref="H69:H82" si="4">SUM(D69:G69)</f>
        <v>0.11926917908042288</v>
      </c>
    </row>
    <row r="70" spans="2:11" ht="12.3">
      <c r="B70" s="766" t="s">
        <v>78</v>
      </c>
      <c r="C70" s="140"/>
      <c r="D70" s="1379">
        <f>'Multiple Revenues Streams'!C99</f>
        <v>0.11926917908042288</v>
      </c>
      <c r="E70" s="1380">
        <v>0</v>
      </c>
      <c r="F70" s="1380">
        <v>0</v>
      </c>
      <c r="G70" s="1380">
        <f>'Multiple Revenues Streams'!F99</f>
        <v>0</v>
      </c>
      <c r="H70" s="1380">
        <f t="shared" si="4"/>
        <v>0.11926917908042288</v>
      </c>
    </row>
    <row r="71" spans="2:11" ht="12.3">
      <c r="B71" s="765" t="s">
        <v>79</v>
      </c>
      <c r="C71" s="140"/>
      <c r="D71" s="1382">
        <f>'Multiple Revenues Streams'!C100</f>
        <v>0.11926917908042288</v>
      </c>
      <c r="E71" s="1383">
        <v>0</v>
      </c>
      <c r="F71" s="1383">
        <v>0</v>
      </c>
      <c r="G71" s="1383">
        <f>'Multiple Revenues Streams'!F100</f>
        <v>0</v>
      </c>
      <c r="H71" s="1383">
        <f t="shared" si="4"/>
        <v>0.11926917908042288</v>
      </c>
    </row>
    <row r="72" spans="2:11" ht="12.3">
      <c r="B72" s="766" t="s">
        <v>80</v>
      </c>
      <c r="C72" s="140"/>
      <c r="D72" s="1379">
        <f>'Multiple Revenues Streams'!C101</f>
        <v>0.11926917908042288</v>
      </c>
      <c r="E72" s="1380">
        <v>0</v>
      </c>
      <c r="F72" s="1380">
        <v>0</v>
      </c>
      <c r="G72" s="1380">
        <f>'Multiple Revenues Streams'!F101</f>
        <v>0</v>
      </c>
      <c r="H72" s="1380">
        <f t="shared" si="4"/>
        <v>0.11926917908042288</v>
      </c>
    </row>
    <row r="73" spans="2:11" ht="12.3">
      <c r="B73" s="767" t="s">
        <v>318</v>
      </c>
      <c r="C73" s="134"/>
      <c r="D73" s="1382">
        <f>'Multiple Revenues Streams'!C102</f>
        <v>0.11926917908042288</v>
      </c>
      <c r="E73" s="1383">
        <v>0</v>
      </c>
      <c r="F73" s="1383">
        <v>0</v>
      </c>
      <c r="G73" s="1383">
        <f>'Multiple Revenues Streams'!F102</f>
        <v>0</v>
      </c>
      <c r="H73" s="1383">
        <f t="shared" si="4"/>
        <v>0.11926917908042288</v>
      </c>
    </row>
    <row r="74" spans="2:11" ht="12.3">
      <c r="B74" s="768" t="s">
        <v>317</v>
      </c>
      <c r="C74" s="134"/>
      <c r="D74" s="1379">
        <f>'Multiple Revenues Streams'!C103</f>
        <v>0.11926917908042288</v>
      </c>
      <c r="E74" s="1380">
        <v>0</v>
      </c>
      <c r="F74" s="1380">
        <v>0</v>
      </c>
      <c r="G74" s="1380">
        <f>'Multiple Revenues Streams'!F103</f>
        <v>0</v>
      </c>
      <c r="H74" s="1380">
        <f t="shared" si="4"/>
        <v>0.11926917908042288</v>
      </c>
    </row>
    <row r="75" spans="2:11" ht="12.3">
      <c r="B75" s="767" t="s">
        <v>319</v>
      </c>
      <c r="C75" s="134"/>
      <c r="D75" s="1382">
        <f>'Multiple Revenues Streams'!C104</f>
        <v>0.11926917908042288</v>
      </c>
      <c r="E75" s="1383">
        <v>0</v>
      </c>
      <c r="F75" s="1383">
        <v>0</v>
      </c>
      <c r="G75" s="1383">
        <f>'Multiple Revenues Streams'!C104</f>
        <v>0.11926917908042288</v>
      </c>
      <c r="H75" s="1383">
        <f t="shared" si="4"/>
        <v>0.23853835816084576</v>
      </c>
      <c r="I75" s="1115"/>
      <c r="J75" s="1115"/>
      <c r="K75" s="1115"/>
    </row>
    <row r="76" spans="2:11" ht="12.3">
      <c r="B76" s="768" t="s">
        <v>412</v>
      </c>
      <c r="C76" s="134"/>
      <c r="D76" s="1379">
        <f>'Multiple Revenues Streams'!C104</f>
        <v>0.11926917908042288</v>
      </c>
      <c r="E76" s="1380">
        <v>0</v>
      </c>
      <c r="F76" s="1380">
        <v>0</v>
      </c>
      <c r="G76" s="1380">
        <f>'Multiple Revenues Streams'!C104</f>
        <v>0.11926917908042288</v>
      </c>
      <c r="H76" s="1380">
        <f t="shared" si="4"/>
        <v>0.23853835816084576</v>
      </c>
      <c r="I76" s="477"/>
      <c r="J76" s="477"/>
      <c r="K76" s="477"/>
    </row>
    <row r="77" spans="2:11" ht="12.6" thickBot="1">
      <c r="B77" s="769" t="s">
        <v>413</v>
      </c>
      <c r="C77" s="134"/>
      <c r="D77" s="1382">
        <f>'Multiple Revenues Streams'!C104</f>
        <v>0.11926917908042288</v>
      </c>
      <c r="E77" s="1383">
        <v>0</v>
      </c>
      <c r="F77" s="1383">
        <v>0</v>
      </c>
      <c r="G77" s="1383">
        <f>'Multiple Revenues Streams'!C104</f>
        <v>0.11926917908042288</v>
      </c>
      <c r="H77" s="1383">
        <f t="shared" si="4"/>
        <v>0.23853835816084576</v>
      </c>
      <c r="I77" s="1115"/>
      <c r="J77" s="1115"/>
      <c r="K77" s="1115"/>
    </row>
    <row r="78" spans="2:11" ht="12.3">
      <c r="B78" s="766" t="s">
        <v>626</v>
      </c>
      <c r="C78" s="140"/>
      <c r="D78" s="1379">
        <f>'Multiple Revenues Streams'!C104</f>
        <v>0.11926917908042288</v>
      </c>
      <c r="E78" s="1380">
        <v>0</v>
      </c>
      <c r="F78" s="1380">
        <v>0</v>
      </c>
      <c r="G78" s="1380">
        <f>'Multiple Revenues Streams'!C104</f>
        <v>0.11926917908042288</v>
      </c>
      <c r="H78" s="1380">
        <f t="shared" si="4"/>
        <v>0.23853835816084576</v>
      </c>
      <c r="I78" s="477"/>
      <c r="J78" s="477"/>
      <c r="K78" s="477"/>
    </row>
    <row r="79" spans="2:11" ht="12.3">
      <c r="B79" s="767" t="s">
        <v>627</v>
      </c>
      <c r="C79" s="134"/>
      <c r="D79" s="1382">
        <f>'Multiple Revenues Streams'!C104</f>
        <v>0.11926917908042288</v>
      </c>
      <c r="E79" s="1383">
        <v>0</v>
      </c>
      <c r="F79" s="1383">
        <v>0</v>
      </c>
      <c r="G79" s="1383">
        <f>'Multiple Revenues Streams'!C104</f>
        <v>0.11926917908042288</v>
      </c>
      <c r="H79" s="1383">
        <f t="shared" si="4"/>
        <v>0.23853835816084576</v>
      </c>
      <c r="I79" s="1115"/>
      <c r="J79" s="1115"/>
      <c r="K79" s="1115"/>
    </row>
    <row r="80" spans="2:11" ht="12.3">
      <c r="B80" s="768" t="s">
        <v>628</v>
      </c>
      <c r="C80" s="134"/>
      <c r="D80" s="1379">
        <f>'Multiple Revenues Streams'!C104</f>
        <v>0.11926917908042288</v>
      </c>
      <c r="E80" s="1380">
        <v>0</v>
      </c>
      <c r="F80" s="1380">
        <v>0</v>
      </c>
      <c r="G80" s="1380">
        <f>'Multiple Revenues Streams'!C104</f>
        <v>0.11926917908042288</v>
      </c>
      <c r="H80" s="1380">
        <f t="shared" si="4"/>
        <v>0.23853835816084576</v>
      </c>
      <c r="I80" s="477"/>
      <c r="J80" s="477"/>
      <c r="K80" s="477"/>
    </row>
    <row r="81" spans="2:11" ht="12.3">
      <c r="B81" s="767" t="s">
        <v>629</v>
      </c>
      <c r="C81" s="134"/>
      <c r="D81" s="1382">
        <f>'Multiple Revenues Streams'!C104</f>
        <v>0.11926917908042288</v>
      </c>
      <c r="E81" s="1383">
        <v>0</v>
      </c>
      <c r="F81" s="1383">
        <v>0</v>
      </c>
      <c r="G81" s="1383">
        <f>'Multiple Revenues Streams'!C104</f>
        <v>0.11926917908042288</v>
      </c>
      <c r="H81" s="1383">
        <f t="shared" si="4"/>
        <v>0.23853835816084576</v>
      </c>
      <c r="I81" s="1115"/>
      <c r="J81" s="1115"/>
      <c r="K81" s="1115"/>
    </row>
    <row r="82" spans="2:11" ht="12.3">
      <c r="B82" s="768" t="s">
        <v>630</v>
      </c>
      <c r="C82" s="134"/>
      <c r="D82" s="1379">
        <f>'Multiple Revenues Streams'!C104</f>
        <v>0.11926917908042288</v>
      </c>
      <c r="E82" s="1380">
        <v>0</v>
      </c>
      <c r="F82" s="1380">
        <v>0</v>
      </c>
      <c r="G82" s="1380">
        <f>'Multiple Revenues Streams'!C104</f>
        <v>0.11926917908042288</v>
      </c>
      <c r="H82" s="1380">
        <f t="shared" si="4"/>
        <v>0.23853835816084576</v>
      </c>
      <c r="I82" s="477"/>
      <c r="J82" s="477"/>
      <c r="K82" s="477"/>
    </row>
    <row r="83" spans="2:11" ht="10.5">
      <c r="B83" s="10"/>
      <c r="C83" s="43"/>
      <c r="D83" s="13"/>
      <c r="E83" s="13"/>
      <c r="F83" s="13"/>
      <c r="G83" s="13"/>
      <c r="H83" s="13"/>
      <c r="I83" s="477"/>
      <c r="J83" s="477"/>
      <c r="K83" s="477"/>
    </row>
    <row r="84" spans="2:11" ht="12.3">
      <c r="B84" s="10"/>
      <c r="C84" s="43"/>
      <c r="D84" s="13"/>
      <c r="E84" s="13"/>
      <c r="F84" s="13"/>
      <c r="G84" s="13"/>
      <c r="H84" s="13"/>
      <c r="I84" s="1116"/>
      <c r="J84" s="477"/>
      <c r="K84" s="477"/>
    </row>
    <row r="85" spans="2:11" ht="10.5">
      <c r="B85" s="10" t="s">
        <v>196</v>
      </c>
      <c r="C85" s="43"/>
      <c r="D85" s="13"/>
      <c r="E85" s="13"/>
      <c r="F85" s="13"/>
      <c r="G85" s="13"/>
      <c r="H85" s="25"/>
    </row>
    <row r="86" spans="2:11" ht="12.3">
      <c r="B86" s="768" t="s">
        <v>49</v>
      </c>
      <c r="C86" s="206"/>
      <c r="D86" s="1379">
        <f t="shared" ref="D86:G100" si="5">D68*D11</f>
        <v>31728.355420348533</v>
      </c>
      <c r="E86" s="1379">
        <f t="shared" si="5"/>
        <v>0</v>
      </c>
      <c r="F86" s="1379">
        <f t="shared" si="5"/>
        <v>0</v>
      </c>
      <c r="G86" s="1379">
        <f t="shared" si="5"/>
        <v>0</v>
      </c>
      <c r="H86" s="1381">
        <f t="shared" ref="H86:H95" si="6">SUM(D86:G86)</f>
        <v>31728.355420348533</v>
      </c>
    </row>
    <row r="87" spans="2:11" ht="12.6" thickBot="1">
      <c r="B87" s="769" t="s">
        <v>543</v>
      </c>
      <c r="C87" s="206"/>
      <c r="D87" s="1384">
        <f t="shared" si="5"/>
        <v>31728.355420348533</v>
      </c>
      <c r="E87" s="1384">
        <f t="shared" si="5"/>
        <v>0</v>
      </c>
      <c r="F87" s="1384">
        <f t="shared" si="5"/>
        <v>0</v>
      </c>
      <c r="G87" s="1384">
        <f t="shared" si="5"/>
        <v>0</v>
      </c>
      <c r="H87" s="1384">
        <f t="shared" si="6"/>
        <v>31728.355420348533</v>
      </c>
    </row>
    <row r="88" spans="2:11" ht="12.3">
      <c r="B88" s="768" t="s">
        <v>78</v>
      </c>
      <c r="C88" s="206"/>
      <c r="D88" s="1379">
        <f t="shared" si="5"/>
        <v>31728.355420348533</v>
      </c>
      <c r="E88" s="1379">
        <f t="shared" si="5"/>
        <v>0</v>
      </c>
      <c r="F88" s="1379">
        <f t="shared" si="5"/>
        <v>0</v>
      </c>
      <c r="G88" s="1379">
        <f t="shared" si="5"/>
        <v>0</v>
      </c>
      <c r="H88" s="1381">
        <f t="shared" si="6"/>
        <v>31728.355420348533</v>
      </c>
    </row>
    <row r="89" spans="2:11" ht="12.6" thickBot="1">
      <c r="B89" s="769" t="s">
        <v>79</v>
      </c>
      <c r="C89" s="206"/>
      <c r="D89" s="1384">
        <f t="shared" si="5"/>
        <v>31728.355420348533</v>
      </c>
      <c r="E89" s="1384">
        <f t="shared" si="5"/>
        <v>0</v>
      </c>
      <c r="F89" s="1384">
        <f t="shared" si="5"/>
        <v>0</v>
      </c>
      <c r="G89" s="1384">
        <f t="shared" si="5"/>
        <v>0</v>
      </c>
      <c r="H89" s="1384">
        <f t="shared" si="6"/>
        <v>31728.355420348533</v>
      </c>
    </row>
    <row r="90" spans="2:11" ht="12.3">
      <c r="B90" s="768" t="s">
        <v>80</v>
      </c>
      <c r="C90" s="43"/>
      <c r="D90" s="1379">
        <f t="shared" si="5"/>
        <v>31728.355420348533</v>
      </c>
      <c r="E90" s="1379">
        <f t="shared" si="5"/>
        <v>0</v>
      </c>
      <c r="F90" s="1379">
        <f t="shared" si="5"/>
        <v>0</v>
      </c>
      <c r="G90" s="1379">
        <f t="shared" si="5"/>
        <v>0</v>
      </c>
      <c r="H90" s="1381">
        <f t="shared" si="6"/>
        <v>31728.355420348533</v>
      </c>
    </row>
    <row r="91" spans="2:11" ht="12.6" thickBot="1">
      <c r="B91" s="769" t="s">
        <v>318</v>
      </c>
      <c r="C91" s="43"/>
      <c r="D91" s="1384">
        <f t="shared" si="5"/>
        <v>31728.355420348533</v>
      </c>
      <c r="E91" s="1384">
        <f t="shared" si="5"/>
        <v>0</v>
      </c>
      <c r="F91" s="1384">
        <f t="shared" si="5"/>
        <v>0</v>
      </c>
      <c r="G91" s="1384">
        <f t="shared" si="5"/>
        <v>0</v>
      </c>
      <c r="H91" s="1384">
        <f t="shared" si="6"/>
        <v>31728.355420348533</v>
      </c>
    </row>
    <row r="92" spans="2:11" ht="12.3">
      <c r="B92" s="768" t="s">
        <v>317</v>
      </c>
      <c r="C92" s="43"/>
      <c r="D92" s="1379">
        <f t="shared" si="5"/>
        <v>31728.355420348533</v>
      </c>
      <c r="E92" s="1379">
        <f t="shared" si="5"/>
        <v>0</v>
      </c>
      <c r="F92" s="1379">
        <f t="shared" si="5"/>
        <v>0</v>
      </c>
      <c r="G92" s="1379">
        <f t="shared" si="5"/>
        <v>0</v>
      </c>
      <c r="H92" s="1381">
        <f t="shared" si="6"/>
        <v>31728.355420348533</v>
      </c>
    </row>
    <row r="93" spans="2:11" ht="12.6" thickBot="1">
      <c r="B93" s="769" t="s">
        <v>319</v>
      </c>
      <c r="C93" s="43"/>
      <c r="D93" s="1384">
        <f t="shared" si="5"/>
        <v>31728.355420348533</v>
      </c>
      <c r="E93" s="1384">
        <f t="shared" si="5"/>
        <v>0</v>
      </c>
      <c r="F93" s="1384">
        <f t="shared" si="5"/>
        <v>0</v>
      </c>
      <c r="G93" s="1384">
        <f t="shared" si="5"/>
        <v>0</v>
      </c>
      <c r="H93" s="1384">
        <f t="shared" si="6"/>
        <v>31728.355420348533</v>
      </c>
    </row>
    <row r="94" spans="2:11" ht="12.3">
      <c r="B94" s="768" t="s">
        <v>412</v>
      </c>
      <c r="C94" s="43"/>
      <c r="D94" s="1379">
        <f t="shared" si="5"/>
        <v>31728.355420348533</v>
      </c>
      <c r="E94" s="1379">
        <f t="shared" si="5"/>
        <v>0</v>
      </c>
      <c r="F94" s="1379">
        <f t="shared" si="5"/>
        <v>0</v>
      </c>
      <c r="G94" s="1379">
        <f t="shared" si="5"/>
        <v>0</v>
      </c>
      <c r="H94" s="1381">
        <f t="shared" si="6"/>
        <v>31728.355420348533</v>
      </c>
    </row>
    <row r="95" spans="2:11" ht="12.6" thickBot="1">
      <c r="B95" s="769" t="s">
        <v>413</v>
      </c>
      <c r="C95" s="43"/>
      <c r="D95" s="1384">
        <f t="shared" si="5"/>
        <v>31728.355420348533</v>
      </c>
      <c r="E95" s="1384">
        <f t="shared" si="5"/>
        <v>0</v>
      </c>
      <c r="F95" s="1384">
        <f t="shared" si="5"/>
        <v>0</v>
      </c>
      <c r="G95" s="1384">
        <f t="shared" si="5"/>
        <v>0</v>
      </c>
      <c r="H95" s="1384">
        <f t="shared" si="6"/>
        <v>31728.355420348533</v>
      </c>
    </row>
    <row r="96" spans="2:11" ht="12.3">
      <c r="B96" s="768" t="s">
        <v>626</v>
      </c>
      <c r="C96" s="43"/>
      <c r="D96" s="1379">
        <f t="shared" si="5"/>
        <v>31728.355420348533</v>
      </c>
      <c r="E96" s="1379">
        <f t="shared" si="5"/>
        <v>0</v>
      </c>
      <c r="F96" s="1379">
        <f t="shared" si="5"/>
        <v>0</v>
      </c>
      <c r="G96" s="1379">
        <f t="shared" si="5"/>
        <v>0</v>
      </c>
      <c r="H96" s="1381">
        <f>SUM(D96:G96)</f>
        <v>31728.355420348533</v>
      </c>
    </row>
    <row r="97" spans="2:8" ht="12.6" thickBot="1">
      <c r="B97" s="769" t="s">
        <v>627</v>
      </c>
      <c r="C97" s="43"/>
      <c r="D97" s="1384">
        <f t="shared" si="5"/>
        <v>31728.355420348533</v>
      </c>
      <c r="E97" s="1384">
        <f t="shared" si="5"/>
        <v>0</v>
      </c>
      <c r="F97" s="1384">
        <f t="shared" si="5"/>
        <v>0</v>
      </c>
      <c r="G97" s="1384">
        <f t="shared" si="5"/>
        <v>0</v>
      </c>
      <c r="H97" s="1384">
        <f>SUM(D97:G97)</f>
        <v>31728.355420348533</v>
      </c>
    </row>
    <row r="98" spans="2:8" ht="12.3">
      <c r="B98" s="768" t="s">
        <v>628</v>
      </c>
      <c r="C98" s="43"/>
      <c r="D98" s="1379">
        <f t="shared" si="5"/>
        <v>31728.355420348533</v>
      </c>
      <c r="E98" s="1379">
        <f t="shared" si="5"/>
        <v>0</v>
      </c>
      <c r="F98" s="1379">
        <f t="shared" si="5"/>
        <v>0</v>
      </c>
      <c r="G98" s="1379">
        <f t="shared" si="5"/>
        <v>0</v>
      </c>
      <c r="H98" s="1381">
        <f>SUM(D98:G98)</f>
        <v>31728.355420348533</v>
      </c>
    </row>
    <row r="99" spans="2:8" ht="12.6" thickBot="1">
      <c r="B99" s="769" t="s">
        <v>629</v>
      </c>
      <c r="C99" s="43"/>
      <c r="D99" s="1384">
        <f t="shared" si="5"/>
        <v>31728.355420348533</v>
      </c>
      <c r="E99" s="1384">
        <f t="shared" si="5"/>
        <v>0</v>
      </c>
      <c r="F99" s="1384">
        <f t="shared" si="5"/>
        <v>0</v>
      </c>
      <c r="G99" s="1384">
        <f t="shared" si="5"/>
        <v>0</v>
      </c>
      <c r="H99" s="1384">
        <f>SUM(D99:G99)</f>
        <v>31728.355420348533</v>
      </c>
    </row>
    <row r="100" spans="2:8" ht="12.3">
      <c r="B100" s="768" t="s">
        <v>630</v>
      </c>
      <c r="C100" s="43"/>
      <c r="D100" s="1379">
        <f t="shared" si="5"/>
        <v>31728.355420348533</v>
      </c>
      <c r="E100" s="1379">
        <f t="shared" si="5"/>
        <v>0</v>
      </c>
      <c r="F100" s="1379">
        <f t="shared" si="5"/>
        <v>0</v>
      </c>
      <c r="G100" s="1379">
        <f t="shared" si="5"/>
        <v>0</v>
      </c>
      <c r="H100" s="1381">
        <f>SUM(D100:G100)</f>
        <v>31728.355420348533</v>
      </c>
    </row>
    <row r="101" spans="2:8" ht="10.5">
      <c r="B101" s="10"/>
      <c r="C101" s="43"/>
      <c r="D101" s="23"/>
      <c r="E101" s="23"/>
      <c r="F101" s="23"/>
      <c r="G101" s="23"/>
      <c r="H101" s="24"/>
    </row>
    <row r="102" spans="2:8" ht="10.5">
      <c r="B102" s="157" t="s">
        <v>180</v>
      </c>
      <c r="C102" s="43"/>
      <c r="D102" s="65"/>
      <c r="H102" s="25"/>
    </row>
    <row r="103" spans="2:8" ht="10.5">
      <c r="B103" s="30" t="s">
        <v>177</v>
      </c>
      <c r="C103" s="43"/>
      <c r="D103" s="44"/>
      <c r="E103" s="44"/>
      <c r="F103" s="44"/>
      <c r="G103" s="44"/>
      <c r="H103" s="45"/>
    </row>
    <row r="104" spans="2:8" ht="10.5">
      <c r="B104" s="30"/>
      <c r="C104" s="43"/>
      <c r="D104" s="44"/>
      <c r="E104" s="44"/>
      <c r="F104" s="44"/>
      <c r="G104" s="44"/>
      <c r="H104" s="45"/>
    </row>
    <row r="105" spans="2:8" ht="12.3">
      <c r="B105" s="768" t="s">
        <v>414</v>
      </c>
      <c r="C105" s="134"/>
      <c r="D105" s="1379">
        <f>Marketing!J35</f>
        <v>124900</v>
      </c>
      <c r="E105" s="1379">
        <f>Marketing!K35</f>
        <v>124900</v>
      </c>
      <c r="F105" s="1379">
        <f>Marketing!L35</f>
        <v>124900</v>
      </c>
      <c r="G105" s="1379">
        <f>Marketing!M35</f>
        <v>124900</v>
      </c>
      <c r="H105" s="1381">
        <f>SUM(D105:G105)</f>
        <v>499600</v>
      </c>
    </row>
    <row r="106" spans="2:8" ht="12.6" thickBot="1">
      <c r="B106" s="769" t="s">
        <v>77</v>
      </c>
      <c r="C106" s="134"/>
      <c r="D106" s="1384">
        <f>Marketing!N35</f>
        <v>124900</v>
      </c>
      <c r="E106" s="1384">
        <f>Marketing!O35</f>
        <v>124900</v>
      </c>
      <c r="F106" s="1384">
        <f>Marketing!P35</f>
        <v>124900</v>
      </c>
      <c r="G106" s="1384">
        <f>Marketing!Q35</f>
        <v>124900</v>
      </c>
      <c r="H106" s="1384">
        <f t="shared" ref="H106:H114" si="7">SUM(D106:G106)</f>
        <v>499600</v>
      </c>
    </row>
    <row r="107" spans="2:8" ht="12.3">
      <c r="B107" s="768" t="s">
        <v>541</v>
      </c>
      <c r="C107" s="134"/>
      <c r="D107" s="1379">
        <f>Marketing!R35</f>
        <v>124900</v>
      </c>
      <c r="E107" s="1379">
        <f>Marketing!S35</f>
        <v>124900</v>
      </c>
      <c r="F107" s="1379">
        <f>Marketing!T35</f>
        <v>124900</v>
      </c>
      <c r="G107" s="1379">
        <f>Marketing!U35</f>
        <v>124900</v>
      </c>
      <c r="H107" s="1381">
        <f t="shared" si="7"/>
        <v>499600</v>
      </c>
    </row>
    <row r="108" spans="2:8" ht="12.6" thickBot="1">
      <c r="B108" s="769" t="s">
        <v>79</v>
      </c>
      <c r="C108" s="134"/>
      <c r="D108" s="1384">
        <f>Marketing!V35</f>
        <v>124900</v>
      </c>
      <c r="E108" s="1384">
        <f>Marketing!W35</f>
        <v>124900</v>
      </c>
      <c r="F108" s="1384">
        <f>Marketing!X35</f>
        <v>124900</v>
      </c>
      <c r="G108" s="1384">
        <f>Marketing!Y35</f>
        <v>124900</v>
      </c>
      <c r="H108" s="1384">
        <f t="shared" si="7"/>
        <v>499600</v>
      </c>
    </row>
    <row r="109" spans="2:8" ht="12.3">
      <c r="B109" s="768" t="s">
        <v>80</v>
      </c>
      <c r="C109" s="134"/>
      <c r="D109" s="1379">
        <f>Marketing!Z35</f>
        <v>124900</v>
      </c>
      <c r="E109" s="1379">
        <f>Marketing!AA35</f>
        <v>124900</v>
      </c>
      <c r="F109" s="1379">
        <f>Marketing!AB35</f>
        <v>124900</v>
      </c>
      <c r="G109" s="1379">
        <f>Marketing!AC35</f>
        <v>124900</v>
      </c>
      <c r="H109" s="1381">
        <f t="shared" si="7"/>
        <v>499600</v>
      </c>
    </row>
    <row r="110" spans="2:8" ht="12.6" thickBot="1">
      <c r="B110" s="769" t="s">
        <v>318</v>
      </c>
      <c r="C110" s="134"/>
      <c r="D110" s="1384">
        <f>Marketing!AD35</f>
        <v>0</v>
      </c>
      <c r="E110" s="1384">
        <f>Marketing!AE35</f>
        <v>0</v>
      </c>
      <c r="F110" s="1384">
        <f>Marketing!AF35</f>
        <v>0</v>
      </c>
      <c r="G110" s="1384">
        <f>Marketing!AG35</f>
        <v>0</v>
      </c>
      <c r="H110" s="1384">
        <f t="shared" si="7"/>
        <v>0</v>
      </c>
    </row>
    <row r="111" spans="2:8" ht="12.3">
      <c r="B111" s="768" t="s">
        <v>317</v>
      </c>
      <c r="C111" s="134"/>
      <c r="D111" s="1379">
        <f>Marketing!AH35</f>
        <v>0</v>
      </c>
      <c r="E111" s="1379">
        <f>Marketing!AI35</f>
        <v>0</v>
      </c>
      <c r="F111" s="1379">
        <f>Marketing!AJ35</f>
        <v>0</v>
      </c>
      <c r="G111" s="1379">
        <f>Marketing!AK35</f>
        <v>0</v>
      </c>
      <c r="H111" s="1381">
        <f t="shared" si="7"/>
        <v>0</v>
      </c>
    </row>
    <row r="112" spans="2:8" ht="12.6" thickBot="1">
      <c r="B112" s="769" t="s">
        <v>319</v>
      </c>
      <c r="C112" s="134"/>
      <c r="D112" s="1384">
        <f>Marketing!AL35</f>
        <v>0</v>
      </c>
      <c r="E112" s="1384">
        <f>Marketing!AM35</f>
        <v>0</v>
      </c>
      <c r="F112" s="1384">
        <f>Marketing!AN35</f>
        <v>0</v>
      </c>
      <c r="G112" s="1384">
        <f>Marketing!AO35</f>
        <v>0</v>
      </c>
      <c r="H112" s="1384">
        <f t="shared" si="7"/>
        <v>0</v>
      </c>
    </row>
    <row r="113" spans="2:8" ht="12.3">
      <c r="B113" s="768" t="s">
        <v>412</v>
      </c>
      <c r="C113" s="134"/>
      <c r="D113" s="1379">
        <f>Marketing!AP35</f>
        <v>0</v>
      </c>
      <c r="E113" s="1379">
        <f>Marketing!AQ35</f>
        <v>0</v>
      </c>
      <c r="F113" s="1379">
        <f>Marketing!AR35</f>
        <v>0</v>
      </c>
      <c r="G113" s="1379">
        <f>Marketing!AS35</f>
        <v>0</v>
      </c>
      <c r="H113" s="1381">
        <f t="shared" si="7"/>
        <v>0</v>
      </c>
    </row>
    <row r="114" spans="2:8" ht="12.6" thickBot="1">
      <c r="B114" s="769" t="s">
        <v>413</v>
      </c>
      <c r="C114" s="134"/>
      <c r="D114" s="1384">
        <f>Marketing!AT35</f>
        <v>0</v>
      </c>
      <c r="E114" s="1384">
        <f>Marketing!AU35</f>
        <v>0</v>
      </c>
      <c r="F114" s="1384">
        <f>Marketing!AV35</f>
        <v>0</v>
      </c>
      <c r="G114" s="1384">
        <f>Marketing!AW35</f>
        <v>0</v>
      </c>
      <c r="H114" s="1384">
        <f t="shared" si="7"/>
        <v>0</v>
      </c>
    </row>
    <row r="115" spans="2:8" ht="12.3">
      <c r="B115" s="768" t="s">
        <v>626</v>
      </c>
      <c r="C115" s="134"/>
      <c r="D115" s="1379">
        <f>Marketing!AX35</f>
        <v>0</v>
      </c>
      <c r="E115" s="1379">
        <f>Marketing!AY35</f>
        <v>0</v>
      </c>
      <c r="F115" s="1379">
        <f>Marketing!AZ35</f>
        <v>0</v>
      </c>
      <c r="G115" s="1379">
        <f>Marketing!BA35</f>
        <v>0</v>
      </c>
      <c r="H115" s="1381">
        <f>SUM(D115:G115)</f>
        <v>0</v>
      </c>
    </row>
    <row r="116" spans="2:8" ht="12.6" thickBot="1">
      <c r="B116" s="769" t="s">
        <v>627</v>
      </c>
      <c r="C116" s="134"/>
      <c r="D116" s="1384">
        <f>Marketing!BB35</f>
        <v>0</v>
      </c>
      <c r="E116" s="1384">
        <f>Marketing!BC35</f>
        <v>0</v>
      </c>
      <c r="F116" s="1384">
        <f>Marketing!BD35</f>
        <v>0</v>
      </c>
      <c r="G116" s="1384">
        <f>Marketing!BE35</f>
        <v>0</v>
      </c>
      <c r="H116" s="1384">
        <f>SUM(D116:G116)</f>
        <v>0</v>
      </c>
    </row>
    <row r="117" spans="2:8" ht="12.3">
      <c r="B117" s="768" t="s">
        <v>628</v>
      </c>
      <c r="C117" s="134"/>
      <c r="D117" s="1379">
        <f>Marketing!BF35</f>
        <v>0</v>
      </c>
      <c r="E117" s="1379">
        <f>Marketing!BG35</f>
        <v>0</v>
      </c>
      <c r="F117" s="1379">
        <f>Marketing!BH35</f>
        <v>0</v>
      </c>
      <c r="G117" s="1379">
        <f>Marketing!BI35</f>
        <v>0</v>
      </c>
      <c r="H117" s="1381">
        <f>SUM(D117:G117)</f>
        <v>0</v>
      </c>
    </row>
    <row r="118" spans="2:8" ht="12.6" thickBot="1">
      <c r="B118" s="769" t="s">
        <v>629</v>
      </c>
      <c r="C118" s="134"/>
      <c r="D118" s="1384">
        <f>Marketing!BJ35</f>
        <v>0</v>
      </c>
      <c r="E118" s="1384">
        <f>Marketing!BK35</f>
        <v>0</v>
      </c>
      <c r="F118" s="1384">
        <f>Marketing!BL35</f>
        <v>0</v>
      </c>
      <c r="G118" s="1384">
        <f>Marketing!BM35</f>
        <v>0</v>
      </c>
      <c r="H118" s="1384">
        <f>SUM(D118:G118)</f>
        <v>0</v>
      </c>
    </row>
    <row r="119" spans="2:8" ht="12.3">
      <c r="B119" s="768" t="s">
        <v>630</v>
      </c>
      <c r="C119" s="134"/>
      <c r="D119" s="1379">
        <f>Marketing!BN35</f>
        <v>0</v>
      </c>
      <c r="E119" s="1379">
        <f>Marketing!BO35</f>
        <v>0</v>
      </c>
      <c r="F119" s="1379">
        <f>Marketing!BP35</f>
        <v>0</v>
      </c>
      <c r="G119" s="1379">
        <f>Marketing!BQ35</f>
        <v>0</v>
      </c>
      <c r="H119" s="1381">
        <f>SUM(D119:G119)</f>
        <v>0</v>
      </c>
    </row>
    <row r="120" spans="2:8" ht="10.5">
      <c r="B120" s="10"/>
      <c r="C120" s="43"/>
      <c r="D120" s="13"/>
      <c r="E120" s="13"/>
      <c r="F120" s="13"/>
      <c r="G120" s="13"/>
      <c r="H120" s="13"/>
    </row>
    <row r="121" spans="2:8" ht="10.5">
      <c r="B121" s="10"/>
      <c r="C121" s="43"/>
      <c r="D121" s="13"/>
      <c r="E121" s="13"/>
      <c r="F121" s="13"/>
      <c r="G121" s="13"/>
      <c r="H121" s="13"/>
    </row>
    <row r="122" spans="2:8" ht="10.5">
      <c r="B122" s="10"/>
      <c r="C122" s="43"/>
      <c r="D122" s="13"/>
      <c r="E122" s="13"/>
      <c r="F122" s="13"/>
      <c r="G122" s="13"/>
      <c r="H122" s="13"/>
    </row>
    <row r="123" spans="2:8" ht="10.5">
      <c r="B123" s="30" t="s">
        <v>307</v>
      </c>
      <c r="C123" s="43"/>
      <c r="D123" s="44"/>
      <c r="E123" s="44"/>
      <c r="F123" s="44"/>
      <c r="G123" s="44"/>
      <c r="H123" s="44"/>
    </row>
    <row r="124" spans="2:8" ht="12.3">
      <c r="B124" s="768" t="s">
        <v>414</v>
      </c>
      <c r="C124" s="43"/>
      <c r="D124" s="1379">
        <f>'OPEX Drivers'!H39</f>
        <v>15085.976324880005</v>
      </c>
      <c r="E124" s="1379">
        <f>'OPEX Drivers'!I39</f>
        <v>300</v>
      </c>
      <c r="F124" s="1379">
        <f>'OPEX Drivers'!J39</f>
        <v>300</v>
      </c>
      <c r="G124" s="1379">
        <f>'OPEX Drivers'!K39</f>
        <v>4300.7928974639999</v>
      </c>
      <c r="H124" s="1381">
        <f t="shared" ref="H124:H133" si="8">SUM(D124:G124)</f>
        <v>19986.769222344003</v>
      </c>
    </row>
    <row r="125" spans="2:8" ht="12.3">
      <c r="B125" s="767" t="s">
        <v>77</v>
      </c>
      <c r="C125" s="134"/>
      <c r="D125" s="1384">
        <f>'OPEX Drivers'!L39</f>
        <v>14585.976324880005</v>
      </c>
      <c r="E125" s="1384">
        <f>'OPEX Drivers'!M39</f>
        <v>300</v>
      </c>
      <c r="F125" s="1384">
        <f>'OPEX Drivers'!N39</f>
        <v>300</v>
      </c>
      <c r="G125" s="1384">
        <f>'OPEX Drivers'!O39</f>
        <v>4300.7928974639999</v>
      </c>
      <c r="H125" s="1384">
        <f t="shared" si="8"/>
        <v>19486.769222344003</v>
      </c>
    </row>
    <row r="126" spans="2:8" ht="12.3">
      <c r="B126" s="768" t="s">
        <v>541</v>
      </c>
      <c r="C126" s="43"/>
      <c r="D126" s="1379">
        <f>'OPEX Drivers'!P39</f>
        <v>14585.976324880005</v>
      </c>
      <c r="E126" s="1379">
        <f>'OPEX Drivers'!Q39</f>
        <v>300</v>
      </c>
      <c r="F126" s="1379">
        <f>'OPEX Drivers'!R39</f>
        <v>300</v>
      </c>
      <c r="G126" s="1379">
        <f>'OPEX Drivers'!S39</f>
        <v>4700.7928974639999</v>
      </c>
      <c r="H126" s="1381">
        <f t="shared" si="8"/>
        <v>19886.769222344003</v>
      </c>
    </row>
    <row r="127" spans="2:8" ht="12.3">
      <c r="B127" s="767" t="s">
        <v>79</v>
      </c>
      <c r="C127" s="134"/>
      <c r="D127" s="1384">
        <f>'OPEX Drivers'!T39</f>
        <v>14585.976324880005</v>
      </c>
      <c r="E127" s="1384">
        <f>'OPEX Drivers'!U39</f>
        <v>300</v>
      </c>
      <c r="F127" s="1384">
        <f>'OPEX Drivers'!V39</f>
        <v>300</v>
      </c>
      <c r="G127" s="1384">
        <f>'OPEX Drivers'!W39</f>
        <v>4700.7928974639999</v>
      </c>
      <c r="H127" s="1384">
        <f t="shared" si="8"/>
        <v>19886.769222344003</v>
      </c>
    </row>
    <row r="128" spans="2:8" ht="12.3">
      <c r="B128" s="768" t="s">
        <v>80</v>
      </c>
      <c r="C128" s="43"/>
      <c r="D128" s="1379">
        <f>'OPEX Drivers'!X39</f>
        <v>14585.976324880005</v>
      </c>
      <c r="E128" s="1379">
        <f>'OPEX Drivers'!Y39</f>
        <v>300</v>
      </c>
      <c r="F128" s="1379">
        <f>'OPEX Drivers'!Z39</f>
        <v>300</v>
      </c>
      <c r="G128" s="1379">
        <f>'OPEX Drivers'!AA39</f>
        <v>4700.7928974639999</v>
      </c>
      <c r="H128" s="1381">
        <f t="shared" si="8"/>
        <v>19886.769222344003</v>
      </c>
    </row>
    <row r="129" spans="2:8" ht="12.3">
      <c r="B129" s="767" t="s">
        <v>318</v>
      </c>
      <c r="C129" s="134"/>
      <c r="D129" s="1384">
        <f>'OPEX Drivers'!AB39</f>
        <v>14585.976324880005</v>
      </c>
      <c r="E129" s="1384">
        <f>'OPEX Drivers'!AC39</f>
        <v>300</v>
      </c>
      <c r="F129" s="1384">
        <f>'OPEX Drivers'!AD39</f>
        <v>300</v>
      </c>
      <c r="G129" s="1384">
        <f>'OPEX Drivers'!AE39</f>
        <v>4700.7928974639999</v>
      </c>
      <c r="H129" s="1384">
        <f t="shared" si="8"/>
        <v>19886.769222344003</v>
      </c>
    </row>
    <row r="130" spans="2:8" ht="12.3">
      <c r="B130" s="768" t="s">
        <v>317</v>
      </c>
      <c r="C130" s="43"/>
      <c r="D130" s="1379">
        <f>'OPEX Drivers'!AF39</f>
        <v>14585.976324880005</v>
      </c>
      <c r="E130" s="1379">
        <f>'OPEX Drivers'!AG39</f>
        <v>300</v>
      </c>
      <c r="F130" s="1379">
        <f>'OPEX Drivers'!AH39</f>
        <v>300</v>
      </c>
      <c r="G130" s="1379">
        <f>'OPEX Drivers'!AI39</f>
        <v>4700.7928974639999</v>
      </c>
      <c r="H130" s="1381">
        <f t="shared" si="8"/>
        <v>19886.769222344003</v>
      </c>
    </row>
    <row r="131" spans="2:8" ht="12.3">
      <c r="B131" s="767" t="s">
        <v>319</v>
      </c>
      <c r="C131" s="134"/>
      <c r="D131" s="1384">
        <f>'OPEX Drivers'!AJ39</f>
        <v>14585.976324880005</v>
      </c>
      <c r="E131" s="1384">
        <f>'OPEX Drivers'!AK39</f>
        <v>300</v>
      </c>
      <c r="F131" s="1384">
        <f>'OPEX Drivers'!AL39</f>
        <v>300</v>
      </c>
      <c r="G131" s="1384">
        <f>'OPEX Drivers'!AM39</f>
        <v>4700.7928974639999</v>
      </c>
      <c r="H131" s="1384">
        <f t="shared" si="8"/>
        <v>19886.769222344003</v>
      </c>
    </row>
    <row r="132" spans="2:8" ht="12.3">
      <c r="B132" s="768" t="s">
        <v>412</v>
      </c>
      <c r="C132" s="43"/>
      <c r="D132" s="1379">
        <f>'OPEX Drivers'!AN39</f>
        <v>14585.976324880005</v>
      </c>
      <c r="E132" s="1379">
        <f>'OPEX Drivers'!AO39</f>
        <v>300</v>
      </c>
      <c r="F132" s="1379">
        <f>'OPEX Drivers'!AP39</f>
        <v>300</v>
      </c>
      <c r="G132" s="1379">
        <f>'OPEX Drivers'!AQ39</f>
        <v>4700.7928974639999</v>
      </c>
      <c r="H132" s="1381">
        <f t="shared" si="8"/>
        <v>19886.769222344003</v>
      </c>
    </row>
    <row r="133" spans="2:8" ht="12.6" thickBot="1">
      <c r="B133" s="769" t="s">
        <v>413</v>
      </c>
      <c r="C133" s="134"/>
      <c r="D133" s="1384">
        <f>'OPEX Drivers'!AR39</f>
        <v>14585.976324880005</v>
      </c>
      <c r="E133" s="1384">
        <f>'OPEX Drivers'!AS39</f>
        <v>300</v>
      </c>
      <c r="F133" s="1384">
        <f>'OPEX Drivers'!AT39</f>
        <v>300</v>
      </c>
      <c r="G133" s="1384">
        <f>'OPEX Drivers'!AU39</f>
        <v>4700.7928974639999</v>
      </c>
      <c r="H133" s="1384">
        <f t="shared" si="8"/>
        <v>19886.769222344003</v>
      </c>
    </row>
    <row r="134" spans="2:8" ht="12.3">
      <c r="B134" s="768" t="s">
        <v>626</v>
      </c>
      <c r="C134" s="43"/>
      <c r="D134" s="1379">
        <f>'OPEX Drivers'!AV39</f>
        <v>14585.976324880005</v>
      </c>
      <c r="E134" s="1379">
        <f>'OPEX Drivers'!AW39</f>
        <v>300</v>
      </c>
      <c r="F134" s="1379">
        <f>'OPEX Drivers'!AX39</f>
        <v>300</v>
      </c>
      <c r="G134" s="1379">
        <f>'OPEX Drivers'!AY39</f>
        <v>4700.7928974639999</v>
      </c>
      <c r="H134" s="1381">
        <f>SUM(D134:G134)</f>
        <v>19886.769222344003</v>
      </c>
    </row>
    <row r="135" spans="2:8" ht="12.3">
      <c r="B135" s="767" t="s">
        <v>627</v>
      </c>
      <c r="C135" s="134"/>
      <c r="D135" s="1384">
        <f>'OPEX Drivers'!AZ39</f>
        <v>14585.976324880005</v>
      </c>
      <c r="E135" s="1384">
        <f>'OPEX Drivers'!BA39</f>
        <v>300</v>
      </c>
      <c r="F135" s="1384">
        <f>'OPEX Drivers'!BB39</f>
        <v>300</v>
      </c>
      <c r="G135" s="1384">
        <f>'OPEX Drivers'!BC39</f>
        <v>4700.7928974639999</v>
      </c>
      <c r="H135" s="1384">
        <f>SUM(D135:G135)</f>
        <v>19886.769222344003</v>
      </c>
    </row>
    <row r="136" spans="2:8" ht="12.3">
      <c r="B136" s="768" t="s">
        <v>628</v>
      </c>
      <c r="C136" s="43"/>
      <c r="D136" s="1379">
        <f>'OPEX Drivers'!BD39</f>
        <v>14585.976324880005</v>
      </c>
      <c r="E136" s="1379">
        <f>'OPEX Drivers'!BE39</f>
        <v>300</v>
      </c>
      <c r="F136" s="1379">
        <f>'OPEX Drivers'!BF39</f>
        <v>300</v>
      </c>
      <c r="G136" s="1379">
        <f>'OPEX Drivers'!BG39</f>
        <v>4700.7928974639999</v>
      </c>
      <c r="H136" s="1381">
        <f>SUM(D136:G136)</f>
        <v>19886.769222344003</v>
      </c>
    </row>
    <row r="137" spans="2:8" ht="12.3">
      <c r="B137" s="767" t="s">
        <v>629</v>
      </c>
      <c r="C137" s="134"/>
      <c r="D137" s="1384">
        <f>'OPEX Drivers'!BH39</f>
        <v>14585.976324880005</v>
      </c>
      <c r="E137" s="1384">
        <f>'OPEX Drivers'!BI39</f>
        <v>300</v>
      </c>
      <c r="F137" s="1384">
        <f>'OPEX Drivers'!BJ39</f>
        <v>300</v>
      </c>
      <c r="G137" s="1384">
        <f>'OPEX Drivers'!BK39</f>
        <v>4700.7928974639999</v>
      </c>
      <c r="H137" s="1384">
        <f>SUM(D137:G137)</f>
        <v>19886.769222344003</v>
      </c>
    </row>
    <row r="138" spans="2:8" ht="12.3">
      <c r="B138" s="768" t="s">
        <v>630</v>
      </c>
      <c r="C138" s="43"/>
      <c r="D138" s="1379">
        <f>'OPEX Drivers'!BL39</f>
        <v>14585.976324880005</v>
      </c>
      <c r="E138" s="1379">
        <f>'OPEX Drivers'!BM39</f>
        <v>300</v>
      </c>
      <c r="F138" s="1379">
        <f>'OPEX Drivers'!BN39</f>
        <v>300</v>
      </c>
      <c r="G138" s="1379">
        <f>'OPEX Drivers'!BO39</f>
        <v>4700.7928974639999</v>
      </c>
      <c r="H138" s="1381">
        <f>SUM(D138:G138)</f>
        <v>19886.769222344003</v>
      </c>
    </row>
    <row r="139" spans="2:8">
      <c r="B139" s="133"/>
      <c r="C139" s="134"/>
      <c r="D139" s="141"/>
      <c r="E139" s="141"/>
      <c r="F139" s="141"/>
      <c r="G139" s="141"/>
      <c r="H139" s="135"/>
    </row>
    <row r="140" spans="2:8">
      <c r="B140" s="133"/>
      <c r="C140" s="134"/>
      <c r="D140" s="141"/>
      <c r="E140" s="141"/>
      <c r="F140" s="141"/>
      <c r="G140" s="141"/>
      <c r="H140" s="135"/>
    </row>
    <row r="141" spans="2:8">
      <c r="B141" s="133"/>
      <c r="C141" s="134"/>
      <c r="D141" s="141"/>
      <c r="E141" s="141"/>
      <c r="F141" s="141"/>
      <c r="G141" s="141"/>
      <c r="H141" s="135"/>
    </row>
    <row r="142" spans="2:8">
      <c r="B142" s="133"/>
      <c r="C142" s="134"/>
      <c r="D142" s="141"/>
      <c r="E142" s="141"/>
      <c r="F142" s="141"/>
      <c r="G142" s="141"/>
      <c r="H142" s="135"/>
    </row>
    <row r="143" spans="2:8">
      <c r="B143" s="133"/>
      <c r="C143" s="134"/>
      <c r="D143" s="141"/>
      <c r="E143" s="141"/>
      <c r="F143" s="141"/>
      <c r="G143" s="141"/>
      <c r="H143" s="135"/>
    </row>
    <row r="144" spans="2:8" ht="10.5">
      <c r="B144" s="30" t="s">
        <v>471</v>
      </c>
      <c r="C144" s="43"/>
      <c r="D144" s="44"/>
      <c r="E144" s="44"/>
      <c r="F144" s="44"/>
      <c r="G144" s="44"/>
      <c r="H144" s="45"/>
    </row>
    <row r="145" spans="2:8" ht="12.3">
      <c r="B145" s="768" t="s">
        <v>49</v>
      </c>
      <c r="C145" s="43"/>
      <c r="D145" s="1379"/>
      <c r="E145" s="1379"/>
      <c r="F145" s="1379"/>
      <c r="G145" s="1379"/>
      <c r="H145" s="1381">
        <f t="shared" ref="H145:H154" si="9">SUM(D145:G145)</f>
        <v>0</v>
      </c>
    </row>
    <row r="146" spans="2:8" ht="12.3">
      <c r="B146" s="767" t="s">
        <v>77</v>
      </c>
      <c r="C146" s="134"/>
      <c r="D146" s="1384">
        <v>0</v>
      </c>
      <c r="E146" s="1384">
        <v>0</v>
      </c>
      <c r="F146" s="1384">
        <v>0</v>
      </c>
      <c r="G146" s="1384">
        <v>0</v>
      </c>
      <c r="H146" s="1384">
        <f t="shared" si="9"/>
        <v>0</v>
      </c>
    </row>
    <row r="147" spans="2:8" ht="12.3">
      <c r="B147" s="768" t="s">
        <v>78</v>
      </c>
      <c r="C147" s="43"/>
      <c r="D147" s="1379">
        <v>0</v>
      </c>
      <c r="E147" s="1379">
        <v>0</v>
      </c>
      <c r="F147" s="1379">
        <v>0</v>
      </c>
      <c r="G147" s="1379">
        <v>0</v>
      </c>
      <c r="H147" s="1381">
        <f t="shared" si="9"/>
        <v>0</v>
      </c>
    </row>
    <row r="148" spans="2:8" ht="12.3">
      <c r="B148" s="767" t="s">
        <v>415</v>
      </c>
      <c r="C148" s="134"/>
      <c r="D148" s="1384">
        <v>0</v>
      </c>
      <c r="E148" s="1384">
        <v>0</v>
      </c>
      <c r="F148" s="1384">
        <v>0</v>
      </c>
      <c r="G148" s="1384">
        <v>0</v>
      </c>
      <c r="H148" s="1384">
        <f t="shared" si="9"/>
        <v>0</v>
      </c>
    </row>
    <row r="149" spans="2:8" ht="12.3">
      <c r="B149" s="768" t="s">
        <v>80</v>
      </c>
      <c r="C149" s="43"/>
      <c r="D149" s="1379">
        <v>0</v>
      </c>
      <c r="E149" s="1379">
        <v>0</v>
      </c>
      <c r="F149" s="1379">
        <v>0</v>
      </c>
      <c r="G149" s="1379">
        <v>0</v>
      </c>
      <c r="H149" s="1381">
        <f t="shared" si="9"/>
        <v>0</v>
      </c>
    </row>
    <row r="150" spans="2:8" ht="12.3">
      <c r="B150" s="767" t="s">
        <v>318</v>
      </c>
      <c r="C150" s="134"/>
      <c r="D150" s="1384">
        <v>0</v>
      </c>
      <c r="E150" s="1384">
        <v>0</v>
      </c>
      <c r="F150" s="1384">
        <v>0</v>
      </c>
      <c r="G150" s="1384">
        <v>0</v>
      </c>
      <c r="H150" s="1384">
        <f t="shared" si="9"/>
        <v>0</v>
      </c>
    </row>
    <row r="151" spans="2:8" ht="12.3">
      <c r="B151" s="768" t="s">
        <v>317</v>
      </c>
      <c r="C151" s="43"/>
      <c r="D151" s="1379">
        <v>0</v>
      </c>
      <c r="E151" s="1379">
        <v>0</v>
      </c>
      <c r="F151" s="1379">
        <v>0</v>
      </c>
      <c r="G151" s="1379">
        <v>0</v>
      </c>
      <c r="H151" s="1381">
        <f t="shared" si="9"/>
        <v>0</v>
      </c>
    </row>
    <row r="152" spans="2:8" ht="12.3">
      <c r="B152" s="767" t="s">
        <v>319</v>
      </c>
      <c r="C152" s="134"/>
      <c r="D152" s="1384">
        <v>0</v>
      </c>
      <c r="E152" s="1384">
        <v>0</v>
      </c>
      <c r="F152" s="1384">
        <v>0</v>
      </c>
      <c r="G152" s="1384">
        <v>0</v>
      </c>
      <c r="H152" s="1384">
        <f t="shared" si="9"/>
        <v>0</v>
      </c>
    </row>
    <row r="153" spans="2:8" ht="12.3">
      <c r="B153" s="768" t="s">
        <v>412</v>
      </c>
      <c r="C153" s="43"/>
      <c r="D153" s="1379">
        <v>0</v>
      </c>
      <c r="E153" s="1379">
        <v>0</v>
      </c>
      <c r="F153" s="1379">
        <v>0</v>
      </c>
      <c r="G153" s="1379">
        <v>0</v>
      </c>
      <c r="H153" s="1381">
        <f t="shared" si="9"/>
        <v>0</v>
      </c>
    </row>
    <row r="154" spans="2:8" ht="12.3">
      <c r="B154" s="767" t="s">
        <v>413</v>
      </c>
      <c r="C154" s="134"/>
      <c r="D154" s="1384">
        <v>0</v>
      </c>
      <c r="E154" s="1384">
        <v>0</v>
      </c>
      <c r="F154" s="1384">
        <v>0</v>
      </c>
      <c r="G154" s="1384">
        <v>0</v>
      </c>
      <c r="H154" s="1384">
        <f t="shared" si="9"/>
        <v>0</v>
      </c>
    </row>
    <row r="155" spans="2:8" ht="12.3">
      <c r="B155" s="768" t="s">
        <v>626</v>
      </c>
      <c r="C155" s="43"/>
      <c r="D155" s="1379">
        <v>0</v>
      </c>
      <c r="E155" s="1379">
        <v>0</v>
      </c>
      <c r="F155" s="1379">
        <v>0</v>
      </c>
      <c r="G155" s="1379">
        <v>0</v>
      </c>
      <c r="H155" s="1381">
        <f>SUM(D155:G155)</f>
        <v>0</v>
      </c>
    </row>
    <row r="156" spans="2:8" ht="12.3">
      <c r="B156" s="767" t="s">
        <v>627</v>
      </c>
      <c r="C156" s="134"/>
      <c r="D156" s="1384">
        <v>0</v>
      </c>
      <c r="E156" s="1384">
        <v>0</v>
      </c>
      <c r="F156" s="1384">
        <v>0</v>
      </c>
      <c r="G156" s="1384">
        <v>0</v>
      </c>
      <c r="H156" s="1384">
        <f>SUM(D156:G156)</f>
        <v>0</v>
      </c>
    </row>
    <row r="157" spans="2:8" ht="12.3">
      <c r="B157" s="768" t="s">
        <v>628</v>
      </c>
      <c r="C157" s="43"/>
      <c r="D157" s="1379">
        <v>0</v>
      </c>
      <c r="E157" s="1379">
        <v>0</v>
      </c>
      <c r="F157" s="1379">
        <v>0</v>
      </c>
      <c r="G157" s="1379">
        <v>0</v>
      </c>
      <c r="H157" s="1381">
        <f>SUM(D157:G157)</f>
        <v>0</v>
      </c>
    </row>
    <row r="158" spans="2:8" ht="12.3">
      <c r="B158" s="767" t="s">
        <v>629</v>
      </c>
      <c r="C158" s="134"/>
      <c r="D158" s="1384">
        <v>0</v>
      </c>
      <c r="E158" s="1384">
        <v>0</v>
      </c>
      <c r="F158" s="1384">
        <v>0</v>
      </c>
      <c r="G158" s="1384">
        <v>0</v>
      </c>
      <c r="H158" s="1384">
        <f>SUM(D158:G158)</f>
        <v>0</v>
      </c>
    </row>
    <row r="159" spans="2:8" ht="12.3">
      <c r="B159" s="768" t="s">
        <v>630</v>
      </c>
      <c r="C159" s="43"/>
      <c r="D159" s="1379">
        <v>0</v>
      </c>
      <c r="E159" s="1379">
        <v>0</v>
      </c>
      <c r="F159" s="1379">
        <v>0</v>
      </c>
      <c r="G159" s="1379">
        <v>0</v>
      </c>
      <c r="H159" s="1381">
        <f>SUM(D159:G159)</f>
        <v>0</v>
      </c>
    </row>
    <row r="160" spans="2:8">
      <c r="B160" s="133"/>
      <c r="C160" s="134"/>
      <c r="D160" s="141"/>
      <c r="E160" s="141"/>
      <c r="F160" s="141"/>
      <c r="G160" s="141"/>
      <c r="H160" s="135"/>
    </row>
    <row r="161" spans="2:8">
      <c r="B161" s="133"/>
      <c r="C161" s="134"/>
      <c r="D161" s="141"/>
      <c r="E161" s="141"/>
      <c r="F161" s="141"/>
      <c r="G161" s="141"/>
      <c r="H161" s="135"/>
    </row>
    <row r="162" spans="2:8">
      <c r="B162" s="10"/>
      <c r="C162" s="33"/>
      <c r="D162" s="15"/>
      <c r="E162" s="15"/>
      <c r="F162" s="15"/>
      <c r="G162" s="202"/>
      <c r="H162" s="38"/>
    </row>
    <row r="163" spans="2:8">
      <c r="B163" s="10"/>
      <c r="C163" s="33"/>
      <c r="D163" s="15"/>
      <c r="E163" s="15"/>
      <c r="F163" s="15"/>
      <c r="G163" s="202"/>
      <c r="H163" s="38"/>
    </row>
    <row r="164" spans="2:8" ht="12.3">
      <c r="B164" s="29" t="s">
        <v>22</v>
      </c>
      <c r="C164" s="541">
        <v>0.16</v>
      </c>
      <c r="D164" s="11"/>
      <c r="E164" s="11"/>
      <c r="F164" s="11"/>
      <c r="G164" s="11"/>
      <c r="H164" s="16"/>
    </row>
    <row r="165" spans="2:8" ht="10.5">
      <c r="B165" s="68"/>
      <c r="C165" s="69"/>
      <c r="D165" s="70"/>
      <c r="E165" s="70"/>
      <c r="F165" s="70"/>
      <c r="G165" s="70"/>
      <c r="H165" s="71"/>
    </row>
    <row r="166" spans="2:8" ht="10.5">
      <c r="B166" s="30" t="s">
        <v>303</v>
      </c>
      <c r="C166" s="51"/>
      <c r="D166" s="52"/>
      <c r="E166" s="53"/>
      <c r="F166" s="53"/>
      <c r="G166" s="53"/>
      <c r="H166" s="54"/>
    </row>
    <row r="167" spans="2:8" ht="10.5">
      <c r="B167" s="10"/>
      <c r="C167" s="32"/>
      <c r="H167" s="17"/>
    </row>
    <row r="168" spans="2:8" ht="10.5">
      <c r="B168" s="64" t="s">
        <v>24</v>
      </c>
      <c r="C168" s="66" t="s">
        <v>187</v>
      </c>
      <c r="D168" s="145" t="s">
        <v>406</v>
      </c>
      <c r="E168" s="26"/>
      <c r="F168" s="26"/>
      <c r="H168" s="17"/>
    </row>
    <row r="169" spans="2:8" ht="12.3">
      <c r="B169" s="513" t="s">
        <v>287</v>
      </c>
      <c r="C169" s="1379">
        <f t="shared" ref="C169:C176" si="10">D169*1.73</f>
        <v>7785</v>
      </c>
      <c r="D169" s="1379">
        <f>'OPEX Drivers'!C25</f>
        <v>4500</v>
      </c>
      <c r="E169" s="65"/>
      <c r="G169" s="14"/>
      <c r="H169" s="17"/>
    </row>
    <row r="170" spans="2:8" ht="12.3">
      <c r="B170" s="535" t="str">
        <f>'OPEX Drivers'!B26</f>
        <v>Sales &amp; Marketing Manager</v>
      </c>
      <c r="C170" s="1384">
        <f t="shared" si="10"/>
        <v>5190</v>
      </c>
      <c r="D170" s="1384">
        <f>'OPEX Drivers'!C26</f>
        <v>3000</v>
      </c>
      <c r="E170" s="65"/>
      <c r="H170" s="17"/>
    </row>
    <row r="171" spans="2:8" ht="12.3">
      <c r="B171" s="534" t="str">
        <f>'OPEX Drivers'!B27</f>
        <v>Chief Technology Officer</v>
      </c>
      <c r="C171" s="1379">
        <f t="shared" si="10"/>
        <v>1038</v>
      </c>
      <c r="D171" s="1379">
        <f>'OPEX Drivers'!C28</f>
        <v>600</v>
      </c>
      <c r="E171" s="65"/>
      <c r="H171" s="17"/>
    </row>
    <row r="172" spans="2:8" ht="12.3">
      <c r="B172" s="535" t="str">
        <f>'OPEX Drivers'!B28</f>
        <v xml:space="preserve">Manager Vet </v>
      </c>
      <c r="C172" s="1384">
        <f t="shared" si="10"/>
        <v>2076</v>
      </c>
      <c r="D172" s="1384">
        <f>'OPEX Drivers'!C27</f>
        <v>1200</v>
      </c>
      <c r="E172" s="65"/>
      <c r="H172" s="17"/>
    </row>
    <row r="173" spans="2:8" ht="12.3">
      <c r="B173" s="534" t="str">
        <f>'OPEX Drivers'!B29</f>
        <v>Staff Role #1 Dispecer Tech Operator</v>
      </c>
      <c r="C173" s="1379">
        <f t="shared" si="10"/>
        <v>1384</v>
      </c>
      <c r="D173" s="1379">
        <f>'OPEX Drivers'!C29</f>
        <v>800</v>
      </c>
      <c r="E173" s="65"/>
      <c r="H173" s="17"/>
    </row>
    <row r="174" spans="2:8" ht="12.3">
      <c r="B174" s="535" t="str">
        <f>'OPEX Drivers'!B30</f>
        <v>Staff Role #2 Aquacultor</v>
      </c>
      <c r="C174" s="1384">
        <f t="shared" si="10"/>
        <v>1211</v>
      </c>
      <c r="D174" s="1384">
        <f>'OPEX Drivers'!C30</f>
        <v>700</v>
      </c>
      <c r="E174" s="65"/>
      <c r="H174" s="17"/>
    </row>
    <row r="175" spans="2:8" ht="12.3">
      <c r="B175" s="540" t="str">
        <f>'OPEX Drivers'!B31</f>
        <v>Staff Role #3 GreenHouse Workers</v>
      </c>
      <c r="C175" s="1384">
        <f t="shared" si="10"/>
        <v>1211</v>
      </c>
      <c r="D175" s="1384">
        <f>'OPEX Drivers'!C31</f>
        <v>700</v>
      </c>
      <c r="E175" s="65"/>
      <c r="H175" s="17"/>
    </row>
    <row r="176" spans="2:8" ht="12.3">
      <c r="B176" s="542" t="str">
        <f>'OPEX Drivers'!B32</f>
        <v>Staff Role #4 Outdoor Workers</v>
      </c>
      <c r="C176" s="1379">
        <f t="shared" si="10"/>
        <v>692</v>
      </c>
      <c r="D176" s="1379">
        <f>'OPEX Drivers'!C32</f>
        <v>400</v>
      </c>
      <c r="E176" s="65"/>
      <c r="H176" s="17"/>
    </row>
    <row r="177" spans="2:18" ht="10.5" thickBot="1">
      <c r="B177" s="10"/>
      <c r="C177" s="28"/>
      <c r="D177" s="479"/>
      <c r="E177" s="65"/>
      <c r="H177" s="17"/>
    </row>
    <row r="178" spans="2:18" ht="12.3">
      <c r="B178" s="480" t="s">
        <v>188</v>
      </c>
      <c r="C178" s="481"/>
      <c r="D178" s="482"/>
      <c r="E178" s="483"/>
      <c r="F178" s="483"/>
      <c r="G178" s="543" t="s">
        <v>461</v>
      </c>
      <c r="H178" s="515">
        <v>10</v>
      </c>
    </row>
    <row r="179" spans="2:18" ht="12.3">
      <c r="B179" s="484" t="s">
        <v>189</v>
      </c>
      <c r="C179" s="28"/>
      <c r="D179" s="11"/>
      <c r="E179"/>
      <c r="F179"/>
      <c r="G179" s="544" t="s">
        <v>461</v>
      </c>
      <c r="H179" s="516">
        <v>10</v>
      </c>
    </row>
    <row r="180" spans="2:18" ht="12.6" thickBot="1">
      <c r="B180" s="484" t="s">
        <v>190</v>
      </c>
      <c r="C180" s="28"/>
      <c r="D180" s="11"/>
      <c r="E180"/>
      <c r="F180"/>
      <c r="G180" s="1129" t="s">
        <v>461</v>
      </c>
      <c r="H180" s="1130">
        <v>10</v>
      </c>
    </row>
    <row r="181" spans="2:18" ht="12.6" thickBot="1">
      <c r="B181" s="480"/>
      <c r="C181" s="481"/>
      <c r="D181" s="482"/>
      <c r="E181" s="483"/>
      <c r="F181" s="483"/>
      <c r="G181" s="483"/>
      <c r="H181" s="482"/>
      <c r="I181" s="1121"/>
      <c r="J181" s="1121"/>
      <c r="K181" s="1121"/>
      <c r="L181" s="1121"/>
      <c r="M181" s="1121"/>
      <c r="N181" s="1121"/>
      <c r="O181" s="1121"/>
      <c r="P181" s="1121"/>
      <c r="Q181" s="1121"/>
      <c r="R181" s="1122"/>
    </row>
    <row r="182" spans="2:18" ht="10.8" thickBot="1">
      <c r="B182" s="1131" t="s">
        <v>551</v>
      </c>
      <c r="C182" s="1132" t="s">
        <v>70</v>
      </c>
      <c r="D182" s="1132" t="s">
        <v>71</v>
      </c>
      <c r="E182" s="1132" t="s">
        <v>72</v>
      </c>
      <c r="F182" s="1132" t="s">
        <v>87</v>
      </c>
      <c r="G182" s="1132" t="s">
        <v>88</v>
      </c>
      <c r="H182" s="1132" t="s">
        <v>199</v>
      </c>
      <c r="I182" s="1132" t="s">
        <v>200</v>
      </c>
      <c r="J182" s="1133" t="s">
        <v>201</v>
      </c>
      <c r="K182" s="1133" t="s">
        <v>408</v>
      </c>
      <c r="L182" s="1133" t="s">
        <v>409</v>
      </c>
      <c r="M182" s="1133" t="s">
        <v>595</v>
      </c>
      <c r="N182" s="1133" t="s">
        <v>596</v>
      </c>
      <c r="O182" s="1133" t="s">
        <v>597</v>
      </c>
      <c r="P182" s="1133" t="s">
        <v>598</v>
      </c>
      <c r="Q182" s="1134" t="s">
        <v>599</v>
      </c>
      <c r="R182" s="1123"/>
    </row>
    <row r="183" spans="2:18" ht="12.3">
      <c r="B183" s="1385" t="str">
        <f t="shared" ref="B183:C190" si="11">B169</f>
        <v>CEO</v>
      </c>
      <c r="C183" s="1389">
        <f t="shared" si="11"/>
        <v>7785</v>
      </c>
      <c r="D183" s="1389">
        <f>C183+C183/100*H178</f>
        <v>8563.5</v>
      </c>
      <c r="E183" s="1389">
        <f>D183+D183/100*H178</f>
        <v>9419.85</v>
      </c>
      <c r="F183" s="1389">
        <f>E183+E183/100*H178</f>
        <v>10361.835000000001</v>
      </c>
      <c r="G183" s="1389">
        <f>F183+F183/100*H178</f>
        <v>11398.018500000002</v>
      </c>
      <c r="H183" s="1389">
        <f>G183+G183/100*H178</f>
        <v>12537.820350000002</v>
      </c>
      <c r="I183" s="1389">
        <f>H183+H183/100*H178</f>
        <v>13791.602385000002</v>
      </c>
      <c r="J183" s="1389">
        <f>I183+I183/100*H178</f>
        <v>15170.762623500003</v>
      </c>
      <c r="K183" s="1389">
        <f>J183+J183/100*H178</f>
        <v>16687.838885850004</v>
      </c>
      <c r="L183" s="1389">
        <f>K183+K183/100*H178</f>
        <v>18356.622774435004</v>
      </c>
      <c r="M183" s="1389">
        <f>L183+L183/100*H178</f>
        <v>20192.285051878505</v>
      </c>
      <c r="N183" s="1389">
        <f>M183+M183/100*H178</f>
        <v>22211.513557066355</v>
      </c>
      <c r="O183" s="1389">
        <f>N183+N183/100*H178</f>
        <v>24432.664912772991</v>
      </c>
      <c r="P183" s="1389">
        <f>O183+O183/100*H178</f>
        <v>26875.93140405029</v>
      </c>
      <c r="Q183" s="1390">
        <f>P183+P183/100*H178</f>
        <v>29563.524544455318</v>
      </c>
      <c r="R183" s="1123"/>
    </row>
    <row r="184" spans="2:18" ht="12.3">
      <c r="B184" s="1386" t="str">
        <f t="shared" si="11"/>
        <v>Sales &amp; Marketing Manager</v>
      </c>
      <c r="C184" s="1391">
        <f t="shared" si="11"/>
        <v>5190</v>
      </c>
      <c r="D184" s="1384">
        <f>C184+C184/100*H179</f>
        <v>5709</v>
      </c>
      <c r="E184" s="1384">
        <f>D184+D184/100*H179</f>
        <v>6279.9</v>
      </c>
      <c r="F184" s="1384">
        <f>E184+E184/100*H179</f>
        <v>6907.8899999999994</v>
      </c>
      <c r="G184" s="1384">
        <f>F184+F184/100*H179</f>
        <v>7598.6789999999992</v>
      </c>
      <c r="H184" s="1384">
        <f>G184+G184/100*H179</f>
        <v>8358.5468999999994</v>
      </c>
      <c r="I184" s="1384">
        <f>H184+H184/100*H179</f>
        <v>9194.4015899999995</v>
      </c>
      <c r="J184" s="1384">
        <f>I184+I184/100*H179</f>
        <v>10113.841748999999</v>
      </c>
      <c r="K184" s="1384">
        <f>J184+J184/100*H179</f>
        <v>11125.2259239</v>
      </c>
      <c r="L184" s="1384">
        <f>K184+K184/100*H179</f>
        <v>12237.748516289999</v>
      </c>
      <c r="M184" s="1384">
        <f>L184+L184/100*H179</f>
        <v>13461.523367918999</v>
      </c>
      <c r="N184" s="1384">
        <f>M184+M184/100*H179</f>
        <v>14807.675704710899</v>
      </c>
      <c r="O184" s="1384">
        <f>N184+N184/100*H179</f>
        <v>16288.443275181988</v>
      </c>
      <c r="P184" s="1384">
        <f>O184+O184/100*H179</f>
        <v>17917.287602700188</v>
      </c>
      <c r="Q184" s="1384">
        <f>P184+P184/100*H179</f>
        <v>19709.016362970207</v>
      </c>
      <c r="R184" s="1123"/>
    </row>
    <row r="185" spans="2:18" ht="12.3">
      <c r="B185" s="1387" t="str">
        <f t="shared" si="11"/>
        <v>Chief Technology Officer</v>
      </c>
      <c r="C185" s="1379">
        <f t="shared" si="11"/>
        <v>1038</v>
      </c>
      <c r="D185" s="1379">
        <f>C185+C185/100*H179</f>
        <v>1141.8</v>
      </c>
      <c r="E185" s="1379">
        <f>D185+D185/100*H179</f>
        <v>1255.98</v>
      </c>
      <c r="F185" s="1379">
        <f>E185+E185/100*H179</f>
        <v>1381.578</v>
      </c>
      <c r="G185" s="1379">
        <f>F185+F185/100*H179</f>
        <v>1519.7357999999999</v>
      </c>
      <c r="H185" s="1379">
        <f>G185+G185/100*H179</f>
        <v>1671.70938</v>
      </c>
      <c r="I185" s="1379">
        <f>H185+H185/100*H179</f>
        <v>1838.880318</v>
      </c>
      <c r="J185" s="1379">
        <f>I185+I185/100*H179</f>
        <v>2022.7683497999999</v>
      </c>
      <c r="K185" s="1379">
        <f>J185+J185/100*H179</f>
        <v>2225.04518478</v>
      </c>
      <c r="L185" s="1379">
        <f>K185+K185/100*H179</f>
        <v>2447.5497032580001</v>
      </c>
      <c r="M185" s="1379">
        <f>L185+L185/100*H179</f>
        <v>2692.3046735838002</v>
      </c>
      <c r="N185" s="1379">
        <f>M185+M185/100*H179</f>
        <v>2961.5351409421801</v>
      </c>
      <c r="O185" s="1379">
        <f>N185+N185/100*H179</f>
        <v>3257.6886550363979</v>
      </c>
      <c r="P185" s="1379">
        <f>O185+O185/100*H179</f>
        <v>3583.4575205400379</v>
      </c>
      <c r="Q185" s="1392">
        <f>P185+P185/100*H179</f>
        <v>3941.8032725940416</v>
      </c>
      <c r="R185" s="1123"/>
    </row>
    <row r="186" spans="2:18" ht="12.3">
      <c r="B186" s="1386" t="str">
        <f t="shared" si="11"/>
        <v xml:space="preserve">Manager Vet </v>
      </c>
      <c r="C186" s="1391">
        <f t="shared" si="11"/>
        <v>2076</v>
      </c>
      <c r="D186" s="1384">
        <f>C186+C186/100*H179</f>
        <v>2283.6</v>
      </c>
      <c r="E186" s="1384">
        <f>D186+D186/100*H179</f>
        <v>2511.96</v>
      </c>
      <c r="F186" s="1384">
        <f>E186+E186/100*H179</f>
        <v>2763.1559999999999</v>
      </c>
      <c r="G186" s="1384">
        <f>F186+F186/100*H179</f>
        <v>3039.4715999999999</v>
      </c>
      <c r="H186" s="1384">
        <f>G186+G186/100*H179</f>
        <v>3343.41876</v>
      </c>
      <c r="I186" s="1384">
        <f>H186+H186/100*H179</f>
        <v>3677.760636</v>
      </c>
      <c r="J186" s="1384">
        <f>I186+I186/100*H179</f>
        <v>4045.5366995999998</v>
      </c>
      <c r="K186" s="1384">
        <f>J186+J186/100*H179</f>
        <v>4450.09036956</v>
      </c>
      <c r="L186" s="1384">
        <f>K186+K186/100*H179</f>
        <v>4895.0994065160003</v>
      </c>
      <c r="M186" s="1384">
        <f>L186+L186/100*H179</f>
        <v>5384.6093471676004</v>
      </c>
      <c r="N186" s="1384">
        <f>M186+M186/100*H179</f>
        <v>5923.0702818843602</v>
      </c>
      <c r="O186" s="1384">
        <f>N186+N186/100*H179</f>
        <v>6515.3773100727958</v>
      </c>
      <c r="P186" s="1384">
        <f>O186+O186/100*H179</f>
        <v>7166.9150410800758</v>
      </c>
      <c r="Q186" s="1384">
        <f>P186+P186/100*H179</f>
        <v>7883.6065451880831</v>
      </c>
      <c r="R186" s="1123"/>
    </row>
    <row r="187" spans="2:18" ht="12.3">
      <c r="B187" s="1387" t="str">
        <f t="shared" si="11"/>
        <v>Staff Role #1 Dispecer Tech Operator</v>
      </c>
      <c r="C187" s="1379">
        <f t="shared" si="11"/>
        <v>1384</v>
      </c>
      <c r="D187" s="1379">
        <f>C187+C187/100*H180</f>
        <v>1522.4</v>
      </c>
      <c r="E187" s="1379">
        <f>D187+D187/100*H180</f>
        <v>1674.64</v>
      </c>
      <c r="F187" s="1379">
        <f>E187+E187/100*H180</f>
        <v>1842.104</v>
      </c>
      <c r="G187" s="1379">
        <f>F187+F187/100*H180</f>
        <v>2026.3144</v>
      </c>
      <c r="H187" s="1379">
        <f>G187+G187/100*H180</f>
        <v>2228.9458399999999</v>
      </c>
      <c r="I187" s="1379">
        <f>H187+H187/100*H180</f>
        <v>2451.840424</v>
      </c>
      <c r="J187" s="1379">
        <f>I187+I187/100*H180</f>
        <v>2697.0244664000002</v>
      </c>
      <c r="K187" s="1379">
        <f>J187+J187/100*H180</f>
        <v>2966.72691304</v>
      </c>
      <c r="L187" s="1379">
        <f>K187+K187/100*H180</f>
        <v>3263.3996043440002</v>
      </c>
      <c r="M187" s="1379">
        <f>L187+L187/100*H180</f>
        <v>3589.7395647784001</v>
      </c>
      <c r="N187" s="1379">
        <f>M187+M187/100*H180</f>
        <v>3948.7135212562403</v>
      </c>
      <c r="O187" s="1379">
        <f>N187+N187/100*H180</f>
        <v>4343.5848733818639</v>
      </c>
      <c r="P187" s="1379">
        <f>O187+O187/100*H180</f>
        <v>4777.9433607200499</v>
      </c>
      <c r="Q187" s="1392">
        <f>P187+P187/100*H180</f>
        <v>5255.7376967920545</v>
      </c>
      <c r="R187" s="1123"/>
    </row>
    <row r="188" spans="2:18" ht="12.3">
      <c r="B188" s="1386" t="str">
        <f t="shared" si="11"/>
        <v>Staff Role #2 Aquacultor</v>
      </c>
      <c r="C188" s="1391">
        <f t="shared" si="11"/>
        <v>1211</v>
      </c>
      <c r="D188" s="1384">
        <f>C188+C188/100*H180</f>
        <v>1332.1</v>
      </c>
      <c r="E188" s="1384">
        <f>D188+D188/100*H180</f>
        <v>1465.31</v>
      </c>
      <c r="F188" s="1384">
        <f>E188+E188/100*H180</f>
        <v>1611.8409999999999</v>
      </c>
      <c r="G188" s="1384">
        <f>F188+F188/100*H180</f>
        <v>1773.0250999999998</v>
      </c>
      <c r="H188" s="1384">
        <f>G188+G188/100*H180</f>
        <v>1950.3276099999998</v>
      </c>
      <c r="I188" s="1384">
        <f>H188+H188/100*H180</f>
        <v>2145.3603709999998</v>
      </c>
      <c r="J188" s="1384">
        <f>I188+I188/100*H180</f>
        <v>2359.8964080999999</v>
      </c>
      <c r="K188" s="1384">
        <f>J188+J188/100*H180</f>
        <v>2595.8860489099998</v>
      </c>
      <c r="L188" s="1384">
        <f>K188+K188/100*H180</f>
        <v>2855.4746538009999</v>
      </c>
      <c r="M188" s="1384">
        <f>L188+L188/100*H180</f>
        <v>3141.0221191810997</v>
      </c>
      <c r="N188" s="1384">
        <f>M188+M188/100*H180</f>
        <v>3455.1243310992095</v>
      </c>
      <c r="O188" s="1384">
        <f>N188+N188/100*H180</f>
        <v>3800.6367642091304</v>
      </c>
      <c r="P188" s="1384">
        <f>O188+O188/100*H180</f>
        <v>4180.7004406300439</v>
      </c>
      <c r="Q188" s="1384">
        <f>P188+P188/100*H180</f>
        <v>4598.7704846930483</v>
      </c>
      <c r="R188" s="1123"/>
    </row>
    <row r="189" spans="2:18" ht="12.3">
      <c r="B189" s="1386" t="str">
        <f t="shared" si="11"/>
        <v>Staff Role #3 GreenHouse Workers</v>
      </c>
      <c r="C189" s="1391">
        <f t="shared" si="11"/>
        <v>1211</v>
      </c>
      <c r="D189" s="1384">
        <f>C189+C189/100*H180</f>
        <v>1332.1</v>
      </c>
      <c r="E189" s="1384">
        <f>D189+D189/100*H180</f>
        <v>1465.31</v>
      </c>
      <c r="F189" s="1384">
        <f>E189+E189/100*H180</f>
        <v>1611.8409999999999</v>
      </c>
      <c r="G189" s="1384">
        <f>F189+F189/100*H180</f>
        <v>1773.0250999999998</v>
      </c>
      <c r="H189" s="1384">
        <f>G189+G189/100*H180</f>
        <v>1950.3276099999998</v>
      </c>
      <c r="I189" s="1384">
        <f>H189+H189/100*H180</f>
        <v>2145.3603709999998</v>
      </c>
      <c r="J189" s="1384">
        <f>I189+I189/100*H180</f>
        <v>2359.8964080999999</v>
      </c>
      <c r="K189" s="1384">
        <f>J189+J189/100*H180</f>
        <v>2595.8860489099998</v>
      </c>
      <c r="L189" s="1384">
        <f>K189+K189/100*H180</f>
        <v>2855.4746538009999</v>
      </c>
      <c r="M189" s="1384">
        <f>L189+L189/100*H180</f>
        <v>3141.0221191810997</v>
      </c>
      <c r="N189" s="1384">
        <f>M189+M189/100*H180</f>
        <v>3455.1243310992095</v>
      </c>
      <c r="O189" s="1384">
        <f>N189+N189/100*H180</f>
        <v>3800.6367642091304</v>
      </c>
      <c r="P189" s="1384">
        <f>O189+O189/100*H180</f>
        <v>4180.7004406300439</v>
      </c>
      <c r="Q189" s="1384">
        <f>P189+P189/100*H180</f>
        <v>4598.7704846930483</v>
      </c>
      <c r="R189" s="1123"/>
    </row>
    <row r="190" spans="2:18" ht="12.6" thickBot="1">
      <c r="B190" s="1388" t="str">
        <f t="shared" si="11"/>
        <v>Staff Role #4 Outdoor Workers</v>
      </c>
      <c r="C190" s="1393">
        <f t="shared" si="11"/>
        <v>692</v>
      </c>
      <c r="D190" s="1393">
        <f>C190+C190/100*H180</f>
        <v>761.2</v>
      </c>
      <c r="E190" s="1393">
        <f>D190+D190/100*H180</f>
        <v>837.32</v>
      </c>
      <c r="F190" s="1393">
        <f>E190+E190/100*H180</f>
        <v>921.05200000000002</v>
      </c>
      <c r="G190" s="1393">
        <f>F190+F190/100*H180</f>
        <v>1013.1572</v>
      </c>
      <c r="H190" s="1393">
        <f>G190+G190/100*H180</f>
        <v>1114.4729199999999</v>
      </c>
      <c r="I190" s="1393">
        <f>H190+H190/100*H180</f>
        <v>1225.920212</v>
      </c>
      <c r="J190" s="1393">
        <f>I190+I190/100*H180</f>
        <v>1348.5122332000001</v>
      </c>
      <c r="K190" s="1393">
        <f>J190+J190/100*H180</f>
        <v>1483.36345652</v>
      </c>
      <c r="L190" s="1393">
        <f>K190+K190/100*H180</f>
        <v>1631.6998021720001</v>
      </c>
      <c r="M190" s="1393">
        <f>L190+L190/100*H180</f>
        <v>1794.8697823892001</v>
      </c>
      <c r="N190" s="1393">
        <f>M190+M190/100*H180</f>
        <v>1974.3567606281201</v>
      </c>
      <c r="O190" s="1393">
        <f>N190+N190/100*H180</f>
        <v>2171.7924366909319</v>
      </c>
      <c r="P190" s="1393">
        <f>O190+O190/100*H180</f>
        <v>2388.9716803600249</v>
      </c>
      <c r="Q190" s="1394">
        <f>P190+P190/100*H180</f>
        <v>2627.8688483960273</v>
      </c>
      <c r="R190" s="1123"/>
    </row>
    <row r="191" spans="2:18">
      <c r="B191" s="484"/>
      <c r="C191" s="28"/>
      <c r="D191" s="479"/>
      <c r="E191" s="65"/>
      <c r="R191" s="1123"/>
    </row>
    <row r="192" spans="2:18" ht="10.95" customHeight="1">
      <c r="B192" s="484"/>
      <c r="C192" s="28"/>
      <c r="D192" s="479"/>
      <c r="E192" s="65"/>
      <c r="R192" s="1123"/>
    </row>
    <row r="193" spans="2:18" s="32" customFormat="1" ht="10.5">
      <c r="B193" s="1124" t="s">
        <v>172</v>
      </c>
      <c r="C193" s="131"/>
      <c r="D193" s="110" t="s">
        <v>66</v>
      </c>
      <c r="E193" s="110" t="s">
        <v>67</v>
      </c>
      <c r="F193" s="110" t="s">
        <v>68</v>
      </c>
      <c r="G193" s="110" t="s">
        <v>69</v>
      </c>
      <c r="H193" s="26" t="s">
        <v>107</v>
      </c>
      <c r="R193" s="1125"/>
    </row>
    <row r="194" spans="2:18" ht="10.95" customHeight="1" thickBot="1">
      <c r="B194" s="1126"/>
      <c r="C194" s="28"/>
      <c r="D194" s="479"/>
      <c r="E194" s="65"/>
      <c r="I194" s="1127"/>
      <c r="J194" s="1127"/>
      <c r="K194" s="1127"/>
      <c r="L194" s="1127"/>
      <c r="M194" s="1127"/>
      <c r="N194" s="1127"/>
      <c r="O194" s="1127"/>
      <c r="P194" s="1127"/>
      <c r="Q194" s="1127"/>
      <c r="R194" s="1128"/>
    </row>
    <row r="195" spans="2:18" ht="12.3">
      <c r="B195" s="10" t="str">
        <f>B169</f>
        <v>CEO</v>
      </c>
      <c r="C195" s="1137" t="s">
        <v>49</v>
      </c>
      <c r="D195" s="517">
        <f>'OPEX Drivers'!H25</f>
        <v>1</v>
      </c>
      <c r="E195" s="517">
        <f>'OPEX Drivers'!I25</f>
        <v>1</v>
      </c>
      <c r="F195" s="517">
        <f>'OPEX Drivers'!J25</f>
        <v>1</v>
      </c>
      <c r="G195" s="517">
        <f>'OPEX Drivers'!K25</f>
        <v>1</v>
      </c>
      <c r="H195" s="518">
        <f>+G195</f>
        <v>1</v>
      </c>
    </row>
    <row r="196" spans="2:18" ht="12.3">
      <c r="B196" s="10"/>
      <c r="C196" s="1135" t="s">
        <v>77</v>
      </c>
      <c r="D196" s="519">
        <f>'OPEX Drivers'!L25</f>
        <v>1</v>
      </c>
      <c r="E196" s="519">
        <f>'OPEX Drivers'!M25</f>
        <v>1</v>
      </c>
      <c r="F196" s="519">
        <f>'OPEX Drivers'!N25</f>
        <v>1</v>
      </c>
      <c r="G196" s="519">
        <f>'OPEX Drivers'!O25</f>
        <v>1</v>
      </c>
      <c r="H196" s="520">
        <f>+G196</f>
        <v>1</v>
      </c>
    </row>
    <row r="197" spans="2:18" ht="12.3">
      <c r="B197" s="10"/>
      <c r="C197" s="1136" t="s">
        <v>78</v>
      </c>
      <c r="D197" s="521">
        <f>'OPEX Drivers'!P25</f>
        <v>1</v>
      </c>
      <c r="E197" s="521">
        <f>'OPEX Drivers'!Q25</f>
        <v>1</v>
      </c>
      <c r="F197" s="521">
        <f>'OPEX Drivers'!R25</f>
        <v>1</v>
      </c>
      <c r="G197" s="521">
        <f>'OPEX Drivers'!S25</f>
        <v>1</v>
      </c>
      <c r="H197" s="522">
        <f>+G197</f>
        <v>1</v>
      </c>
    </row>
    <row r="198" spans="2:18" ht="12.3">
      <c r="B198" s="10"/>
      <c r="C198" s="1135" t="s">
        <v>79</v>
      </c>
      <c r="D198" s="523">
        <f>'OPEX Drivers'!T25</f>
        <v>1</v>
      </c>
      <c r="E198" s="523">
        <f>'OPEX Drivers'!U25</f>
        <v>1</v>
      </c>
      <c r="F198" s="523">
        <f>'OPEX Drivers'!V25</f>
        <v>1</v>
      </c>
      <c r="G198" s="523">
        <f>'OPEX Drivers'!W25</f>
        <v>1</v>
      </c>
      <c r="H198" s="520">
        <f t="shared" ref="H198:H209" si="12">+H197</f>
        <v>1</v>
      </c>
    </row>
    <row r="199" spans="2:18" ht="12.3">
      <c r="B199" s="10"/>
      <c r="C199" s="1136" t="s">
        <v>80</v>
      </c>
      <c r="D199" s="524">
        <f>'OPEX Drivers'!X25</f>
        <v>1</v>
      </c>
      <c r="E199" s="524">
        <f>'OPEX Drivers'!Y25</f>
        <v>1</v>
      </c>
      <c r="F199" s="524">
        <f>'OPEX Drivers'!Z25</f>
        <v>1</v>
      </c>
      <c r="G199" s="524">
        <f>'OPEX Drivers'!AA25</f>
        <v>1</v>
      </c>
      <c r="H199" s="522">
        <f t="shared" si="12"/>
        <v>1</v>
      </c>
    </row>
    <row r="200" spans="2:18" ht="12.3">
      <c r="B200" s="10"/>
      <c r="C200" s="1135" t="s">
        <v>318</v>
      </c>
      <c r="D200" s="523">
        <f>'OPEX Drivers'!AB25</f>
        <v>1</v>
      </c>
      <c r="E200" s="523">
        <f>'OPEX Drivers'!AC25</f>
        <v>1</v>
      </c>
      <c r="F200" s="523">
        <f>'OPEX Drivers'!AD25</f>
        <v>1</v>
      </c>
      <c r="G200" s="523">
        <f>'OPEX Drivers'!AE25</f>
        <v>1</v>
      </c>
      <c r="H200" s="520">
        <f t="shared" si="12"/>
        <v>1</v>
      </c>
    </row>
    <row r="201" spans="2:18" ht="12.3">
      <c r="B201" s="10"/>
      <c r="C201" s="1136" t="s">
        <v>317</v>
      </c>
      <c r="D201" s="524">
        <f>'OPEX Drivers'!AF25</f>
        <v>1</v>
      </c>
      <c r="E201" s="524">
        <f>'OPEX Drivers'!AG25</f>
        <v>1</v>
      </c>
      <c r="F201" s="524">
        <f>'OPEX Drivers'!AH25</f>
        <v>1</v>
      </c>
      <c r="G201" s="524">
        <f>'OPEX Drivers'!AI25</f>
        <v>1</v>
      </c>
      <c r="H201" s="522">
        <f t="shared" si="12"/>
        <v>1</v>
      </c>
    </row>
    <row r="202" spans="2:18" ht="12.3">
      <c r="B202" s="10"/>
      <c r="C202" s="1135" t="s">
        <v>319</v>
      </c>
      <c r="D202" s="523">
        <f>'OPEX Drivers'!AJ25</f>
        <v>1</v>
      </c>
      <c r="E202" s="523">
        <f>'OPEX Drivers'!AK25</f>
        <v>1</v>
      </c>
      <c r="F202" s="523">
        <f>'OPEX Drivers'!AL25</f>
        <v>1</v>
      </c>
      <c r="G202" s="523">
        <f>'OPEX Drivers'!AM25</f>
        <v>1</v>
      </c>
      <c r="H202" s="520">
        <f t="shared" si="12"/>
        <v>1</v>
      </c>
    </row>
    <row r="203" spans="2:18" ht="12.3">
      <c r="B203" s="10"/>
      <c r="C203" s="1136" t="s">
        <v>412</v>
      </c>
      <c r="D203" s="524">
        <f>'OPEX Drivers'!AN25</f>
        <v>1</v>
      </c>
      <c r="E203" s="524">
        <f>'OPEX Drivers'!AO25</f>
        <v>1</v>
      </c>
      <c r="F203" s="524">
        <f>'OPEX Drivers'!AP25</f>
        <v>1</v>
      </c>
      <c r="G203" s="524">
        <f>'OPEX Drivers'!AQ25</f>
        <v>1</v>
      </c>
      <c r="H203" s="522">
        <f t="shared" si="12"/>
        <v>1</v>
      </c>
    </row>
    <row r="204" spans="2:18" ht="12.3">
      <c r="B204" s="10"/>
      <c r="C204" s="1135" t="s">
        <v>413</v>
      </c>
      <c r="D204" s="523">
        <f>'OPEX Drivers'!AR25</f>
        <v>1</v>
      </c>
      <c r="E204" s="523">
        <f>'OPEX Drivers'!AS25</f>
        <v>1</v>
      </c>
      <c r="F204" s="523">
        <f>'OPEX Drivers'!AT25</f>
        <v>1</v>
      </c>
      <c r="G204" s="523">
        <f>'OPEX Drivers'!AU25</f>
        <v>1</v>
      </c>
      <c r="H204" s="520">
        <f t="shared" si="12"/>
        <v>1</v>
      </c>
    </row>
    <row r="205" spans="2:18" ht="10.95" customHeight="1">
      <c r="B205" s="10"/>
      <c r="C205" s="1136" t="s">
        <v>626</v>
      </c>
      <c r="D205" s="524">
        <f>'OPEX Drivers'!AV25</f>
        <v>1</v>
      </c>
      <c r="E205" s="524">
        <f>'OPEX Drivers'!AW25</f>
        <v>1</v>
      </c>
      <c r="F205" s="524">
        <f>'OPEX Drivers'!AX25</f>
        <v>1</v>
      </c>
      <c r="G205" s="524">
        <f>'OPEX Drivers'!AY25</f>
        <v>1</v>
      </c>
      <c r="H205" s="522">
        <f t="shared" si="12"/>
        <v>1</v>
      </c>
    </row>
    <row r="206" spans="2:18" ht="10.95" customHeight="1">
      <c r="B206" s="10"/>
      <c r="C206" s="1135" t="s">
        <v>627</v>
      </c>
      <c r="D206" s="523">
        <f>'OPEX Drivers'!AZ25</f>
        <v>1</v>
      </c>
      <c r="E206" s="523">
        <f>'OPEX Drivers'!BA25</f>
        <v>1</v>
      </c>
      <c r="F206" s="523">
        <f>'OPEX Drivers'!BB25</f>
        <v>1</v>
      </c>
      <c r="G206" s="523">
        <f>'OPEX Drivers'!BC25</f>
        <v>1</v>
      </c>
      <c r="H206" s="520">
        <f t="shared" si="12"/>
        <v>1</v>
      </c>
    </row>
    <row r="207" spans="2:18" ht="10.95" customHeight="1">
      <c r="B207" s="10"/>
      <c r="C207" s="1136" t="s">
        <v>628</v>
      </c>
      <c r="D207" s="524">
        <f>'OPEX Drivers'!BD25</f>
        <v>1</v>
      </c>
      <c r="E207" s="524">
        <f>'OPEX Drivers'!BE25</f>
        <v>1</v>
      </c>
      <c r="F207" s="524">
        <f>'OPEX Drivers'!BF25</f>
        <v>1</v>
      </c>
      <c r="G207" s="524">
        <f>'OPEX Drivers'!BG25</f>
        <v>1</v>
      </c>
      <c r="H207" s="522">
        <f t="shared" si="12"/>
        <v>1</v>
      </c>
    </row>
    <row r="208" spans="2:18" ht="10.95" customHeight="1">
      <c r="B208" s="10"/>
      <c r="C208" s="1135" t="s">
        <v>629</v>
      </c>
      <c r="D208" s="523">
        <f>'OPEX Drivers'!BH25</f>
        <v>1</v>
      </c>
      <c r="E208" s="523">
        <f>'OPEX Drivers'!BI25</f>
        <v>1</v>
      </c>
      <c r="F208" s="523">
        <f>'OPEX Drivers'!BJ25</f>
        <v>1</v>
      </c>
      <c r="G208" s="523">
        <f>'OPEX Drivers'!BK25</f>
        <v>1</v>
      </c>
      <c r="H208" s="520">
        <f t="shared" si="12"/>
        <v>1</v>
      </c>
    </row>
    <row r="209" spans="2:8" ht="10.95" customHeight="1" thickBot="1">
      <c r="B209" s="10"/>
      <c r="C209" s="1138" t="s">
        <v>630</v>
      </c>
      <c r="D209" s="1139">
        <f>'OPEX Drivers'!BL25</f>
        <v>1</v>
      </c>
      <c r="E209" s="1139">
        <f>'OPEX Drivers'!BM25</f>
        <v>1</v>
      </c>
      <c r="F209" s="1139">
        <f>'OPEX Drivers'!BN25</f>
        <v>1</v>
      </c>
      <c r="G209" s="1139">
        <f>'OPEX Drivers'!BO25</f>
        <v>1</v>
      </c>
      <c r="H209" s="1140">
        <f t="shared" si="12"/>
        <v>1</v>
      </c>
    </row>
    <row r="210" spans="2:8" ht="10.95" customHeight="1">
      <c r="B210" s="10"/>
      <c r="C210" s="28"/>
      <c r="D210" s="479"/>
      <c r="E210" s="65"/>
    </row>
    <row r="211" spans="2:8" ht="10.95" customHeight="1">
      <c r="B211" s="10"/>
      <c r="C211" s="28"/>
      <c r="D211" s="479"/>
      <c r="E211" s="65"/>
    </row>
    <row r="212" spans="2:8" ht="10.95" customHeight="1" thickBot="1">
      <c r="B212" s="10"/>
      <c r="C212" s="28"/>
      <c r="D212" s="479"/>
      <c r="E212" s="65"/>
      <c r="H212" s="17"/>
    </row>
    <row r="213" spans="2:8" ht="12.3">
      <c r="B213" s="10" t="str">
        <f>B170</f>
        <v>Sales &amp; Marketing Manager</v>
      </c>
      <c r="C213" s="1137" t="s">
        <v>49</v>
      </c>
      <c r="D213" s="517">
        <f>'OPEX Drivers'!H26</f>
        <v>1</v>
      </c>
      <c r="E213" s="517">
        <f>'OPEX Drivers'!I26</f>
        <v>1</v>
      </c>
      <c r="F213" s="517">
        <f>'OPEX Drivers'!J26</f>
        <v>1</v>
      </c>
      <c r="G213" s="517">
        <f>'OPEX Drivers'!K26</f>
        <v>1</v>
      </c>
      <c r="H213" s="518">
        <f>+G213</f>
        <v>1</v>
      </c>
    </row>
    <row r="214" spans="2:8" ht="12.3">
      <c r="B214" s="10"/>
      <c r="C214" s="1135" t="s">
        <v>77</v>
      </c>
      <c r="D214" s="519">
        <f>'OPEX Drivers'!K26</f>
        <v>1</v>
      </c>
      <c r="E214" s="519">
        <f>'OPEX Drivers'!L26</f>
        <v>1</v>
      </c>
      <c r="F214" s="519">
        <f>'OPEX Drivers'!M26</f>
        <v>1</v>
      </c>
      <c r="G214" s="519">
        <f>'OPEX Drivers'!N26</f>
        <v>1</v>
      </c>
      <c r="H214" s="520">
        <f>+G214</f>
        <v>1</v>
      </c>
    </row>
    <row r="215" spans="2:8" ht="12.3">
      <c r="B215" s="10"/>
      <c r="C215" s="1136" t="s">
        <v>78</v>
      </c>
      <c r="D215" s="521">
        <f>'OPEX Drivers'!P26</f>
        <v>1</v>
      </c>
      <c r="E215" s="521">
        <f>'OPEX Drivers'!Q26</f>
        <v>1</v>
      </c>
      <c r="F215" s="521">
        <f>'OPEX Drivers'!R26</f>
        <v>1</v>
      </c>
      <c r="G215" s="521">
        <f>'OPEX Drivers'!S26</f>
        <v>1</v>
      </c>
      <c r="H215" s="522">
        <f>+G215</f>
        <v>1</v>
      </c>
    </row>
    <row r="216" spans="2:8" ht="12.3">
      <c r="B216" s="10"/>
      <c r="C216" s="1135" t="s">
        <v>79</v>
      </c>
      <c r="D216" s="523">
        <f>'OPEX Drivers'!T26</f>
        <v>1</v>
      </c>
      <c r="E216" s="523">
        <f>'OPEX Drivers'!U26</f>
        <v>1</v>
      </c>
      <c r="F216" s="523">
        <f>'OPEX Drivers'!V26</f>
        <v>1</v>
      </c>
      <c r="G216" s="523">
        <f>'OPEX Drivers'!W26</f>
        <v>1</v>
      </c>
      <c r="H216" s="520">
        <f t="shared" ref="H216:H227" si="13">+H215</f>
        <v>1</v>
      </c>
    </row>
    <row r="217" spans="2:8" ht="12.3">
      <c r="B217" s="10"/>
      <c r="C217" s="1136" t="s">
        <v>80</v>
      </c>
      <c r="D217" s="524">
        <f>'OPEX Drivers'!X26</f>
        <v>1</v>
      </c>
      <c r="E217" s="524">
        <f>'OPEX Drivers'!Y26</f>
        <v>1</v>
      </c>
      <c r="F217" s="524">
        <f>'OPEX Drivers'!Z26</f>
        <v>1</v>
      </c>
      <c r="G217" s="524">
        <f>'OPEX Drivers'!AA26</f>
        <v>1</v>
      </c>
      <c r="H217" s="522">
        <f t="shared" si="13"/>
        <v>1</v>
      </c>
    </row>
    <row r="218" spans="2:8" ht="12.3">
      <c r="B218" s="10"/>
      <c r="C218" s="1135" t="s">
        <v>318</v>
      </c>
      <c r="D218" s="523">
        <f>'OPEX Drivers'!AB26</f>
        <v>1</v>
      </c>
      <c r="E218" s="523">
        <f>'OPEX Drivers'!AC26</f>
        <v>1</v>
      </c>
      <c r="F218" s="523">
        <f>'OPEX Drivers'!AD26</f>
        <v>1</v>
      </c>
      <c r="G218" s="523">
        <f>'OPEX Drivers'!AE26</f>
        <v>1</v>
      </c>
      <c r="H218" s="520">
        <f t="shared" si="13"/>
        <v>1</v>
      </c>
    </row>
    <row r="219" spans="2:8" ht="12.3">
      <c r="B219" s="10"/>
      <c r="C219" s="1136" t="s">
        <v>317</v>
      </c>
      <c r="D219" s="524">
        <f>'OPEX Drivers'!AF26</f>
        <v>1</v>
      </c>
      <c r="E219" s="524">
        <f>'OPEX Drivers'!AG26</f>
        <v>1</v>
      </c>
      <c r="F219" s="524">
        <f>'OPEX Drivers'!AH26</f>
        <v>1</v>
      </c>
      <c r="G219" s="524">
        <f>'OPEX Drivers'!AI26</f>
        <v>1</v>
      </c>
      <c r="H219" s="522">
        <f t="shared" si="13"/>
        <v>1</v>
      </c>
    </row>
    <row r="220" spans="2:8" ht="12.3">
      <c r="B220" s="10"/>
      <c r="C220" s="1135" t="s">
        <v>319</v>
      </c>
      <c r="D220" s="523">
        <f>'OPEX Drivers'!AJ26</f>
        <v>1</v>
      </c>
      <c r="E220" s="523">
        <f>'OPEX Drivers'!AK26</f>
        <v>1</v>
      </c>
      <c r="F220" s="523">
        <f>'OPEX Drivers'!AL26</f>
        <v>1</v>
      </c>
      <c r="G220" s="523">
        <f>'OPEX Drivers'!AM26</f>
        <v>1</v>
      </c>
      <c r="H220" s="520">
        <f t="shared" si="13"/>
        <v>1</v>
      </c>
    </row>
    <row r="221" spans="2:8" ht="12.3">
      <c r="B221" s="10"/>
      <c r="C221" s="1136" t="s">
        <v>412</v>
      </c>
      <c r="D221" s="524">
        <f>'OPEX Drivers'!AN26</f>
        <v>1</v>
      </c>
      <c r="E221" s="524">
        <f>'OPEX Drivers'!AO26</f>
        <v>1</v>
      </c>
      <c r="F221" s="524">
        <f>'OPEX Drivers'!AP26</f>
        <v>1</v>
      </c>
      <c r="G221" s="524">
        <f>'OPEX Drivers'!AQ26</f>
        <v>1</v>
      </c>
      <c r="H221" s="522">
        <f t="shared" si="13"/>
        <v>1</v>
      </c>
    </row>
    <row r="222" spans="2:8" ht="12.3">
      <c r="B222" s="10"/>
      <c r="C222" s="1135" t="s">
        <v>413</v>
      </c>
      <c r="D222" s="523">
        <f>'OPEX Drivers'!AR26</f>
        <v>1</v>
      </c>
      <c r="E222" s="523">
        <f>'OPEX Drivers'!AS26</f>
        <v>1</v>
      </c>
      <c r="F222" s="523">
        <f>'OPEX Drivers'!AT26</f>
        <v>1</v>
      </c>
      <c r="G222" s="523">
        <f>'OPEX Drivers'!AU26</f>
        <v>1</v>
      </c>
      <c r="H222" s="520">
        <f t="shared" si="13"/>
        <v>1</v>
      </c>
    </row>
    <row r="223" spans="2:8" ht="12.3">
      <c r="B223" s="10"/>
      <c r="C223" s="1136" t="s">
        <v>626</v>
      </c>
      <c r="D223" s="524">
        <f>'OPEX Drivers'!AV26</f>
        <v>1</v>
      </c>
      <c r="E223" s="524">
        <f>'OPEX Drivers'!AW26</f>
        <v>1</v>
      </c>
      <c r="F223" s="524">
        <f>'OPEX Drivers'!AX26</f>
        <v>1</v>
      </c>
      <c r="G223" s="524">
        <f>'OPEX Drivers'!AY26</f>
        <v>1</v>
      </c>
      <c r="H223" s="522">
        <f t="shared" si="13"/>
        <v>1</v>
      </c>
    </row>
    <row r="224" spans="2:8" ht="12.3">
      <c r="B224" s="10"/>
      <c r="C224" s="1135" t="s">
        <v>627</v>
      </c>
      <c r="D224" s="523">
        <f>'OPEX Drivers'!AZ26</f>
        <v>1</v>
      </c>
      <c r="E224" s="523">
        <f>'OPEX Drivers'!BA26</f>
        <v>1</v>
      </c>
      <c r="F224" s="523">
        <f>'OPEX Drivers'!BB26</f>
        <v>1</v>
      </c>
      <c r="G224" s="523">
        <f>'OPEX Drivers'!BC26</f>
        <v>1</v>
      </c>
      <c r="H224" s="520">
        <f t="shared" si="13"/>
        <v>1</v>
      </c>
    </row>
    <row r="225" spans="2:8" ht="12.3">
      <c r="B225" s="10"/>
      <c r="C225" s="1136" t="s">
        <v>628</v>
      </c>
      <c r="D225" s="524">
        <f>'OPEX Drivers'!BD26</f>
        <v>1</v>
      </c>
      <c r="E225" s="524">
        <f>'OPEX Drivers'!BE26</f>
        <v>1</v>
      </c>
      <c r="F225" s="524">
        <f>'OPEX Drivers'!BF26</f>
        <v>1</v>
      </c>
      <c r="G225" s="524">
        <f>'OPEX Drivers'!BG26</f>
        <v>1</v>
      </c>
      <c r="H225" s="522">
        <f t="shared" si="13"/>
        <v>1</v>
      </c>
    </row>
    <row r="226" spans="2:8" ht="12.3">
      <c r="B226" s="10"/>
      <c r="C226" s="1135" t="s">
        <v>629</v>
      </c>
      <c r="D226" s="523">
        <f>'OPEX Drivers'!BH26</f>
        <v>1</v>
      </c>
      <c r="E226" s="523">
        <f>'OPEX Drivers'!BI26</f>
        <v>1</v>
      </c>
      <c r="F226" s="523">
        <f>'OPEX Drivers'!BJ26</f>
        <v>1</v>
      </c>
      <c r="G226" s="523">
        <f>'OPEX Drivers'!BK26</f>
        <v>1</v>
      </c>
      <c r="H226" s="520">
        <f t="shared" si="13"/>
        <v>1</v>
      </c>
    </row>
    <row r="227" spans="2:8" ht="12.6" thickBot="1">
      <c r="B227" s="10"/>
      <c r="C227" s="1138" t="s">
        <v>630</v>
      </c>
      <c r="D227" s="1139">
        <f>'OPEX Drivers'!BL26</f>
        <v>1</v>
      </c>
      <c r="E227" s="1139">
        <f>'OPEX Drivers'!BM26</f>
        <v>1</v>
      </c>
      <c r="F227" s="1139">
        <f>'OPEX Drivers'!BN26</f>
        <v>1</v>
      </c>
      <c r="G227" s="1139">
        <f>'OPEX Drivers'!BO26</f>
        <v>1</v>
      </c>
      <c r="H227" s="1140">
        <f t="shared" si="13"/>
        <v>1</v>
      </c>
    </row>
    <row r="228" spans="2:8" ht="10.5">
      <c r="B228" s="10"/>
      <c r="C228" s="110"/>
      <c r="D228" s="158"/>
      <c r="E228" s="158"/>
      <c r="F228" s="158"/>
      <c r="G228" s="158"/>
      <c r="H228" s="160"/>
    </row>
    <row r="229" spans="2:8" ht="10.5">
      <c r="B229" s="10"/>
      <c r="C229" s="110"/>
      <c r="D229" s="158"/>
      <c r="E229" s="158"/>
      <c r="F229" s="158"/>
      <c r="G229" s="158"/>
      <c r="H229" s="160"/>
    </row>
    <row r="230" spans="2:8" ht="10.5">
      <c r="B230" s="10"/>
      <c r="C230" s="110"/>
      <c r="D230" s="158"/>
      <c r="E230" s="158"/>
      <c r="F230" s="158"/>
      <c r="G230" s="158"/>
      <c r="H230" s="160"/>
    </row>
    <row r="231" spans="2:8" ht="10.5">
      <c r="B231" s="10"/>
      <c r="C231" s="110"/>
      <c r="D231" s="158"/>
      <c r="E231" s="158"/>
      <c r="F231" s="158"/>
      <c r="G231" s="158"/>
      <c r="H231" s="160"/>
    </row>
    <row r="232" spans="2:8" ht="12.3">
      <c r="B232" s="10" t="str">
        <f>B171</f>
        <v>Chief Technology Officer</v>
      </c>
      <c r="C232" s="1136" t="s">
        <v>49</v>
      </c>
      <c r="D232" s="521">
        <f>'OPEX Drivers'!H27</f>
        <v>1</v>
      </c>
      <c r="E232" s="521">
        <f>'OPEX Drivers'!I27</f>
        <v>0</v>
      </c>
      <c r="F232" s="521">
        <f>'OPEX Drivers'!J27</f>
        <v>0</v>
      </c>
      <c r="G232" s="521">
        <f>'OPEX Drivers'!K27</f>
        <v>0</v>
      </c>
      <c r="H232" s="522">
        <f>+G232</f>
        <v>0</v>
      </c>
    </row>
    <row r="233" spans="2:8" ht="12.3">
      <c r="B233" s="10"/>
      <c r="C233" s="1135" t="s">
        <v>77</v>
      </c>
      <c r="D233" s="519">
        <f>'OPEX Drivers'!L27</f>
        <v>1</v>
      </c>
      <c r="E233" s="519">
        <f>'OPEX Drivers'!M27</f>
        <v>0</v>
      </c>
      <c r="F233" s="519">
        <f>'OPEX Drivers'!N27</f>
        <v>0</v>
      </c>
      <c r="G233" s="519">
        <f>'OPEX Drivers'!O27</f>
        <v>0</v>
      </c>
      <c r="H233" s="520">
        <f>+G233</f>
        <v>0</v>
      </c>
    </row>
    <row r="234" spans="2:8" ht="12.3">
      <c r="B234" s="10"/>
      <c r="C234" s="1136" t="s">
        <v>78</v>
      </c>
      <c r="D234" s="521">
        <f>'OPEX Drivers'!P27</f>
        <v>1</v>
      </c>
      <c r="E234" s="521">
        <f>'OPEX Drivers'!Q27</f>
        <v>0</v>
      </c>
      <c r="F234" s="521">
        <f>'OPEX Drivers'!R27</f>
        <v>0</v>
      </c>
      <c r="G234" s="521">
        <f>'OPEX Drivers'!S27</f>
        <v>0</v>
      </c>
      <c r="H234" s="522">
        <f>+G234</f>
        <v>0</v>
      </c>
    </row>
    <row r="235" spans="2:8" ht="12.3">
      <c r="B235" s="10"/>
      <c r="C235" s="1135" t="s">
        <v>79</v>
      </c>
      <c r="D235" s="523">
        <f>'OPEX Drivers'!T27</f>
        <v>1</v>
      </c>
      <c r="E235" s="523">
        <f>'OPEX Drivers'!U27</f>
        <v>0</v>
      </c>
      <c r="F235" s="523">
        <f>'OPEX Drivers'!V27</f>
        <v>0</v>
      </c>
      <c r="G235" s="523">
        <f>'OPEX Drivers'!W27</f>
        <v>0</v>
      </c>
      <c r="H235" s="520">
        <f t="shared" ref="H235:H246" si="14">+H234</f>
        <v>0</v>
      </c>
    </row>
    <row r="236" spans="2:8" ht="12.3">
      <c r="B236" s="10"/>
      <c r="C236" s="1136" t="s">
        <v>80</v>
      </c>
      <c r="D236" s="524">
        <f>'OPEX Drivers'!X27</f>
        <v>1</v>
      </c>
      <c r="E236" s="524">
        <f>'OPEX Drivers'!Y27</f>
        <v>0</v>
      </c>
      <c r="F236" s="524">
        <f>'OPEX Drivers'!Z27</f>
        <v>0</v>
      </c>
      <c r="G236" s="524">
        <f>'OPEX Drivers'!AA27</f>
        <v>0</v>
      </c>
      <c r="H236" s="522">
        <f t="shared" si="14"/>
        <v>0</v>
      </c>
    </row>
    <row r="237" spans="2:8" ht="12.3">
      <c r="B237" s="10"/>
      <c r="C237" s="1135" t="s">
        <v>318</v>
      </c>
      <c r="D237" s="523">
        <f>'OPEX Drivers'!AB27</f>
        <v>1</v>
      </c>
      <c r="E237" s="523">
        <f>'OPEX Drivers'!AC27</f>
        <v>0</v>
      </c>
      <c r="F237" s="523">
        <f>'OPEX Drivers'!AD27</f>
        <v>0</v>
      </c>
      <c r="G237" s="523">
        <f>'OPEX Drivers'!AE27</f>
        <v>0</v>
      </c>
      <c r="H237" s="520">
        <f t="shared" si="14"/>
        <v>0</v>
      </c>
    </row>
    <row r="238" spans="2:8" ht="12.3">
      <c r="B238" s="10"/>
      <c r="C238" s="1136" t="s">
        <v>317</v>
      </c>
      <c r="D238" s="524">
        <f>'OPEX Drivers'!AF27</f>
        <v>1</v>
      </c>
      <c r="E238" s="524">
        <f>'OPEX Drivers'!AG27</f>
        <v>0</v>
      </c>
      <c r="F238" s="524">
        <f>'OPEX Drivers'!AH27</f>
        <v>0</v>
      </c>
      <c r="G238" s="524">
        <f>'OPEX Drivers'!AI27</f>
        <v>0</v>
      </c>
      <c r="H238" s="522">
        <f t="shared" si="14"/>
        <v>0</v>
      </c>
    </row>
    <row r="239" spans="2:8" ht="12.3">
      <c r="B239" s="10"/>
      <c r="C239" s="1135" t="s">
        <v>319</v>
      </c>
      <c r="D239" s="523">
        <f>'OPEX Drivers'!AJ27</f>
        <v>1</v>
      </c>
      <c r="E239" s="523">
        <f>'OPEX Drivers'!AK27</f>
        <v>0</v>
      </c>
      <c r="F239" s="523">
        <f>'OPEX Drivers'!AL27</f>
        <v>0</v>
      </c>
      <c r="G239" s="523">
        <f>'OPEX Drivers'!AM27</f>
        <v>0</v>
      </c>
      <c r="H239" s="520">
        <f t="shared" si="14"/>
        <v>0</v>
      </c>
    </row>
    <row r="240" spans="2:8" ht="12.3">
      <c r="B240" s="10"/>
      <c r="C240" s="1136" t="s">
        <v>412</v>
      </c>
      <c r="D240" s="524">
        <f>'OPEX Drivers'!AN27</f>
        <v>1</v>
      </c>
      <c r="E240" s="524">
        <f>'OPEX Drivers'!AO27</f>
        <v>0</v>
      </c>
      <c r="F240" s="524">
        <f>'OPEX Drivers'!AP27</f>
        <v>0</v>
      </c>
      <c r="G240" s="524">
        <f>'OPEX Drivers'!AQ27</f>
        <v>0</v>
      </c>
      <c r="H240" s="522">
        <f t="shared" si="14"/>
        <v>0</v>
      </c>
    </row>
    <row r="241" spans="2:8" ht="12.3">
      <c r="B241" s="10"/>
      <c r="C241" s="1135" t="s">
        <v>413</v>
      </c>
      <c r="D241" s="523">
        <f>'OPEX Drivers'!AR27</f>
        <v>1</v>
      </c>
      <c r="E241" s="523">
        <f>'OPEX Drivers'!AS27</f>
        <v>0</v>
      </c>
      <c r="F241" s="523">
        <f>'OPEX Drivers'!AT27</f>
        <v>0</v>
      </c>
      <c r="G241" s="523">
        <f>'OPEX Drivers'!AU27</f>
        <v>0</v>
      </c>
      <c r="H241" s="520">
        <f t="shared" si="14"/>
        <v>0</v>
      </c>
    </row>
    <row r="242" spans="2:8" ht="12.3">
      <c r="B242" s="10"/>
      <c r="C242" s="1136" t="s">
        <v>626</v>
      </c>
      <c r="D242" s="524">
        <f>'OPEX Drivers'!AV27</f>
        <v>1</v>
      </c>
      <c r="E242" s="524">
        <f>'OPEX Drivers'!AW27</f>
        <v>0</v>
      </c>
      <c r="F242" s="524">
        <f>'OPEX Drivers'!AX27</f>
        <v>0</v>
      </c>
      <c r="G242" s="524">
        <f>'OPEX Drivers'!AY27</f>
        <v>0</v>
      </c>
      <c r="H242" s="522">
        <f t="shared" si="14"/>
        <v>0</v>
      </c>
    </row>
    <row r="243" spans="2:8" ht="12.3">
      <c r="B243" s="10"/>
      <c r="C243" s="1135" t="s">
        <v>627</v>
      </c>
      <c r="D243" s="523">
        <f>'OPEX Drivers'!AZ27</f>
        <v>1</v>
      </c>
      <c r="E243" s="523">
        <f>'OPEX Drivers'!BA27</f>
        <v>0</v>
      </c>
      <c r="F243" s="523">
        <f>'OPEX Drivers'!BB27</f>
        <v>0</v>
      </c>
      <c r="G243" s="523">
        <f>'OPEX Drivers'!BC27</f>
        <v>0</v>
      </c>
      <c r="H243" s="520">
        <f t="shared" si="14"/>
        <v>0</v>
      </c>
    </row>
    <row r="244" spans="2:8" ht="12.3">
      <c r="B244" s="10"/>
      <c r="C244" s="1136" t="s">
        <v>628</v>
      </c>
      <c r="D244" s="524">
        <f>'OPEX Drivers'!BD27</f>
        <v>1</v>
      </c>
      <c r="E244" s="524">
        <f>'OPEX Drivers'!BE27</f>
        <v>0</v>
      </c>
      <c r="F244" s="524">
        <f>'OPEX Drivers'!BF27</f>
        <v>0</v>
      </c>
      <c r="G244" s="524">
        <f>'OPEX Drivers'!BG27</f>
        <v>0</v>
      </c>
      <c r="H244" s="522">
        <f t="shared" si="14"/>
        <v>0</v>
      </c>
    </row>
    <row r="245" spans="2:8" ht="12.3">
      <c r="B245" s="10"/>
      <c r="C245" s="1135" t="s">
        <v>629</v>
      </c>
      <c r="D245" s="523">
        <f>'OPEX Drivers'!BH27</f>
        <v>1</v>
      </c>
      <c r="E245" s="523">
        <f>'OPEX Drivers'!BI27</f>
        <v>0</v>
      </c>
      <c r="F245" s="523">
        <f>'OPEX Drivers'!BJ27</f>
        <v>0</v>
      </c>
      <c r="G245" s="523">
        <f>'OPEX Drivers'!BK27</f>
        <v>0</v>
      </c>
      <c r="H245" s="520">
        <f t="shared" si="14"/>
        <v>0</v>
      </c>
    </row>
    <row r="246" spans="2:8" ht="12.6" thickBot="1">
      <c r="B246" s="10"/>
      <c r="C246" s="1138" t="s">
        <v>630</v>
      </c>
      <c r="D246" s="1139">
        <f>'OPEX Drivers'!BL27</f>
        <v>1</v>
      </c>
      <c r="E246" s="1139">
        <f>'OPEX Drivers'!BM27</f>
        <v>0</v>
      </c>
      <c r="F246" s="1139">
        <f>'OPEX Drivers'!BN27</f>
        <v>0</v>
      </c>
      <c r="G246" s="1139">
        <f>'OPEX Drivers'!BO27</f>
        <v>0</v>
      </c>
      <c r="H246" s="1140">
        <f t="shared" si="14"/>
        <v>0</v>
      </c>
    </row>
    <row r="247" spans="2:8" ht="10.5">
      <c r="B247" s="10"/>
      <c r="C247" s="110"/>
      <c r="D247" s="158"/>
      <c r="E247" s="158"/>
      <c r="F247" s="158"/>
      <c r="G247" s="158"/>
      <c r="H247" s="160"/>
    </row>
    <row r="248" spans="2:8" ht="10.5">
      <c r="B248" s="10"/>
      <c r="C248" s="110"/>
      <c r="D248" s="158"/>
      <c r="E248" s="158"/>
      <c r="F248" s="158"/>
      <c r="G248" s="158"/>
      <c r="H248" s="160"/>
    </row>
    <row r="249" spans="2:8" ht="10.5">
      <c r="B249" s="10"/>
      <c r="C249" s="110"/>
      <c r="D249" s="158"/>
      <c r="E249" s="158"/>
      <c r="F249" s="158"/>
      <c r="G249" s="158"/>
      <c r="H249" s="160"/>
    </row>
    <row r="250" spans="2:8" ht="12.3">
      <c r="B250" s="10" t="str">
        <f>B172</f>
        <v xml:space="preserve">Manager Vet </v>
      </c>
      <c r="C250" s="1136" t="s">
        <v>49</v>
      </c>
      <c r="D250" s="521">
        <f>'OPEX Drivers'!H28</f>
        <v>1</v>
      </c>
      <c r="E250" s="521">
        <f>'OPEX Drivers'!I28</f>
        <v>0</v>
      </c>
      <c r="F250" s="521">
        <f>'OPEX Drivers'!J28</f>
        <v>0</v>
      </c>
      <c r="G250" s="521">
        <f>'OPEX Drivers'!K28</f>
        <v>0</v>
      </c>
      <c r="H250" s="522">
        <f>+G250</f>
        <v>0</v>
      </c>
    </row>
    <row r="251" spans="2:8" ht="12.3">
      <c r="B251" s="10"/>
      <c r="C251" s="1135" t="s">
        <v>77</v>
      </c>
      <c r="D251" s="519">
        <f>'OPEX Drivers'!L28</f>
        <v>1</v>
      </c>
      <c r="E251" s="519">
        <f>'OPEX Drivers'!M28</f>
        <v>0</v>
      </c>
      <c r="F251" s="519">
        <f>'OPEX Drivers'!N28</f>
        <v>0</v>
      </c>
      <c r="G251" s="519">
        <f>'OPEX Drivers'!O28</f>
        <v>0</v>
      </c>
      <c r="H251" s="520">
        <f>+G251</f>
        <v>0</v>
      </c>
    </row>
    <row r="252" spans="2:8" ht="12.3">
      <c r="B252" s="10"/>
      <c r="C252" s="1136" t="s">
        <v>78</v>
      </c>
      <c r="D252" s="521">
        <f>'OPEX Drivers'!P28</f>
        <v>1</v>
      </c>
      <c r="E252" s="521">
        <f>'OPEX Drivers'!Q28</f>
        <v>0</v>
      </c>
      <c r="F252" s="521">
        <f>'OPEX Drivers'!R28</f>
        <v>0</v>
      </c>
      <c r="G252" s="521">
        <f>'OPEX Drivers'!S28</f>
        <v>0</v>
      </c>
      <c r="H252" s="522">
        <f>+G252</f>
        <v>0</v>
      </c>
    </row>
    <row r="253" spans="2:8" ht="12.3">
      <c r="B253" s="10"/>
      <c r="C253" s="1135" t="s">
        <v>79</v>
      </c>
      <c r="D253" s="523">
        <f>'OPEX Drivers'!T28</f>
        <v>1</v>
      </c>
      <c r="E253" s="523">
        <f>'OPEX Drivers'!U28</f>
        <v>0</v>
      </c>
      <c r="F253" s="523">
        <f>'OPEX Drivers'!V28</f>
        <v>0</v>
      </c>
      <c r="G253" s="523">
        <f>'OPEX Drivers'!W28</f>
        <v>0</v>
      </c>
      <c r="H253" s="520">
        <f t="shared" ref="H253:H264" si="15">+H252</f>
        <v>0</v>
      </c>
    </row>
    <row r="254" spans="2:8" ht="12.3">
      <c r="B254" s="10"/>
      <c r="C254" s="1136" t="s">
        <v>80</v>
      </c>
      <c r="D254" s="524">
        <f>'OPEX Drivers'!X28</f>
        <v>1</v>
      </c>
      <c r="E254" s="524">
        <f>'OPEX Drivers'!Y28</f>
        <v>0</v>
      </c>
      <c r="F254" s="524">
        <f>'OPEX Drivers'!Z28</f>
        <v>0</v>
      </c>
      <c r="G254" s="524">
        <f>'OPEX Drivers'!AA28</f>
        <v>0</v>
      </c>
      <c r="H254" s="522">
        <f t="shared" si="15"/>
        <v>0</v>
      </c>
    </row>
    <row r="255" spans="2:8" ht="12.3">
      <c r="B255" s="10"/>
      <c r="C255" s="1135" t="s">
        <v>318</v>
      </c>
      <c r="D255" s="523">
        <f>'OPEX Drivers'!AB28</f>
        <v>1</v>
      </c>
      <c r="E255" s="523">
        <f>'OPEX Drivers'!AC28</f>
        <v>0</v>
      </c>
      <c r="F255" s="523">
        <f>'OPEX Drivers'!AD28</f>
        <v>0</v>
      </c>
      <c r="G255" s="523">
        <f>'OPEX Drivers'!AE28</f>
        <v>0</v>
      </c>
      <c r="H255" s="520">
        <f t="shared" si="15"/>
        <v>0</v>
      </c>
    </row>
    <row r="256" spans="2:8" ht="12.3">
      <c r="B256" s="10"/>
      <c r="C256" s="1136" t="s">
        <v>317</v>
      </c>
      <c r="D256" s="524">
        <f>'OPEX Drivers'!AF28</f>
        <v>1</v>
      </c>
      <c r="E256" s="524">
        <f>'OPEX Drivers'!AG28</f>
        <v>0</v>
      </c>
      <c r="F256" s="524">
        <f>'OPEX Drivers'!AH28</f>
        <v>0</v>
      </c>
      <c r="G256" s="524">
        <f>'OPEX Drivers'!AI28</f>
        <v>0</v>
      </c>
      <c r="H256" s="522">
        <f t="shared" si="15"/>
        <v>0</v>
      </c>
    </row>
    <row r="257" spans="2:8" ht="12.3">
      <c r="B257" s="10"/>
      <c r="C257" s="1135" t="s">
        <v>319</v>
      </c>
      <c r="D257" s="523">
        <f>'OPEX Drivers'!AJ28</f>
        <v>1</v>
      </c>
      <c r="E257" s="523">
        <f>'OPEX Drivers'!AK28</f>
        <v>0</v>
      </c>
      <c r="F257" s="523">
        <f>'OPEX Drivers'!AL28</f>
        <v>0</v>
      </c>
      <c r="G257" s="523">
        <f>'OPEX Drivers'!AM28</f>
        <v>0</v>
      </c>
      <c r="H257" s="520">
        <f t="shared" si="15"/>
        <v>0</v>
      </c>
    </row>
    <row r="258" spans="2:8" ht="12.3">
      <c r="B258" s="10"/>
      <c r="C258" s="1136" t="s">
        <v>412</v>
      </c>
      <c r="D258" s="524">
        <f>'OPEX Drivers'!AN28</f>
        <v>1</v>
      </c>
      <c r="E258" s="524">
        <f>'OPEX Drivers'!AO28</f>
        <v>0</v>
      </c>
      <c r="F258" s="524">
        <f>'OPEX Drivers'!AP28</f>
        <v>0</v>
      </c>
      <c r="G258" s="524">
        <f>'OPEX Drivers'!AQ28</f>
        <v>0</v>
      </c>
      <c r="H258" s="522">
        <f t="shared" si="15"/>
        <v>0</v>
      </c>
    </row>
    <row r="259" spans="2:8" ht="12.3">
      <c r="B259" s="10"/>
      <c r="C259" s="1135" t="s">
        <v>413</v>
      </c>
      <c r="D259" s="523">
        <f>'OPEX Drivers'!AR28</f>
        <v>1</v>
      </c>
      <c r="E259" s="523">
        <f>'OPEX Drivers'!AS28</f>
        <v>0</v>
      </c>
      <c r="F259" s="523">
        <f>'OPEX Drivers'!AT28</f>
        <v>0</v>
      </c>
      <c r="G259" s="523">
        <f>'OPEX Drivers'!AU28</f>
        <v>0</v>
      </c>
      <c r="H259" s="520">
        <f t="shared" si="15"/>
        <v>0</v>
      </c>
    </row>
    <row r="260" spans="2:8" ht="12.3">
      <c r="B260" s="10"/>
      <c r="C260" s="1136" t="s">
        <v>626</v>
      </c>
      <c r="D260" s="524">
        <f>'OPEX Drivers'!AV28</f>
        <v>1</v>
      </c>
      <c r="E260" s="524">
        <f>'OPEX Drivers'!AW28</f>
        <v>0</v>
      </c>
      <c r="F260" s="524">
        <f>'OPEX Drivers'!AX28</f>
        <v>0</v>
      </c>
      <c r="G260" s="524">
        <f>'OPEX Drivers'!AY28</f>
        <v>0</v>
      </c>
      <c r="H260" s="522">
        <f t="shared" si="15"/>
        <v>0</v>
      </c>
    </row>
    <row r="261" spans="2:8" ht="12.3">
      <c r="B261" s="10"/>
      <c r="C261" s="1135" t="s">
        <v>627</v>
      </c>
      <c r="D261" s="523">
        <f>'OPEX Drivers'!AZ28</f>
        <v>1</v>
      </c>
      <c r="E261" s="523">
        <f>'OPEX Drivers'!BA28</f>
        <v>0</v>
      </c>
      <c r="F261" s="523">
        <f>'OPEX Drivers'!BB28</f>
        <v>0</v>
      </c>
      <c r="G261" s="523">
        <f>'OPEX Drivers'!BC28</f>
        <v>0</v>
      </c>
      <c r="H261" s="520">
        <f t="shared" si="15"/>
        <v>0</v>
      </c>
    </row>
    <row r="262" spans="2:8" ht="12.3">
      <c r="B262" s="10"/>
      <c r="C262" s="1136" t="s">
        <v>628</v>
      </c>
      <c r="D262" s="524">
        <f>'OPEX Drivers'!BD28</f>
        <v>1</v>
      </c>
      <c r="E262" s="524">
        <f>'OPEX Drivers'!BE28</f>
        <v>0</v>
      </c>
      <c r="F262" s="524">
        <f>'OPEX Drivers'!BF28</f>
        <v>0</v>
      </c>
      <c r="G262" s="524">
        <f>'OPEX Drivers'!BG28</f>
        <v>0</v>
      </c>
      <c r="H262" s="522">
        <f t="shared" si="15"/>
        <v>0</v>
      </c>
    </row>
    <row r="263" spans="2:8" ht="12.3">
      <c r="B263" s="10"/>
      <c r="C263" s="1135" t="s">
        <v>629</v>
      </c>
      <c r="D263" s="523">
        <f>'OPEX Drivers'!BH28</f>
        <v>1</v>
      </c>
      <c r="E263" s="523">
        <f>'OPEX Drivers'!BI28</f>
        <v>0</v>
      </c>
      <c r="F263" s="523">
        <f>'OPEX Drivers'!BJ28</f>
        <v>0</v>
      </c>
      <c r="G263" s="523">
        <f>'OPEX Drivers'!BK28</f>
        <v>0</v>
      </c>
      <c r="H263" s="520">
        <f t="shared" si="15"/>
        <v>0</v>
      </c>
    </row>
    <row r="264" spans="2:8" ht="12.6" thickBot="1">
      <c r="B264" s="10"/>
      <c r="C264" s="1138" t="s">
        <v>630</v>
      </c>
      <c r="D264" s="1139">
        <f>'OPEX Drivers'!BL28</f>
        <v>1</v>
      </c>
      <c r="E264" s="1139">
        <f>'OPEX Drivers'!BM28</f>
        <v>0</v>
      </c>
      <c r="F264" s="1139">
        <f>'OPEX Drivers'!BN28</f>
        <v>0</v>
      </c>
      <c r="G264" s="1139">
        <f>'OPEX Drivers'!BO28</f>
        <v>0</v>
      </c>
      <c r="H264" s="1140">
        <f t="shared" si="15"/>
        <v>0</v>
      </c>
    </row>
    <row r="265" spans="2:8" ht="10.5">
      <c r="B265" s="10"/>
      <c r="C265" s="110"/>
      <c r="D265" s="158"/>
      <c r="E265" s="158"/>
      <c r="F265" s="158"/>
      <c r="G265" s="158"/>
      <c r="H265" s="160"/>
    </row>
    <row r="266" spans="2:8">
      <c r="B266" s="10"/>
      <c r="C266" s="28"/>
      <c r="D266" s="27"/>
      <c r="E266" s="65"/>
      <c r="H266" s="17"/>
    </row>
    <row r="267" spans="2:8">
      <c r="B267" s="10"/>
      <c r="H267" s="17"/>
    </row>
    <row r="268" spans="2:8" ht="12.3">
      <c r="B268" s="10" t="str">
        <f>B173</f>
        <v>Staff Role #1 Dispecer Tech Operator</v>
      </c>
      <c r="C268" s="1136" t="s">
        <v>49</v>
      </c>
      <c r="D268" s="521">
        <f>'OPEX Drivers'!H29</f>
        <v>4</v>
      </c>
      <c r="E268" s="521">
        <f>'OPEX Drivers'!I29</f>
        <v>0</v>
      </c>
      <c r="F268" s="521">
        <f>'OPEX Drivers'!J29</f>
        <v>0</v>
      </c>
      <c r="G268" s="521">
        <f>'OPEX Drivers'!K29</f>
        <v>2</v>
      </c>
      <c r="H268" s="522">
        <f>+G268</f>
        <v>2</v>
      </c>
    </row>
    <row r="269" spans="2:8" ht="12.3">
      <c r="B269" s="10"/>
      <c r="C269" s="1135" t="s">
        <v>77</v>
      </c>
      <c r="D269" s="519">
        <f>'OPEX Drivers'!L29</f>
        <v>4</v>
      </c>
      <c r="E269" s="519">
        <f>'OPEX Drivers'!M29</f>
        <v>0</v>
      </c>
      <c r="F269" s="519">
        <f>'OPEX Drivers'!N29</f>
        <v>0</v>
      </c>
      <c r="G269" s="519">
        <f>'OPEX Drivers'!O29</f>
        <v>2</v>
      </c>
      <c r="H269" s="520">
        <f>+G269</f>
        <v>2</v>
      </c>
    </row>
    <row r="270" spans="2:8" ht="12.3">
      <c r="B270" s="10"/>
      <c r="C270" s="1136" t="s">
        <v>78</v>
      </c>
      <c r="D270" s="521">
        <f>'OPEX Drivers'!P29</f>
        <v>4</v>
      </c>
      <c r="E270" s="521">
        <f>'OPEX Drivers'!Q29</f>
        <v>0</v>
      </c>
      <c r="F270" s="521">
        <f>'OPEX Drivers'!R29</f>
        <v>0</v>
      </c>
      <c r="G270" s="521">
        <f>'OPEX Drivers'!S29</f>
        <v>2</v>
      </c>
      <c r="H270" s="522">
        <f>+G270</f>
        <v>2</v>
      </c>
    </row>
    <row r="271" spans="2:8" ht="12.3">
      <c r="B271" s="10"/>
      <c r="C271" s="1135" t="s">
        <v>79</v>
      </c>
      <c r="D271" s="523">
        <f>'OPEX Drivers'!T29</f>
        <v>4</v>
      </c>
      <c r="E271" s="523">
        <f>'OPEX Drivers'!U29</f>
        <v>0</v>
      </c>
      <c r="F271" s="523">
        <f>'OPEX Drivers'!V29</f>
        <v>0</v>
      </c>
      <c r="G271" s="523">
        <f>'OPEX Drivers'!W29</f>
        <v>2</v>
      </c>
      <c r="H271" s="520">
        <f t="shared" ref="H271:H282" si="16">+H270</f>
        <v>2</v>
      </c>
    </row>
    <row r="272" spans="2:8" ht="12.3">
      <c r="B272" s="10"/>
      <c r="C272" s="1136" t="s">
        <v>80</v>
      </c>
      <c r="D272" s="524">
        <f>'OPEX Drivers'!X29</f>
        <v>4</v>
      </c>
      <c r="E272" s="524">
        <f>'OPEX Drivers'!Y29</f>
        <v>0</v>
      </c>
      <c r="F272" s="524">
        <f>'OPEX Drivers'!Z29</f>
        <v>0</v>
      </c>
      <c r="G272" s="524">
        <f>'OPEX Drivers'!AA29</f>
        <v>2</v>
      </c>
      <c r="H272" s="522">
        <f t="shared" si="16"/>
        <v>2</v>
      </c>
    </row>
    <row r="273" spans="2:8" ht="12.3">
      <c r="B273" s="10"/>
      <c r="C273" s="1135" t="s">
        <v>318</v>
      </c>
      <c r="D273" s="523">
        <f>'OPEX Drivers'!AB29</f>
        <v>4</v>
      </c>
      <c r="E273" s="523">
        <f>'OPEX Drivers'!AC29</f>
        <v>0</v>
      </c>
      <c r="F273" s="523">
        <f>'OPEX Drivers'!AD29</f>
        <v>0</v>
      </c>
      <c r="G273" s="523">
        <f>'OPEX Drivers'!AE29</f>
        <v>2</v>
      </c>
      <c r="H273" s="520">
        <f t="shared" si="16"/>
        <v>2</v>
      </c>
    </row>
    <row r="274" spans="2:8" ht="12.3">
      <c r="B274" s="10"/>
      <c r="C274" s="1136" t="s">
        <v>317</v>
      </c>
      <c r="D274" s="524">
        <f>'OPEX Drivers'!AF29</f>
        <v>4</v>
      </c>
      <c r="E274" s="524">
        <f>'OPEX Drivers'!AG29</f>
        <v>0</v>
      </c>
      <c r="F274" s="524">
        <f>'OPEX Drivers'!AH29</f>
        <v>0</v>
      </c>
      <c r="G274" s="524">
        <f>'OPEX Drivers'!AI29</f>
        <v>2</v>
      </c>
      <c r="H274" s="522">
        <f t="shared" si="16"/>
        <v>2</v>
      </c>
    </row>
    <row r="275" spans="2:8" ht="12.3">
      <c r="B275" s="10"/>
      <c r="C275" s="1135" t="s">
        <v>319</v>
      </c>
      <c r="D275" s="523">
        <f>'OPEX Drivers'!AJ29</f>
        <v>4</v>
      </c>
      <c r="E275" s="523">
        <f>'OPEX Drivers'!AK29</f>
        <v>0</v>
      </c>
      <c r="F275" s="523">
        <f>'OPEX Drivers'!AL29</f>
        <v>0</v>
      </c>
      <c r="G275" s="523">
        <f>'OPEX Drivers'!AM29</f>
        <v>2</v>
      </c>
      <c r="H275" s="520">
        <f t="shared" si="16"/>
        <v>2</v>
      </c>
    </row>
    <row r="276" spans="2:8" ht="12.3">
      <c r="B276" s="10"/>
      <c r="C276" s="1136" t="s">
        <v>412</v>
      </c>
      <c r="D276" s="524">
        <f>'OPEX Drivers'!AN29</f>
        <v>4</v>
      </c>
      <c r="E276" s="524">
        <f>'OPEX Drivers'!AO29</f>
        <v>0</v>
      </c>
      <c r="F276" s="524">
        <f>'OPEX Drivers'!AP29</f>
        <v>0</v>
      </c>
      <c r="G276" s="524">
        <f>'OPEX Drivers'!AQ29</f>
        <v>2</v>
      </c>
      <c r="H276" s="522">
        <f t="shared" si="16"/>
        <v>2</v>
      </c>
    </row>
    <row r="277" spans="2:8" ht="12.3">
      <c r="B277" s="10"/>
      <c r="C277" s="1135" t="s">
        <v>413</v>
      </c>
      <c r="D277" s="523">
        <f>'OPEX Drivers'!AR29</f>
        <v>4</v>
      </c>
      <c r="E277" s="523">
        <f>'OPEX Drivers'!AS29</f>
        <v>0</v>
      </c>
      <c r="F277" s="523">
        <f>'OPEX Drivers'!AT29</f>
        <v>0</v>
      </c>
      <c r="G277" s="523">
        <f>'OPEX Drivers'!AU29</f>
        <v>2</v>
      </c>
      <c r="H277" s="520">
        <f t="shared" si="16"/>
        <v>2</v>
      </c>
    </row>
    <row r="278" spans="2:8" ht="12.3">
      <c r="B278" s="10"/>
      <c r="C278" s="1136" t="s">
        <v>626</v>
      </c>
      <c r="D278" s="524">
        <f>'OPEX Drivers'!AV29</f>
        <v>4</v>
      </c>
      <c r="E278" s="524">
        <f>'OPEX Drivers'!AW29</f>
        <v>0</v>
      </c>
      <c r="F278" s="524">
        <f>'OPEX Drivers'!AX29</f>
        <v>0</v>
      </c>
      <c r="G278" s="524">
        <f>'OPEX Drivers'!AY29</f>
        <v>2</v>
      </c>
      <c r="H278" s="522">
        <f t="shared" si="16"/>
        <v>2</v>
      </c>
    </row>
    <row r="279" spans="2:8" ht="12.3">
      <c r="B279" s="10"/>
      <c r="C279" s="1135" t="s">
        <v>627</v>
      </c>
      <c r="D279" s="523">
        <f>'OPEX Drivers'!AZ29</f>
        <v>4</v>
      </c>
      <c r="E279" s="523">
        <f>'OPEX Drivers'!BA29</f>
        <v>0</v>
      </c>
      <c r="F279" s="523">
        <f>'OPEX Drivers'!BB29</f>
        <v>0</v>
      </c>
      <c r="G279" s="523">
        <f>'OPEX Drivers'!BC29</f>
        <v>2</v>
      </c>
      <c r="H279" s="520">
        <f t="shared" si="16"/>
        <v>2</v>
      </c>
    </row>
    <row r="280" spans="2:8" ht="12.3">
      <c r="B280" s="10"/>
      <c r="C280" s="1136" t="s">
        <v>628</v>
      </c>
      <c r="D280" s="524">
        <f>'OPEX Drivers'!BD29</f>
        <v>4</v>
      </c>
      <c r="E280" s="524">
        <f>'OPEX Drivers'!BE29</f>
        <v>0</v>
      </c>
      <c r="F280" s="524">
        <f>'OPEX Drivers'!BF29</f>
        <v>0</v>
      </c>
      <c r="G280" s="524">
        <f>'OPEX Drivers'!BG29</f>
        <v>2</v>
      </c>
      <c r="H280" s="522">
        <f t="shared" si="16"/>
        <v>2</v>
      </c>
    </row>
    <row r="281" spans="2:8" ht="12.3">
      <c r="B281" s="10"/>
      <c r="C281" s="1135" t="s">
        <v>629</v>
      </c>
      <c r="D281" s="523">
        <f>'OPEX Drivers'!BH29</f>
        <v>4</v>
      </c>
      <c r="E281" s="523">
        <f>'OPEX Drivers'!BI29</f>
        <v>0</v>
      </c>
      <c r="F281" s="523">
        <f>'OPEX Drivers'!BJ29</f>
        <v>0</v>
      </c>
      <c r="G281" s="523">
        <f>'OPEX Drivers'!BK29</f>
        <v>2</v>
      </c>
      <c r="H281" s="520">
        <f t="shared" si="16"/>
        <v>2</v>
      </c>
    </row>
    <row r="282" spans="2:8" ht="12.6" thickBot="1">
      <c r="B282" s="10"/>
      <c r="C282" s="1138" t="s">
        <v>630</v>
      </c>
      <c r="D282" s="1139">
        <f>'OPEX Drivers'!BL29</f>
        <v>4</v>
      </c>
      <c r="E282" s="1139">
        <f>'OPEX Drivers'!BM29</f>
        <v>0</v>
      </c>
      <c r="F282" s="1139">
        <f>'OPEX Drivers'!BN29</f>
        <v>0</v>
      </c>
      <c r="G282" s="1139">
        <f>'OPEX Drivers'!BO29</f>
        <v>2</v>
      </c>
      <c r="H282" s="1140">
        <f t="shared" si="16"/>
        <v>2</v>
      </c>
    </row>
    <row r="283" spans="2:8" ht="12.3">
      <c r="B283" s="10"/>
      <c r="C283" s="110"/>
      <c r="D283" s="525"/>
      <c r="E283" s="526"/>
      <c r="F283" s="526"/>
      <c r="G283" s="526"/>
      <c r="H283" s="527"/>
    </row>
    <row r="284" spans="2:8" ht="10.5">
      <c r="B284" s="10"/>
      <c r="C284" s="110"/>
      <c r="D284" s="158"/>
      <c r="E284" s="159"/>
      <c r="F284" s="159"/>
      <c r="G284" s="159"/>
      <c r="H284" s="160"/>
    </row>
    <row r="285" spans="2:8">
      <c r="B285" s="10"/>
      <c r="C285" s="28"/>
      <c r="D285" s="27"/>
      <c r="E285" s="65"/>
      <c r="H285" s="17"/>
    </row>
    <row r="286" spans="2:8" ht="12.3">
      <c r="B286" s="10" t="str">
        <f>B174</f>
        <v>Staff Role #2 Aquacultor</v>
      </c>
      <c r="C286" s="1136" t="s">
        <v>49</v>
      </c>
      <c r="D286" s="524">
        <f>'OPEX Drivers'!H30</f>
        <v>2</v>
      </c>
      <c r="E286" s="524">
        <f>'OPEX Drivers'!I30</f>
        <v>0</v>
      </c>
      <c r="F286" s="524">
        <f>'OPEX Drivers'!J30</f>
        <v>0</v>
      </c>
      <c r="G286" s="524">
        <f>'OPEX Drivers'!K30</f>
        <v>0</v>
      </c>
      <c r="H286" s="531">
        <f t="shared" ref="H286:H295" si="17">+G286</f>
        <v>0</v>
      </c>
    </row>
    <row r="287" spans="2:8" ht="12.3">
      <c r="B287" s="10"/>
      <c r="C287" s="1135" t="s">
        <v>77</v>
      </c>
      <c r="D287" s="162">
        <f>'OPEX Drivers'!L30</f>
        <v>2</v>
      </c>
      <c r="E287" s="523">
        <f>'OPEX Drivers'!M30</f>
        <v>0</v>
      </c>
      <c r="F287" s="523">
        <f>'OPEX Drivers'!N30</f>
        <v>0</v>
      </c>
      <c r="G287" s="523">
        <f>'OPEX Drivers'!O30</f>
        <v>0</v>
      </c>
      <c r="H287" s="530">
        <f t="shared" si="17"/>
        <v>0</v>
      </c>
    </row>
    <row r="288" spans="2:8" ht="12.3">
      <c r="B288" s="10"/>
      <c r="C288" s="1136" t="s">
        <v>78</v>
      </c>
      <c r="D288" s="524">
        <f>'OPEX Drivers'!P30</f>
        <v>2</v>
      </c>
      <c r="E288" s="524">
        <f>'OPEX Drivers'!Q30</f>
        <v>0</v>
      </c>
      <c r="F288" s="524">
        <f>'OPEX Drivers'!R30</f>
        <v>0</v>
      </c>
      <c r="G288" s="524">
        <f>'OPEX Drivers'!S30</f>
        <v>0</v>
      </c>
      <c r="H288" s="531">
        <f t="shared" si="17"/>
        <v>0</v>
      </c>
    </row>
    <row r="289" spans="2:8" ht="12.3">
      <c r="B289" s="10"/>
      <c r="C289" s="1135" t="s">
        <v>79</v>
      </c>
      <c r="D289" s="523">
        <f>'OPEX Drivers'!T30</f>
        <v>2</v>
      </c>
      <c r="E289" s="523">
        <f>'OPEX Drivers'!U30</f>
        <v>0</v>
      </c>
      <c r="F289" s="523">
        <f>'OPEX Drivers'!V30</f>
        <v>0</v>
      </c>
      <c r="G289" s="523">
        <f>'OPEX Drivers'!W30</f>
        <v>0</v>
      </c>
      <c r="H289" s="530">
        <f t="shared" si="17"/>
        <v>0</v>
      </c>
    </row>
    <row r="290" spans="2:8" ht="12.3">
      <c r="B290" s="10"/>
      <c r="C290" s="1136" t="s">
        <v>80</v>
      </c>
      <c r="D290" s="524">
        <f>'OPEX Drivers'!X30</f>
        <v>2</v>
      </c>
      <c r="E290" s="524">
        <f>'OPEX Drivers'!Y30</f>
        <v>0</v>
      </c>
      <c r="F290" s="524">
        <f>'OPEX Drivers'!Z30</f>
        <v>0</v>
      </c>
      <c r="G290" s="524">
        <f>'OPEX Drivers'!AA30</f>
        <v>0</v>
      </c>
      <c r="H290" s="531">
        <f t="shared" si="17"/>
        <v>0</v>
      </c>
    </row>
    <row r="291" spans="2:8" ht="12.3">
      <c r="B291" s="10"/>
      <c r="C291" s="1135" t="s">
        <v>318</v>
      </c>
      <c r="D291" s="523">
        <f>'OPEX Drivers'!AB30</f>
        <v>2</v>
      </c>
      <c r="E291" s="523">
        <f>'OPEX Drivers'!AC30</f>
        <v>0</v>
      </c>
      <c r="F291" s="523">
        <f>'OPEX Drivers'!AD30</f>
        <v>0</v>
      </c>
      <c r="G291" s="523">
        <f>'OPEX Drivers'!AE30</f>
        <v>0</v>
      </c>
      <c r="H291" s="530">
        <f t="shared" si="17"/>
        <v>0</v>
      </c>
    </row>
    <row r="292" spans="2:8" ht="12.3">
      <c r="B292" s="10"/>
      <c r="C292" s="1136" t="s">
        <v>317</v>
      </c>
      <c r="D292" s="524">
        <f>'OPEX Drivers'!AF30</f>
        <v>2</v>
      </c>
      <c r="E292" s="524">
        <f>'OPEX Drivers'!AG30</f>
        <v>0</v>
      </c>
      <c r="F292" s="524">
        <f>'OPEX Drivers'!AH30</f>
        <v>0</v>
      </c>
      <c r="G292" s="524">
        <f>'OPEX Drivers'!AI30</f>
        <v>0</v>
      </c>
      <c r="H292" s="531">
        <f t="shared" si="17"/>
        <v>0</v>
      </c>
    </row>
    <row r="293" spans="2:8" ht="12.3">
      <c r="B293" s="10"/>
      <c r="C293" s="1135" t="s">
        <v>319</v>
      </c>
      <c r="D293" s="523">
        <f>'OPEX Drivers'!AJ30</f>
        <v>2</v>
      </c>
      <c r="E293" s="523">
        <f>'OPEX Drivers'!AK30</f>
        <v>0</v>
      </c>
      <c r="F293" s="523">
        <f>'OPEX Drivers'!AL30</f>
        <v>0</v>
      </c>
      <c r="G293" s="523">
        <f>'OPEX Drivers'!AM30</f>
        <v>0</v>
      </c>
      <c r="H293" s="530">
        <f t="shared" si="17"/>
        <v>0</v>
      </c>
    </row>
    <row r="294" spans="2:8" ht="12.3">
      <c r="B294" s="10"/>
      <c r="C294" s="1136" t="s">
        <v>412</v>
      </c>
      <c r="D294" s="524">
        <f>'OPEX Drivers'!AN30</f>
        <v>2</v>
      </c>
      <c r="E294" s="524">
        <f>'OPEX Drivers'!AO30</f>
        <v>0</v>
      </c>
      <c r="F294" s="524">
        <f>'OPEX Drivers'!AP30</f>
        <v>0</v>
      </c>
      <c r="G294" s="524">
        <f>'OPEX Drivers'!AQ30</f>
        <v>0</v>
      </c>
      <c r="H294" s="531">
        <f t="shared" si="17"/>
        <v>0</v>
      </c>
    </row>
    <row r="295" spans="2:8" ht="12.3">
      <c r="B295" s="10"/>
      <c r="C295" s="1135" t="s">
        <v>413</v>
      </c>
      <c r="D295" s="523">
        <f>'OPEX Drivers'!AR30</f>
        <v>2</v>
      </c>
      <c r="E295" s="523">
        <f>'OPEX Drivers'!AS30</f>
        <v>0</v>
      </c>
      <c r="F295" s="523">
        <f>'OPEX Drivers'!AT30</f>
        <v>0</v>
      </c>
      <c r="G295" s="523">
        <f>'OPEX Drivers'!AU30</f>
        <v>0</v>
      </c>
      <c r="H295" s="530">
        <f t="shared" si="17"/>
        <v>0</v>
      </c>
    </row>
    <row r="296" spans="2:8" ht="12.3">
      <c r="B296" s="10"/>
      <c r="C296" s="1136" t="s">
        <v>626</v>
      </c>
      <c r="D296" s="524">
        <f>'OPEX Drivers'!AV30</f>
        <v>2</v>
      </c>
      <c r="E296" s="524">
        <f>'OPEX Drivers'!AW30</f>
        <v>0</v>
      </c>
      <c r="F296" s="524">
        <f>'OPEX Drivers'!AX30</f>
        <v>0</v>
      </c>
      <c r="G296" s="524">
        <f>'OPEX Drivers'!AY30</f>
        <v>0</v>
      </c>
      <c r="H296" s="531">
        <f>+G296</f>
        <v>0</v>
      </c>
    </row>
    <row r="297" spans="2:8" ht="12.3">
      <c r="B297" s="10"/>
      <c r="C297" s="1135" t="s">
        <v>627</v>
      </c>
      <c r="D297" s="523">
        <f>'OPEX Drivers'!AZ30</f>
        <v>2</v>
      </c>
      <c r="E297" s="523">
        <f>'OPEX Drivers'!BA30</f>
        <v>0</v>
      </c>
      <c r="F297" s="523">
        <f>'OPEX Drivers'!BB30</f>
        <v>0</v>
      </c>
      <c r="G297" s="523">
        <f>'OPEX Drivers'!BC30</f>
        <v>0</v>
      </c>
      <c r="H297" s="530">
        <f>+G297</f>
        <v>0</v>
      </c>
    </row>
    <row r="298" spans="2:8" ht="12.3">
      <c r="B298" s="10"/>
      <c r="C298" s="1136" t="s">
        <v>628</v>
      </c>
      <c r="D298" s="524">
        <f>'OPEX Drivers'!BD30</f>
        <v>2</v>
      </c>
      <c r="E298" s="524">
        <f>'OPEX Drivers'!BE30</f>
        <v>0</v>
      </c>
      <c r="F298" s="524">
        <f>'OPEX Drivers'!BF30</f>
        <v>0</v>
      </c>
      <c r="G298" s="524">
        <f>'OPEX Drivers'!BG30</f>
        <v>0</v>
      </c>
      <c r="H298" s="531">
        <f>+G298</f>
        <v>0</v>
      </c>
    </row>
    <row r="299" spans="2:8" ht="12.3">
      <c r="B299" s="10"/>
      <c r="C299" s="1135" t="s">
        <v>629</v>
      </c>
      <c r="D299" s="523">
        <f>'OPEX Drivers'!BH30</f>
        <v>2</v>
      </c>
      <c r="E299" s="523">
        <f>'OPEX Drivers'!BI30</f>
        <v>0</v>
      </c>
      <c r="F299" s="523">
        <f>'OPEX Drivers'!BJ30</f>
        <v>0</v>
      </c>
      <c r="G299" s="523">
        <f>'OPEX Drivers'!BK30</f>
        <v>0</v>
      </c>
      <c r="H299" s="530">
        <f>+G299</f>
        <v>0</v>
      </c>
    </row>
    <row r="300" spans="2:8" ht="12.6" thickBot="1">
      <c r="B300" s="10"/>
      <c r="C300" s="1138" t="s">
        <v>630</v>
      </c>
      <c r="D300" s="1139">
        <f>'OPEX Drivers'!BL30</f>
        <v>2</v>
      </c>
      <c r="E300" s="1139">
        <f>'OPEX Drivers'!BM30</f>
        <v>0</v>
      </c>
      <c r="F300" s="1139">
        <f>'OPEX Drivers'!BN30</f>
        <v>0</v>
      </c>
      <c r="G300" s="1139">
        <f>'OPEX Drivers'!BO30</f>
        <v>0</v>
      </c>
      <c r="H300" s="1141">
        <f>+G300</f>
        <v>0</v>
      </c>
    </row>
    <row r="301" spans="2:8" ht="10.5">
      <c r="B301" s="10"/>
      <c r="C301" s="110"/>
      <c r="D301" s="158"/>
      <c r="E301" s="158"/>
      <c r="F301" s="158"/>
      <c r="G301" s="158"/>
      <c r="H301" s="478"/>
    </row>
    <row r="302" spans="2:8" ht="10.5">
      <c r="B302" s="10"/>
      <c r="C302" s="110"/>
      <c r="D302" s="158"/>
      <c r="E302" s="158"/>
      <c r="F302" s="158"/>
      <c r="G302" s="158"/>
      <c r="H302" s="478"/>
    </row>
    <row r="303" spans="2:8" ht="10.8" thickBot="1">
      <c r="B303" s="10"/>
      <c r="C303" s="110"/>
      <c r="D303" s="158"/>
      <c r="E303" s="158"/>
      <c r="F303" s="158"/>
      <c r="G303" s="158"/>
      <c r="H303" s="478"/>
    </row>
    <row r="304" spans="2:8" ht="10.5">
      <c r="B304" s="10" t="str">
        <f>B175</f>
        <v>Staff Role #3 GreenHouse Workers</v>
      </c>
      <c r="C304" s="1137" t="s">
        <v>49</v>
      </c>
      <c r="D304" s="528">
        <f>'OPEX Drivers'!H31</f>
        <v>2</v>
      </c>
      <c r="E304" s="528">
        <f>'OPEX Drivers'!I31</f>
        <v>0</v>
      </c>
      <c r="F304" s="528">
        <f>'OPEX Drivers'!J31</f>
        <v>0</v>
      </c>
      <c r="G304" s="528">
        <f>'OPEX Drivers'!K31</f>
        <v>2</v>
      </c>
      <c r="H304" s="529">
        <f t="shared" ref="H304:H313" si="18">+G304</f>
        <v>2</v>
      </c>
    </row>
    <row r="305" spans="2:8" ht="12.3">
      <c r="B305" s="10"/>
      <c r="C305" s="1135" t="s">
        <v>77</v>
      </c>
      <c r="D305" s="162">
        <f>'OPEX Drivers'!L31</f>
        <v>2</v>
      </c>
      <c r="E305" s="523">
        <f>'OPEX Drivers'!M31</f>
        <v>0</v>
      </c>
      <c r="F305" s="523">
        <f>'OPEX Drivers'!N31</f>
        <v>0</v>
      </c>
      <c r="G305" s="523">
        <f>'OPEX Drivers'!O31</f>
        <v>2</v>
      </c>
      <c r="H305" s="530">
        <f t="shared" si="18"/>
        <v>2</v>
      </c>
    </row>
    <row r="306" spans="2:8" ht="12.3">
      <c r="B306" s="10"/>
      <c r="C306" s="1136" t="s">
        <v>78</v>
      </c>
      <c r="D306" s="524">
        <f>'OPEX Drivers'!P31</f>
        <v>2</v>
      </c>
      <c r="E306" s="524">
        <f>'OPEX Drivers'!Q31</f>
        <v>0</v>
      </c>
      <c r="F306" s="524">
        <f>'OPEX Drivers'!R31</f>
        <v>0</v>
      </c>
      <c r="G306" s="524">
        <f>'OPEX Drivers'!S31</f>
        <v>2</v>
      </c>
      <c r="H306" s="531">
        <f t="shared" si="18"/>
        <v>2</v>
      </c>
    </row>
    <row r="307" spans="2:8" ht="12.3">
      <c r="B307" s="10"/>
      <c r="C307" s="1135" t="s">
        <v>79</v>
      </c>
      <c r="D307" s="523">
        <f>'OPEX Drivers'!T31</f>
        <v>2</v>
      </c>
      <c r="E307" s="523">
        <f>'OPEX Drivers'!U31</f>
        <v>0</v>
      </c>
      <c r="F307" s="523">
        <f>'OPEX Drivers'!V31</f>
        <v>0</v>
      </c>
      <c r="G307" s="523">
        <f>'OPEX Drivers'!W31</f>
        <v>2</v>
      </c>
      <c r="H307" s="530">
        <f t="shared" si="18"/>
        <v>2</v>
      </c>
    </row>
    <row r="308" spans="2:8" ht="12.3">
      <c r="B308" s="10"/>
      <c r="C308" s="1136" t="s">
        <v>80</v>
      </c>
      <c r="D308" s="524">
        <f>'OPEX Drivers'!X31</f>
        <v>2</v>
      </c>
      <c r="E308" s="524">
        <f>'OPEX Drivers'!Y31</f>
        <v>0</v>
      </c>
      <c r="F308" s="524">
        <f>'OPEX Drivers'!Z31</f>
        <v>0</v>
      </c>
      <c r="G308" s="524">
        <f>'OPEX Drivers'!AA31</f>
        <v>2</v>
      </c>
      <c r="H308" s="531">
        <f t="shared" si="18"/>
        <v>2</v>
      </c>
    </row>
    <row r="309" spans="2:8" ht="12.3">
      <c r="B309" s="10"/>
      <c r="C309" s="1135" t="s">
        <v>318</v>
      </c>
      <c r="D309" s="523">
        <f>'OPEX Drivers'!AB31</f>
        <v>2</v>
      </c>
      <c r="E309" s="523">
        <f>'OPEX Drivers'!AC31</f>
        <v>0</v>
      </c>
      <c r="F309" s="523">
        <f>'OPEX Drivers'!AD31</f>
        <v>0</v>
      </c>
      <c r="G309" s="523">
        <f>'OPEX Drivers'!AE31</f>
        <v>2</v>
      </c>
      <c r="H309" s="530">
        <f t="shared" si="18"/>
        <v>2</v>
      </c>
    </row>
    <row r="310" spans="2:8" ht="12.3">
      <c r="B310" s="10"/>
      <c r="C310" s="1136" t="s">
        <v>317</v>
      </c>
      <c r="D310" s="524">
        <f>'OPEX Drivers'!AF31</f>
        <v>2</v>
      </c>
      <c r="E310" s="524">
        <f>'OPEX Drivers'!AG31</f>
        <v>0</v>
      </c>
      <c r="F310" s="524">
        <f>'OPEX Drivers'!AH31</f>
        <v>0</v>
      </c>
      <c r="G310" s="524">
        <f>'OPEX Drivers'!AI31</f>
        <v>2</v>
      </c>
      <c r="H310" s="531">
        <f t="shared" si="18"/>
        <v>2</v>
      </c>
    </row>
    <row r="311" spans="2:8" ht="12.3">
      <c r="B311" s="10"/>
      <c r="C311" s="1135" t="s">
        <v>319</v>
      </c>
      <c r="D311" s="523">
        <f>'OPEX Drivers'!AJ31</f>
        <v>2</v>
      </c>
      <c r="E311" s="523">
        <f>'OPEX Drivers'!AK31</f>
        <v>0</v>
      </c>
      <c r="F311" s="523">
        <f>'OPEX Drivers'!AL31</f>
        <v>0</v>
      </c>
      <c r="G311" s="523">
        <f>'OPEX Drivers'!AM31</f>
        <v>2</v>
      </c>
      <c r="H311" s="530">
        <f t="shared" si="18"/>
        <v>2</v>
      </c>
    </row>
    <row r="312" spans="2:8" ht="12.3">
      <c r="B312" s="10"/>
      <c r="C312" s="1136" t="s">
        <v>412</v>
      </c>
      <c r="D312" s="524">
        <f>'OPEX Drivers'!AN31</f>
        <v>2</v>
      </c>
      <c r="E312" s="524">
        <f>'OPEX Drivers'!AO31</f>
        <v>0</v>
      </c>
      <c r="F312" s="524">
        <f>'OPEX Drivers'!AP31</f>
        <v>0</v>
      </c>
      <c r="G312" s="524">
        <f>'OPEX Drivers'!AQ31</f>
        <v>2</v>
      </c>
      <c r="H312" s="531">
        <f t="shared" si="18"/>
        <v>2</v>
      </c>
    </row>
    <row r="313" spans="2:8" ht="12.3">
      <c r="B313" s="10"/>
      <c r="C313" s="1135" t="s">
        <v>413</v>
      </c>
      <c r="D313" s="523">
        <f>'OPEX Drivers'!AR31</f>
        <v>2</v>
      </c>
      <c r="E313" s="523">
        <f>'OPEX Drivers'!AS31</f>
        <v>0</v>
      </c>
      <c r="F313" s="523">
        <f>'OPEX Drivers'!AT31</f>
        <v>0</v>
      </c>
      <c r="G313" s="523">
        <f>'OPEX Drivers'!AU31</f>
        <v>2</v>
      </c>
      <c r="H313" s="530">
        <f t="shared" si="18"/>
        <v>2</v>
      </c>
    </row>
    <row r="314" spans="2:8" ht="12.3">
      <c r="B314" s="10"/>
      <c r="C314" s="1136" t="s">
        <v>626</v>
      </c>
      <c r="D314" s="524">
        <f>'OPEX Drivers'!AV31</f>
        <v>2</v>
      </c>
      <c r="E314" s="524">
        <f>'OPEX Drivers'!AW31</f>
        <v>0</v>
      </c>
      <c r="F314" s="524">
        <f>'OPEX Drivers'!AX31</f>
        <v>0</v>
      </c>
      <c r="G314" s="524">
        <f>'OPEX Drivers'!AY31</f>
        <v>2</v>
      </c>
      <c r="H314" s="531">
        <f>+G314</f>
        <v>2</v>
      </c>
    </row>
    <row r="315" spans="2:8" ht="12.3">
      <c r="B315" s="10"/>
      <c r="C315" s="1135" t="s">
        <v>627</v>
      </c>
      <c r="D315" s="523">
        <f>'OPEX Drivers'!AZ31</f>
        <v>2</v>
      </c>
      <c r="E315" s="523">
        <f>'OPEX Drivers'!BA31</f>
        <v>0</v>
      </c>
      <c r="F315" s="523">
        <f>'OPEX Drivers'!BB31</f>
        <v>0</v>
      </c>
      <c r="G315" s="523">
        <f>'OPEX Drivers'!BC31</f>
        <v>2</v>
      </c>
      <c r="H315" s="530">
        <f>+G315</f>
        <v>2</v>
      </c>
    </row>
    <row r="316" spans="2:8" ht="12.3">
      <c r="B316" s="10"/>
      <c r="C316" s="1136" t="s">
        <v>628</v>
      </c>
      <c r="D316" s="524">
        <f>'OPEX Drivers'!BD31</f>
        <v>2</v>
      </c>
      <c r="E316" s="524">
        <f>'OPEX Drivers'!BE31</f>
        <v>0</v>
      </c>
      <c r="F316" s="524">
        <f>'OPEX Drivers'!BF31</f>
        <v>0</v>
      </c>
      <c r="G316" s="524">
        <f>'OPEX Drivers'!BG31</f>
        <v>2</v>
      </c>
      <c r="H316" s="531">
        <f>+G316</f>
        <v>2</v>
      </c>
    </row>
    <row r="317" spans="2:8" ht="12.3">
      <c r="B317" s="10"/>
      <c r="C317" s="1135" t="s">
        <v>629</v>
      </c>
      <c r="D317" s="523">
        <f>'OPEX Drivers'!BH31</f>
        <v>2</v>
      </c>
      <c r="E317" s="523">
        <f>'OPEX Drivers'!BI31</f>
        <v>0</v>
      </c>
      <c r="F317" s="523">
        <f>'OPEX Drivers'!BJ31</f>
        <v>0</v>
      </c>
      <c r="G317" s="523">
        <f>'OPEX Drivers'!BK31</f>
        <v>2</v>
      </c>
      <c r="H317" s="530">
        <f>+G317</f>
        <v>2</v>
      </c>
    </row>
    <row r="318" spans="2:8" ht="12.6" thickBot="1">
      <c r="B318" s="10"/>
      <c r="C318" s="1138" t="s">
        <v>630</v>
      </c>
      <c r="D318" s="1139">
        <f>'OPEX Drivers'!BL31</f>
        <v>2</v>
      </c>
      <c r="E318" s="1139">
        <f>'OPEX Drivers'!BM31</f>
        <v>0</v>
      </c>
      <c r="F318" s="1139">
        <f>'OPEX Drivers'!BN31</f>
        <v>0</v>
      </c>
      <c r="G318" s="1139">
        <f>'OPEX Drivers'!BO31</f>
        <v>2</v>
      </c>
      <c r="H318" s="1141">
        <f>+G318</f>
        <v>2</v>
      </c>
    </row>
    <row r="319" spans="2:8" ht="10.5">
      <c r="B319" s="10"/>
      <c r="C319" s="110"/>
      <c r="D319" s="158"/>
      <c r="E319" s="158"/>
      <c r="F319" s="158"/>
      <c r="G319" s="158"/>
      <c r="H319" s="478"/>
    </row>
    <row r="320" spans="2:8" ht="10.5">
      <c r="B320" s="10"/>
      <c r="C320" s="110"/>
      <c r="D320" s="158"/>
      <c r="E320" s="158"/>
      <c r="F320" s="158"/>
      <c r="G320" s="158"/>
      <c r="H320" s="478"/>
    </row>
    <row r="321" spans="2:8" ht="10.8" thickBot="1">
      <c r="B321" s="10"/>
      <c r="C321" s="110"/>
      <c r="D321" s="158"/>
      <c r="E321" s="158"/>
      <c r="F321" s="158"/>
      <c r="G321" s="158"/>
      <c r="H321" s="478"/>
    </row>
    <row r="322" spans="2:8" ht="10.5">
      <c r="B322" s="10" t="str">
        <f>B176</f>
        <v>Staff Role #4 Outdoor Workers</v>
      </c>
      <c r="C322" s="1137" t="s">
        <v>49</v>
      </c>
      <c r="D322" s="528">
        <f>'OPEX Drivers'!H32</f>
        <v>2</v>
      </c>
      <c r="E322" s="528">
        <f>'OPEX Drivers'!I32</f>
        <v>2</v>
      </c>
      <c r="F322" s="528">
        <f>'OPEX Drivers'!J32</f>
        <v>2</v>
      </c>
      <c r="G322" s="528">
        <f>'OPEX Drivers'!K32</f>
        <v>2</v>
      </c>
      <c r="H322" s="529">
        <f t="shared" ref="H322:H331" si="19">+G322</f>
        <v>2</v>
      </c>
    </row>
    <row r="323" spans="2:8" ht="12.3">
      <c r="B323" s="10"/>
      <c r="C323" s="1135" t="s">
        <v>77</v>
      </c>
      <c r="D323" s="162">
        <f>'OPEX Drivers'!L32</f>
        <v>2</v>
      </c>
      <c r="E323" s="523">
        <f>'OPEX Drivers'!M32</f>
        <v>2</v>
      </c>
      <c r="F323" s="523">
        <f>'OPEX Drivers'!N32</f>
        <v>2</v>
      </c>
      <c r="G323" s="523">
        <f>'OPEX Drivers'!O32</f>
        <v>2</v>
      </c>
      <c r="H323" s="530">
        <f t="shared" si="19"/>
        <v>2</v>
      </c>
    </row>
    <row r="324" spans="2:8" ht="12.3">
      <c r="B324" s="10"/>
      <c r="C324" s="1136" t="s">
        <v>78</v>
      </c>
      <c r="D324" s="524">
        <f>'OPEX Drivers'!P32</f>
        <v>2</v>
      </c>
      <c r="E324" s="524">
        <f>'OPEX Drivers'!Q32</f>
        <v>2</v>
      </c>
      <c r="F324" s="524">
        <f>'OPEX Drivers'!R32</f>
        <v>2</v>
      </c>
      <c r="G324" s="524">
        <f>'OPEX Drivers'!S32</f>
        <v>2</v>
      </c>
      <c r="H324" s="531">
        <f t="shared" si="19"/>
        <v>2</v>
      </c>
    </row>
    <row r="325" spans="2:8" ht="12.3">
      <c r="B325" s="10"/>
      <c r="C325" s="1135" t="s">
        <v>79</v>
      </c>
      <c r="D325" s="523">
        <f>'OPEX Drivers'!T32</f>
        <v>2</v>
      </c>
      <c r="E325" s="523">
        <f>'OPEX Drivers'!U32</f>
        <v>2</v>
      </c>
      <c r="F325" s="523">
        <f>'OPEX Drivers'!V32</f>
        <v>2</v>
      </c>
      <c r="G325" s="523">
        <f>'OPEX Drivers'!W32</f>
        <v>2</v>
      </c>
      <c r="H325" s="530">
        <f t="shared" si="19"/>
        <v>2</v>
      </c>
    </row>
    <row r="326" spans="2:8" ht="12.3">
      <c r="B326" s="10"/>
      <c r="C326" s="1136" t="s">
        <v>80</v>
      </c>
      <c r="D326" s="524">
        <f>'OPEX Drivers'!X32</f>
        <v>2</v>
      </c>
      <c r="E326" s="524">
        <f>'OPEX Drivers'!Y32</f>
        <v>2</v>
      </c>
      <c r="F326" s="524">
        <f>'OPEX Drivers'!Z32</f>
        <v>2</v>
      </c>
      <c r="G326" s="524">
        <f>'OPEX Drivers'!AA32</f>
        <v>2</v>
      </c>
      <c r="H326" s="531">
        <f t="shared" si="19"/>
        <v>2</v>
      </c>
    </row>
    <row r="327" spans="2:8" ht="12.3">
      <c r="B327" s="10"/>
      <c r="C327" s="1135" t="s">
        <v>318</v>
      </c>
      <c r="D327" s="523">
        <f>'OPEX Drivers'!AB32</f>
        <v>2</v>
      </c>
      <c r="E327" s="523">
        <f>'OPEX Drivers'!AC32</f>
        <v>2</v>
      </c>
      <c r="F327" s="523">
        <f>'OPEX Drivers'!AD32</f>
        <v>2</v>
      </c>
      <c r="G327" s="523">
        <f>'OPEX Drivers'!AE32</f>
        <v>2</v>
      </c>
      <c r="H327" s="530">
        <f t="shared" si="19"/>
        <v>2</v>
      </c>
    </row>
    <row r="328" spans="2:8" ht="12.3">
      <c r="B328" s="10"/>
      <c r="C328" s="1136" t="s">
        <v>317</v>
      </c>
      <c r="D328" s="524">
        <f>'OPEX Drivers'!AF32</f>
        <v>2</v>
      </c>
      <c r="E328" s="524">
        <f>'OPEX Drivers'!AG32</f>
        <v>2</v>
      </c>
      <c r="F328" s="524">
        <f>'OPEX Drivers'!AH32</f>
        <v>2</v>
      </c>
      <c r="G328" s="524">
        <f>'OPEX Drivers'!AI32</f>
        <v>2</v>
      </c>
      <c r="H328" s="531">
        <f t="shared" si="19"/>
        <v>2</v>
      </c>
    </row>
    <row r="329" spans="2:8" ht="12.3">
      <c r="B329" s="10"/>
      <c r="C329" s="1135" t="s">
        <v>319</v>
      </c>
      <c r="D329" s="523">
        <f>'OPEX Drivers'!AJ32</f>
        <v>2</v>
      </c>
      <c r="E329" s="523">
        <f>'OPEX Drivers'!AK32</f>
        <v>2</v>
      </c>
      <c r="F329" s="523">
        <f>'OPEX Drivers'!AL32</f>
        <v>2</v>
      </c>
      <c r="G329" s="523">
        <f>'OPEX Drivers'!AM32</f>
        <v>2</v>
      </c>
      <c r="H329" s="530">
        <f t="shared" si="19"/>
        <v>2</v>
      </c>
    </row>
    <row r="330" spans="2:8" ht="12.3">
      <c r="B330" s="10"/>
      <c r="C330" s="1136" t="s">
        <v>412</v>
      </c>
      <c r="D330" s="524">
        <f>'OPEX Drivers'!AN32</f>
        <v>2</v>
      </c>
      <c r="E330" s="524">
        <f>'OPEX Drivers'!AO32</f>
        <v>2</v>
      </c>
      <c r="F330" s="524">
        <f>'OPEX Drivers'!AP32</f>
        <v>2</v>
      </c>
      <c r="G330" s="524">
        <f>'OPEX Drivers'!AQ32</f>
        <v>2</v>
      </c>
      <c r="H330" s="531">
        <f t="shared" si="19"/>
        <v>2</v>
      </c>
    </row>
    <row r="331" spans="2:8" ht="12.3">
      <c r="B331" s="10"/>
      <c r="C331" s="1135" t="s">
        <v>413</v>
      </c>
      <c r="D331" s="523">
        <f>'OPEX Drivers'!AR32</f>
        <v>2</v>
      </c>
      <c r="E331" s="523">
        <f>'OPEX Drivers'!AS32</f>
        <v>2</v>
      </c>
      <c r="F331" s="523">
        <f>'OPEX Drivers'!AT32</f>
        <v>2</v>
      </c>
      <c r="G331" s="523">
        <f>'OPEX Drivers'!AU32</f>
        <v>2</v>
      </c>
      <c r="H331" s="530">
        <f t="shared" si="19"/>
        <v>2</v>
      </c>
    </row>
    <row r="332" spans="2:8" ht="12.3">
      <c r="B332" s="10"/>
      <c r="C332" s="1136" t="s">
        <v>626</v>
      </c>
      <c r="D332" s="524">
        <f>'OPEX Drivers'!AV32</f>
        <v>2</v>
      </c>
      <c r="E332" s="524">
        <f>'OPEX Drivers'!AW32</f>
        <v>2</v>
      </c>
      <c r="F332" s="524">
        <f>'OPEX Drivers'!AX32</f>
        <v>2</v>
      </c>
      <c r="G332" s="524">
        <f>'OPEX Drivers'!AY32</f>
        <v>2</v>
      </c>
      <c r="H332" s="531">
        <f>+G332</f>
        <v>2</v>
      </c>
    </row>
    <row r="333" spans="2:8" ht="12.3">
      <c r="B333" s="10"/>
      <c r="C333" s="1135" t="s">
        <v>627</v>
      </c>
      <c r="D333" s="523">
        <f>'OPEX Drivers'!AZ32</f>
        <v>2</v>
      </c>
      <c r="E333" s="523">
        <f>'OPEX Drivers'!BA32</f>
        <v>2</v>
      </c>
      <c r="F333" s="523">
        <f>'OPEX Drivers'!BB32</f>
        <v>2</v>
      </c>
      <c r="G333" s="523">
        <f>'OPEX Drivers'!BC32</f>
        <v>2</v>
      </c>
      <c r="H333" s="530">
        <f>+G333</f>
        <v>2</v>
      </c>
    </row>
    <row r="334" spans="2:8" ht="12.3">
      <c r="B334" s="10"/>
      <c r="C334" s="1136" t="s">
        <v>628</v>
      </c>
      <c r="D334" s="524">
        <f>'OPEX Drivers'!BD32</f>
        <v>2</v>
      </c>
      <c r="E334" s="524">
        <f>'OPEX Drivers'!BE32</f>
        <v>2</v>
      </c>
      <c r="F334" s="524">
        <f>'OPEX Drivers'!BF32</f>
        <v>2</v>
      </c>
      <c r="G334" s="524">
        <f>'OPEX Drivers'!BG32</f>
        <v>2</v>
      </c>
      <c r="H334" s="531">
        <f>+G334</f>
        <v>2</v>
      </c>
    </row>
    <row r="335" spans="2:8" ht="12.3">
      <c r="B335" s="10"/>
      <c r="C335" s="1135" t="s">
        <v>629</v>
      </c>
      <c r="D335" s="523">
        <f>'OPEX Drivers'!BH32</f>
        <v>2</v>
      </c>
      <c r="E335" s="523">
        <f>'OPEX Drivers'!BI32</f>
        <v>2</v>
      </c>
      <c r="F335" s="523">
        <f>'OPEX Drivers'!BJ32</f>
        <v>2</v>
      </c>
      <c r="G335" s="523">
        <f>'OPEX Drivers'!BK32</f>
        <v>2</v>
      </c>
      <c r="H335" s="530">
        <f>+G335</f>
        <v>2</v>
      </c>
    </row>
    <row r="336" spans="2:8" ht="12.6" thickBot="1">
      <c r="B336" s="10"/>
      <c r="C336" s="1138" t="s">
        <v>630</v>
      </c>
      <c r="D336" s="1139">
        <f>'OPEX Drivers'!BL32</f>
        <v>2</v>
      </c>
      <c r="E336" s="1139">
        <f>'OPEX Drivers'!BM32</f>
        <v>2</v>
      </c>
      <c r="F336" s="1139">
        <f>'OPEX Drivers'!BN32</f>
        <v>2</v>
      </c>
      <c r="G336" s="1139">
        <f>'OPEX Drivers'!BO32</f>
        <v>2</v>
      </c>
      <c r="H336" s="1141">
        <f>+G336</f>
        <v>2</v>
      </c>
    </row>
    <row r="337" spans="2:8" ht="10.5">
      <c r="B337" s="10"/>
      <c r="C337" s="110"/>
      <c r="D337" s="158"/>
      <c r="E337" s="159"/>
      <c r="F337" s="159"/>
      <c r="G337" s="159"/>
      <c r="H337" s="161"/>
    </row>
    <row r="338" spans="2:8" ht="12.3">
      <c r="B338" s="10"/>
      <c r="C338" s="28"/>
      <c r="D338" s="11"/>
      <c r="E338"/>
      <c r="F338"/>
      <c r="G338"/>
      <c r="H338" s="17"/>
    </row>
    <row r="339" spans="2:8">
      <c r="B339" s="48"/>
      <c r="C339" s="47"/>
      <c r="D339" s="55"/>
      <c r="E339" s="67"/>
      <c r="F339" s="56"/>
      <c r="G339" s="56"/>
      <c r="H339" s="17"/>
    </row>
    <row r="340" spans="2:8" ht="10.5">
      <c r="B340" s="46" t="s">
        <v>144</v>
      </c>
      <c r="C340" s="6"/>
      <c r="D340" s="41"/>
      <c r="E340" s="41"/>
      <c r="F340" s="41"/>
      <c r="G340" s="41"/>
      <c r="H340" s="39"/>
    </row>
    <row r="341" spans="2:8" ht="10.5">
      <c r="B341" s="7"/>
      <c r="C341" s="5"/>
      <c r="D341" s="42"/>
      <c r="E341" s="42"/>
      <c r="F341" s="42"/>
      <c r="G341" s="42"/>
      <c r="H341" s="40"/>
    </row>
    <row r="342" spans="2:8" ht="10.8" thickBot="1">
      <c r="B342" s="72"/>
      <c r="C342" s="73"/>
      <c r="D342" s="74"/>
      <c r="H342" s="17"/>
    </row>
    <row r="343" spans="2:8">
      <c r="B343" s="10" t="s">
        <v>145</v>
      </c>
      <c r="C343" s="532">
        <v>0</v>
      </c>
      <c r="D343" s="2" t="s">
        <v>142</v>
      </c>
      <c r="E343" s="2"/>
      <c r="F343" s="18"/>
      <c r="G343" s="18"/>
      <c r="H343" s="19"/>
    </row>
    <row r="344" spans="2:8" ht="10.5" thickBot="1">
      <c r="B344" s="10" t="s">
        <v>123</v>
      </c>
      <c r="C344" s="533">
        <v>0</v>
      </c>
      <c r="D344" s="2" t="s">
        <v>143</v>
      </c>
      <c r="E344" s="18"/>
      <c r="F344" s="18"/>
      <c r="G344" s="18"/>
      <c r="H344" s="19"/>
    </row>
    <row r="345" spans="2:8">
      <c r="B345" s="48"/>
      <c r="C345" s="58"/>
      <c r="D345" s="59"/>
      <c r="E345" s="49"/>
      <c r="F345" s="49"/>
      <c r="G345" s="49"/>
      <c r="H345" s="50"/>
    </row>
    <row r="346" spans="2:8" ht="10.5">
      <c r="B346" s="46" t="s">
        <v>181</v>
      </c>
      <c r="C346" s="6"/>
      <c r="D346" s="41"/>
      <c r="E346" s="41"/>
      <c r="F346" s="41"/>
      <c r="G346" s="41"/>
      <c r="H346" s="39"/>
    </row>
    <row r="347" spans="2:8" ht="10.5">
      <c r="B347" s="7"/>
      <c r="C347" s="5"/>
      <c r="D347" s="42"/>
      <c r="E347" s="42"/>
      <c r="F347" s="42"/>
      <c r="G347" s="42"/>
      <c r="H347" s="40"/>
    </row>
    <row r="348" spans="2:8" ht="10.5">
      <c r="B348" s="29"/>
      <c r="C348" s="1142"/>
      <c r="D348" s="20"/>
      <c r="E348" s="21"/>
      <c r="F348" s="21"/>
      <c r="G348" s="21"/>
      <c r="H348" s="22"/>
    </row>
    <row r="349" spans="2:8" ht="10.5">
      <c r="B349" s="60" t="s">
        <v>110</v>
      </c>
      <c r="C349" s="32"/>
      <c r="D349" s="20"/>
      <c r="E349" s="21"/>
      <c r="F349" s="21"/>
      <c r="G349" s="21"/>
      <c r="H349" s="22"/>
    </row>
    <row r="350" spans="2:8">
      <c r="B350" s="10" t="s">
        <v>94</v>
      </c>
      <c r="C350" s="3" t="s">
        <v>52</v>
      </c>
      <c r="D350" s="129"/>
      <c r="E350" s="129"/>
      <c r="F350" s="129"/>
      <c r="G350" s="129"/>
      <c r="H350" s="130"/>
    </row>
    <row r="351" spans="2:8" ht="12.3">
      <c r="B351" s="534" t="s">
        <v>70</v>
      </c>
      <c r="C351" s="1379">
        <f t="shared" ref="C351:C362" si="20">SUM(C373:F373)</f>
        <v>483283.28899106395</v>
      </c>
      <c r="D351" s="129"/>
      <c r="E351" s="129"/>
      <c r="F351" s="129"/>
      <c r="G351" s="129"/>
      <c r="H351" s="130"/>
    </row>
    <row r="352" spans="2:8" ht="12.3">
      <c r="B352" s="535" t="s">
        <v>71</v>
      </c>
      <c r="C352" s="1384">
        <f t="shared" si="20"/>
        <v>56215.89500440548</v>
      </c>
      <c r="D352" s="129"/>
      <c r="E352" s="129"/>
      <c r="F352" s="129"/>
      <c r="G352" s="129"/>
      <c r="H352" s="130"/>
    </row>
    <row r="353" spans="2:8" ht="12.3">
      <c r="B353" s="534" t="s">
        <v>72</v>
      </c>
      <c r="C353" s="1379">
        <f t="shared" si="20"/>
        <v>0</v>
      </c>
      <c r="D353" s="129"/>
      <c r="E353" s="129"/>
      <c r="F353" s="129"/>
      <c r="G353" s="129"/>
      <c r="H353" s="130"/>
    </row>
    <row r="354" spans="2:8" ht="12.3">
      <c r="B354" s="535" t="s">
        <v>87</v>
      </c>
      <c r="C354" s="1384">
        <f t="shared" si="20"/>
        <v>0</v>
      </c>
      <c r="D354" s="129"/>
      <c r="E354" s="129"/>
      <c r="F354" s="129"/>
      <c r="G354" s="129"/>
      <c r="H354" s="130"/>
    </row>
    <row r="355" spans="2:8" ht="12.3">
      <c r="B355" s="534" t="s">
        <v>88</v>
      </c>
      <c r="C355" s="1379">
        <f t="shared" si="20"/>
        <v>0</v>
      </c>
      <c r="D355" s="129"/>
      <c r="E355" s="129"/>
      <c r="F355" s="129"/>
      <c r="G355" s="129"/>
      <c r="H355" s="130"/>
    </row>
    <row r="356" spans="2:8" ht="12.3">
      <c r="B356" s="535" t="s">
        <v>199</v>
      </c>
      <c r="C356" s="1384">
        <f t="shared" si="20"/>
        <v>0</v>
      </c>
      <c r="D356" s="129"/>
      <c r="E356" s="129"/>
      <c r="F356" s="129"/>
      <c r="G356" s="129"/>
      <c r="H356" s="130"/>
    </row>
    <row r="357" spans="2:8" ht="12.3">
      <c r="B357" s="534" t="s">
        <v>200</v>
      </c>
      <c r="C357" s="1379">
        <f t="shared" si="20"/>
        <v>0</v>
      </c>
      <c r="D357" s="129"/>
      <c r="E357" s="129"/>
      <c r="F357" s="129"/>
      <c r="G357" s="129"/>
      <c r="H357" s="130"/>
    </row>
    <row r="358" spans="2:8" ht="12.3">
      <c r="B358" s="535" t="s">
        <v>201</v>
      </c>
      <c r="C358" s="1384">
        <f t="shared" si="20"/>
        <v>0</v>
      </c>
      <c r="D358" s="129"/>
      <c r="E358" s="129"/>
      <c r="F358" s="129"/>
      <c r="G358" s="129"/>
      <c r="H358" s="130"/>
    </row>
    <row r="359" spans="2:8" ht="12.3">
      <c r="B359" s="534" t="s">
        <v>408</v>
      </c>
      <c r="C359" s="1379">
        <f t="shared" si="20"/>
        <v>0</v>
      </c>
      <c r="D359" s="129"/>
      <c r="E359" s="129"/>
      <c r="F359" s="129"/>
      <c r="G359" s="129"/>
      <c r="H359" s="130"/>
    </row>
    <row r="360" spans="2:8" ht="12.3">
      <c r="B360" s="535" t="s">
        <v>409</v>
      </c>
      <c r="C360" s="1384">
        <f t="shared" si="20"/>
        <v>0</v>
      </c>
      <c r="D360" s="129"/>
      <c r="E360" s="129"/>
      <c r="F360" s="129"/>
      <c r="G360" s="129"/>
      <c r="H360" s="130"/>
    </row>
    <row r="361" spans="2:8" ht="12.3">
      <c r="B361" s="534" t="s">
        <v>595</v>
      </c>
      <c r="C361" s="1379">
        <f>SUM(C383:F383)</f>
        <v>0</v>
      </c>
      <c r="D361" s="129"/>
      <c r="E361" s="129"/>
      <c r="F361" s="129"/>
      <c r="G361" s="129"/>
      <c r="H361" s="130"/>
    </row>
    <row r="362" spans="2:8" ht="12.3">
      <c r="B362" s="535" t="s">
        <v>596</v>
      </c>
      <c r="C362" s="1384">
        <f t="shared" si="20"/>
        <v>0</v>
      </c>
      <c r="D362" s="129"/>
      <c r="E362" s="129"/>
      <c r="F362" s="129"/>
      <c r="G362" s="129"/>
      <c r="H362" s="130"/>
    </row>
    <row r="363" spans="2:8" ht="12.3">
      <c r="B363" s="534" t="s">
        <v>597</v>
      </c>
      <c r="C363" s="1379">
        <f>SUM(C390:F390)</f>
        <v>0</v>
      </c>
      <c r="D363" s="129"/>
      <c r="E363" s="129"/>
      <c r="F363" s="129"/>
      <c r="G363" s="129"/>
      <c r="H363" s="130"/>
    </row>
    <row r="364" spans="2:8" ht="12.3">
      <c r="B364" s="535" t="s">
        <v>598</v>
      </c>
      <c r="C364" s="1384">
        <f>SUM(C391:F391)</f>
        <v>0</v>
      </c>
      <c r="D364" s="129"/>
      <c r="E364" s="129"/>
      <c r="F364" s="129"/>
      <c r="G364" s="129"/>
      <c r="H364" s="130"/>
    </row>
    <row r="365" spans="2:8" ht="12.3">
      <c r="B365" s="534" t="s">
        <v>599</v>
      </c>
      <c r="C365" s="1379">
        <f>SUM(C392:F392)</f>
        <v>0</v>
      </c>
      <c r="D365" s="129"/>
      <c r="E365" s="129"/>
      <c r="F365" s="129"/>
      <c r="G365" s="129"/>
      <c r="H365" s="130"/>
    </row>
    <row r="366" spans="2:8">
      <c r="B366" s="10"/>
      <c r="C366" s="164"/>
      <c r="D366" s="129"/>
      <c r="E366" s="129"/>
      <c r="F366" s="129"/>
      <c r="G366" s="129"/>
      <c r="H366" s="130"/>
    </row>
    <row r="367" spans="2:8">
      <c r="B367" s="10"/>
      <c r="C367" s="164"/>
      <c r="D367" s="129"/>
      <c r="E367" s="129"/>
      <c r="F367" s="129"/>
      <c r="G367" s="129"/>
      <c r="H367" s="130"/>
    </row>
    <row r="368" spans="2:8" ht="10.5" thickBot="1">
      <c r="B368" s="10"/>
      <c r="C368" s="164"/>
      <c r="D368" s="129"/>
      <c r="E368" s="129"/>
      <c r="F368" s="129"/>
      <c r="G368" s="129"/>
      <c r="H368" s="130"/>
    </row>
    <row r="369" spans="2:8" ht="10.5" thickBot="1">
      <c r="B369" s="10" t="s">
        <v>56</v>
      </c>
      <c r="F369" s="536">
        <v>0.05</v>
      </c>
      <c r="H369" s="17"/>
    </row>
    <row r="370" spans="2:8">
      <c r="B370" s="10"/>
      <c r="C370" s="31"/>
      <c r="H370" s="17"/>
    </row>
    <row r="371" spans="2:8" outlineLevel="1">
      <c r="B371" s="10" t="s">
        <v>86</v>
      </c>
      <c r="D371" s="2"/>
      <c r="E371" s="2"/>
      <c r="F371" s="2"/>
      <c r="G371" s="2"/>
      <c r="H371" s="139"/>
    </row>
    <row r="372" spans="2:8" ht="10.5" outlineLevel="1">
      <c r="B372" s="10" t="s">
        <v>231</v>
      </c>
      <c r="C372" s="537" t="s">
        <v>66</v>
      </c>
      <c r="D372" s="537" t="s">
        <v>67</v>
      </c>
      <c r="E372" s="537" t="s">
        <v>68</v>
      </c>
      <c r="F372" s="537" t="s">
        <v>69</v>
      </c>
      <c r="G372" s="2"/>
      <c r="H372" s="139"/>
    </row>
    <row r="373" spans="2:8" ht="12.3" outlineLevel="1">
      <c r="B373" s="534" t="s">
        <v>70</v>
      </c>
      <c r="C373" s="1379">
        <f>'CAPEX Drivers'!G14</f>
        <v>269237.63883524493</v>
      </c>
      <c r="D373" s="1379">
        <f>'CAPEX Drivers'!H14</f>
        <v>101613.8601470081</v>
      </c>
      <c r="E373" s="1379">
        <f>'CAPEX Drivers'!I14</f>
        <v>56215.89500440548</v>
      </c>
      <c r="F373" s="1379">
        <f>'CAPEX Drivers'!J14</f>
        <v>56215.89500440548</v>
      </c>
      <c r="G373" s="2"/>
      <c r="H373" s="139"/>
    </row>
    <row r="374" spans="2:8" ht="12.3" outlineLevel="1">
      <c r="B374" s="535" t="s">
        <v>71</v>
      </c>
      <c r="C374" s="1384">
        <f>'CAPEX Drivers'!K14</f>
        <v>28107.94750220274</v>
      </c>
      <c r="D374" s="1384">
        <f>'CAPEX Drivers'!L14</f>
        <v>28107.94750220274</v>
      </c>
      <c r="E374" s="1384">
        <f>'CAPEX Drivers'!M14</f>
        <v>0</v>
      </c>
      <c r="F374" s="1384">
        <f>'CAPEX Drivers'!N14</f>
        <v>0</v>
      </c>
      <c r="G374" s="2"/>
      <c r="H374" s="139"/>
    </row>
    <row r="375" spans="2:8" ht="12.3" outlineLevel="1">
      <c r="B375" s="534" t="s">
        <v>72</v>
      </c>
      <c r="C375" s="1379">
        <f>'CAPEX Drivers'!O14</f>
        <v>0</v>
      </c>
      <c r="D375" s="1379">
        <f>'CAPEX Drivers'!P14</f>
        <v>0</v>
      </c>
      <c r="E375" s="1379">
        <f>'CAPEX Drivers'!Q14</f>
        <v>0</v>
      </c>
      <c r="F375" s="1379">
        <f>'CAPEX Drivers'!R14</f>
        <v>0</v>
      </c>
      <c r="G375" s="2"/>
      <c r="H375" s="139"/>
    </row>
    <row r="376" spans="2:8" ht="12.3" outlineLevel="1">
      <c r="B376" s="535" t="s">
        <v>87</v>
      </c>
      <c r="C376" s="1384">
        <f>'CAPEX Drivers'!S14</f>
        <v>0</v>
      </c>
      <c r="D376" s="1384">
        <f>'CAPEX Drivers'!T14</f>
        <v>0</v>
      </c>
      <c r="E376" s="1384">
        <f>'CAPEX Drivers'!U14</f>
        <v>0</v>
      </c>
      <c r="F376" s="1384">
        <f>'CAPEX Drivers'!V14</f>
        <v>0</v>
      </c>
      <c r="G376" s="2"/>
      <c r="H376" s="139"/>
    </row>
    <row r="377" spans="2:8" ht="12.3" outlineLevel="1">
      <c r="B377" s="534" t="s">
        <v>88</v>
      </c>
      <c r="C377" s="1379">
        <f>'CAPEX Drivers'!W14</f>
        <v>0</v>
      </c>
      <c r="D377" s="1379">
        <f>'CAPEX Drivers'!X14</f>
        <v>0</v>
      </c>
      <c r="E377" s="1379">
        <f>'CAPEX Drivers'!Y14</f>
        <v>0</v>
      </c>
      <c r="F377" s="1379">
        <f>'CAPEX Drivers'!Z14</f>
        <v>0</v>
      </c>
      <c r="G377" s="2"/>
      <c r="H377" s="139"/>
    </row>
    <row r="378" spans="2:8" ht="12.3" outlineLevel="1">
      <c r="B378" s="535" t="s">
        <v>199</v>
      </c>
      <c r="C378" s="1384">
        <f>'CAPEX Drivers'!AA14</f>
        <v>0</v>
      </c>
      <c r="D378" s="1384">
        <f>'CAPEX Drivers'!AB14</f>
        <v>0</v>
      </c>
      <c r="E378" s="1384">
        <f>'CAPEX Drivers'!AC14</f>
        <v>0</v>
      </c>
      <c r="F378" s="1384">
        <f>'CAPEX Drivers'!AD14</f>
        <v>0</v>
      </c>
      <c r="G378" s="2"/>
      <c r="H378" s="139"/>
    </row>
    <row r="379" spans="2:8" ht="12.3" outlineLevel="1">
      <c r="B379" s="534" t="s">
        <v>200</v>
      </c>
      <c r="C379" s="1379">
        <f>'CAPEX Drivers'!AE14</f>
        <v>0</v>
      </c>
      <c r="D379" s="1379">
        <f>'CAPEX Drivers'!AF14</f>
        <v>0</v>
      </c>
      <c r="E379" s="1379">
        <f>'CAPEX Drivers'!AG14</f>
        <v>0</v>
      </c>
      <c r="F379" s="1379">
        <f>'CAPEX Drivers'!AH14</f>
        <v>0</v>
      </c>
      <c r="G379" s="2"/>
      <c r="H379" s="139"/>
    </row>
    <row r="380" spans="2:8" ht="12.3" outlineLevel="1">
      <c r="B380" s="535" t="s">
        <v>201</v>
      </c>
      <c r="C380" s="1384">
        <f>'CAPEX Drivers'!AI14</f>
        <v>0</v>
      </c>
      <c r="D380" s="1384">
        <f>'CAPEX Drivers'!AJ14</f>
        <v>0</v>
      </c>
      <c r="E380" s="1384">
        <f>'CAPEX Drivers'!AK14</f>
        <v>0</v>
      </c>
      <c r="F380" s="1384">
        <f>'CAPEX Drivers'!AL14</f>
        <v>0</v>
      </c>
      <c r="G380" s="2"/>
      <c r="H380" s="139"/>
    </row>
    <row r="381" spans="2:8" ht="12.3">
      <c r="B381" s="534" t="s">
        <v>408</v>
      </c>
      <c r="C381" s="1379">
        <f>'CAPEX Drivers'!AM14</f>
        <v>0</v>
      </c>
      <c r="D381" s="1379">
        <f>'CAPEX Drivers'!AN14</f>
        <v>0</v>
      </c>
      <c r="E381" s="1379">
        <f>'CAPEX Drivers'!AO14</f>
        <v>0</v>
      </c>
      <c r="F381" s="1379">
        <f>'CAPEX Drivers'!AP14</f>
        <v>0</v>
      </c>
      <c r="G381" s="2"/>
      <c r="H381" s="139"/>
    </row>
    <row r="382" spans="2:8" ht="12.3">
      <c r="B382" s="535" t="s">
        <v>409</v>
      </c>
      <c r="C382" s="1384">
        <f>'CAPEX Drivers'!AQ14</f>
        <v>0</v>
      </c>
      <c r="D382" s="1384">
        <f>'CAPEX Drivers'!AR14</f>
        <v>0</v>
      </c>
      <c r="E382" s="1384">
        <f>'CAPEX Drivers'!AS14</f>
        <v>0</v>
      </c>
      <c r="F382" s="1384">
        <f>'CAPEX Drivers'!AT14</f>
        <v>0</v>
      </c>
      <c r="G382" s="2"/>
      <c r="H382" s="139"/>
    </row>
    <row r="383" spans="2:8" ht="12.3">
      <c r="B383" s="534" t="s">
        <v>595</v>
      </c>
      <c r="C383" s="1379">
        <f>'CAPEX Drivers'!AU14</f>
        <v>0</v>
      </c>
      <c r="D383" s="1379">
        <f>'CAPEX Drivers'!AV14</f>
        <v>0</v>
      </c>
      <c r="E383" s="1379">
        <f>'CAPEX Drivers'!AW14</f>
        <v>0</v>
      </c>
      <c r="F383" s="1379">
        <f>'CAPEX Drivers'!AX14</f>
        <v>0</v>
      </c>
      <c r="G383" s="163"/>
      <c r="H383" s="139"/>
    </row>
    <row r="384" spans="2:8" ht="12.3">
      <c r="B384" s="535" t="s">
        <v>596</v>
      </c>
      <c r="C384" s="1384">
        <f>'CAPEX Drivers'!AY20</f>
        <v>0</v>
      </c>
      <c r="D384" s="1384">
        <f>'CAPEX Drivers'!AZ20</f>
        <v>0</v>
      </c>
      <c r="E384" s="1384">
        <f>'CAPEX Drivers'!BA20</f>
        <v>0</v>
      </c>
      <c r="F384" s="1384">
        <f>'CAPEX Drivers'!BB20</f>
        <v>0</v>
      </c>
      <c r="G384" s="163"/>
      <c r="H384" s="139"/>
    </row>
    <row r="385" spans="2:8" ht="12.3">
      <c r="B385" s="534" t="s">
        <v>597</v>
      </c>
      <c r="C385" s="1379">
        <f>'CAPEX Drivers'!BC20</f>
        <v>0</v>
      </c>
      <c r="D385" s="1379">
        <f>'CAPEX Drivers'!BD20</f>
        <v>0</v>
      </c>
      <c r="E385" s="1379">
        <f>'CAPEX Drivers'!BE20</f>
        <v>0</v>
      </c>
      <c r="F385" s="1379">
        <f>'CAPEX Drivers'!BF20</f>
        <v>0</v>
      </c>
      <c r="G385" s="163"/>
      <c r="H385" s="139"/>
    </row>
    <row r="386" spans="2:8" ht="12.3">
      <c r="B386" s="535" t="s">
        <v>598</v>
      </c>
      <c r="C386" s="1384">
        <f>'CAPEX Drivers'!BG20</f>
        <v>0</v>
      </c>
      <c r="D386" s="1384">
        <f>'CAPEX Drivers'!BH20</f>
        <v>0</v>
      </c>
      <c r="E386" s="1384">
        <f>'CAPEX Drivers'!BI20</f>
        <v>0</v>
      </c>
      <c r="F386" s="1384">
        <f>'CAPEX Drivers'!BJ20</f>
        <v>0</v>
      </c>
      <c r="G386" s="163"/>
      <c r="H386" s="139"/>
    </row>
    <row r="387" spans="2:8" ht="12.3">
      <c r="B387" s="534" t="s">
        <v>599</v>
      </c>
      <c r="C387" s="1379">
        <f>'CAPEX Drivers'!BK20</f>
        <v>0</v>
      </c>
      <c r="D387" s="1379">
        <f>'CAPEX Drivers'!BL20</f>
        <v>0</v>
      </c>
      <c r="E387" s="1379">
        <f>'CAPEX Drivers'!BM20</f>
        <v>0</v>
      </c>
      <c r="F387" s="1379">
        <f>'CAPEX Drivers'!BN20</f>
        <v>0</v>
      </c>
      <c r="G387" s="163"/>
      <c r="H387" s="139"/>
    </row>
    <row r="388" spans="2:8">
      <c r="B388" s="10"/>
      <c r="D388" s="163"/>
      <c r="E388" s="163"/>
      <c r="F388" s="163"/>
      <c r="G388" s="163"/>
      <c r="H388" s="139"/>
    </row>
    <row r="389" spans="2:8">
      <c r="B389" s="60" t="s">
        <v>115</v>
      </c>
      <c r="C389" s="31"/>
      <c r="H389" s="17"/>
    </row>
    <row r="390" spans="2:8">
      <c r="B390" s="10" t="s">
        <v>161</v>
      </c>
      <c r="C390" s="31"/>
      <c r="D390" s="2"/>
      <c r="E390" s="2"/>
      <c r="F390" s="2"/>
      <c r="G390" s="2"/>
      <c r="H390" s="139"/>
    </row>
    <row r="391" spans="2:8" ht="12.3">
      <c r="B391" s="534" t="s">
        <v>70</v>
      </c>
      <c r="C391" s="1379">
        <f>SUM(C411:F411)</f>
        <v>0</v>
      </c>
      <c r="D391" s="2"/>
      <c r="E391" s="129"/>
      <c r="F391" s="129"/>
      <c r="G391" s="129"/>
      <c r="H391" s="130"/>
    </row>
    <row r="392" spans="2:8" ht="12.3">
      <c r="B392" s="535" t="s">
        <v>71</v>
      </c>
      <c r="C392" s="1384">
        <f t="shared" ref="C392:C405" si="21">SUM(C412:F412)</f>
        <v>0</v>
      </c>
      <c r="D392" s="2"/>
      <c r="E392" s="129"/>
      <c r="F392" s="129"/>
      <c r="G392" s="129"/>
      <c r="H392" s="130"/>
    </row>
    <row r="393" spans="2:8" ht="12.3">
      <c r="B393" s="534" t="s">
        <v>72</v>
      </c>
      <c r="C393" s="1379">
        <f t="shared" si="21"/>
        <v>0</v>
      </c>
      <c r="D393" s="2"/>
      <c r="E393" s="129"/>
      <c r="F393" s="129"/>
      <c r="G393" s="129"/>
      <c r="H393" s="130"/>
    </row>
    <row r="394" spans="2:8" ht="12.3">
      <c r="B394" s="535" t="s">
        <v>87</v>
      </c>
      <c r="C394" s="1384">
        <f t="shared" si="21"/>
        <v>0</v>
      </c>
      <c r="D394" s="2"/>
      <c r="E394" s="129"/>
      <c r="F394" s="129"/>
      <c r="G394" s="129"/>
      <c r="H394" s="130"/>
    </row>
    <row r="395" spans="2:8" ht="12.3">
      <c r="B395" s="534" t="s">
        <v>88</v>
      </c>
      <c r="C395" s="1379">
        <f t="shared" si="21"/>
        <v>0</v>
      </c>
      <c r="D395" s="129"/>
      <c r="E395" s="129"/>
      <c r="F395" s="129"/>
      <c r="G395" s="129"/>
      <c r="H395" s="130"/>
    </row>
    <row r="396" spans="2:8" ht="12.3">
      <c r="B396" s="535" t="s">
        <v>199</v>
      </c>
      <c r="C396" s="1384">
        <f t="shared" si="21"/>
        <v>0</v>
      </c>
      <c r="D396" s="129"/>
      <c r="E396" s="129"/>
      <c r="F396" s="129"/>
      <c r="G396" s="129"/>
      <c r="H396" s="130"/>
    </row>
    <row r="397" spans="2:8" ht="12.3">
      <c r="B397" s="534" t="s">
        <v>200</v>
      </c>
      <c r="C397" s="1379">
        <f t="shared" si="21"/>
        <v>0</v>
      </c>
      <c r="D397" s="129"/>
      <c r="E397" s="129"/>
      <c r="F397" s="129"/>
      <c r="G397" s="129"/>
      <c r="H397" s="130"/>
    </row>
    <row r="398" spans="2:8" ht="12.3">
      <c r="B398" s="535" t="s">
        <v>201</v>
      </c>
      <c r="C398" s="1384">
        <f t="shared" si="21"/>
        <v>0</v>
      </c>
      <c r="D398" s="129"/>
      <c r="E398" s="129"/>
      <c r="F398" s="129"/>
      <c r="G398" s="129"/>
      <c r="H398" s="130"/>
    </row>
    <row r="399" spans="2:8" ht="12.3">
      <c r="B399" s="534" t="s">
        <v>408</v>
      </c>
      <c r="C399" s="1379">
        <f t="shared" si="21"/>
        <v>0</v>
      </c>
      <c r="D399" s="129"/>
      <c r="E399" s="129"/>
      <c r="F399" s="129"/>
      <c r="G399" s="129"/>
      <c r="H399" s="130"/>
    </row>
    <row r="400" spans="2:8" ht="12.3">
      <c r="B400" s="535" t="s">
        <v>409</v>
      </c>
      <c r="C400" s="1384">
        <f t="shared" si="21"/>
        <v>0</v>
      </c>
      <c r="D400" s="129"/>
      <c r="E400" s="129"/>
      <c r="F400" s="129"/>
      <c r="G400" s="129"/>
      <c r="H400" s="130"/>
    </row>
    <row r="401" spans="2:8" ht="12.3">
      <c r="B401" s="534" t="s">
        <v>595</v>
      </c>
      <c r="C401" s="1379">
        <f t="shared" si="21"/>
        <v>0</v>
      </c>
      <c r="D401" s="129"/>
      <c r="E401" s="129"/>
      <c r="F401" s="129"/>
      <c r="G401" s="129"/>
      <c r="H401" s="130"/>
    </row>
    <row r="402" spans="2:8" ht="12.3">
      <c r="B402" s="535" t="s">
        <v>596</v>
      </c>
      <c r="C402" s="1384">
        <f t="shared" si="21"/>
        <v>0</v>
      </c>
      <c r="D402" s="129"/>
      <c r="E402" s="129"/>
      <c r="F402" s="129"/>
      <c r="G402" s="129"/>
      <c r="H402" s="130"/>
    </row>
    <row r="403" spans="2:8" ht="12.3">
      <c r="B403" s="534" t="s">
        <v>597</v>
      </c>
      <c r="C403" s="1379">
        <f t="shared" si="21"/>
        <v>0</v>
      </c>
      <c r="D403" s="129"/>
      <c r="E403" s="129"/>
      <c r="F403" s="129"/>
      <c r="G403" s="129"/>
      <c r="H403" s="130"/>
    </row>
    <row r="404" spans="2:8" ht="12.3">
      <c r="B404" s="535" t="s">
        <v>598</v>
      </c>
      <c r="C404" s="1384">
        <f t="shared" si="21"/>
        <v>0</v>
      </c>
      <c r="D404" s="129"/>
      <c r="E404" s="129"/>
      <c r="F404" s="129"/>
      <c r="G404" s="129"/>
      <c r="H404" s="130"/>
    </row>
    <row r="405" spans="2:8" ht="12.3">
      <c r="B405" s="534" t="s">
        <v>599</v>
      </c>
      <c r="C405" s="1379">
        <f t="shared" si="21"/>
        <v>0</v>
      </c>
      <c r="D405" s="129"/>
      <c r="E405" s="129"/>
      <c r="F405" s="129"/>
      <c r="G405" s="129"/>
      <c r="H405" s="130"/>
    </row>
    <row r="406" spans="2:8" ht="10.5" thickBot="1">
      <c r="B406" s="10"/>
      <c r="C406" s="31"/>
      <c r="D406" s="129"/>
      <c r="E406" s="129"/>
      <c r="F406" s="129"/>
      <c r="G406" s="129"/>
      <c r="H406" s="130"/>
    </row>
    <row r="407" spans="2:8" ht="10.5" thickBot="1">
      <c r="B407" s="10" t="s">
        <v>146</v>
      </c>
      <c r="F407" s="538">
        <v>5</v>
      </c>
      <c r="H407" s="17"/>
    </row>
    <row r="408" spans="2:8">
      <c r="B408" s="62"/>
      <c r="C408" s="31"/>
      <c r="H408" s="17"/>
    </row>
    <row r="409" spans="2:8" outlineLevel="1">
      <c r="B409" s="10" t="s">
        <v>173</v>
      </c>
      <c r="C409" s="120"/>
      <c r="D409" s="120"/>
      <c r="E409" s="120"/>
      <c r="F409" s="120"/>
      <c r="G409" s="2"/>
      <c r="H409" s="17"/>
    </row>
    <row r="410" spans="2:8" ht="10.5" outlineLevel="1">
      <c r="B410" s="10" t="s">
        <v>174</v>
      </c>
      <c r="C410" s="537" t="s">
        <v>66</v>
      </c>
      <c r="D410" s="537" t="s">
        <v>67</v>
      </c>
      <c r="E410" s="537" t="s">
        <v>68</v>
      </c>
      <c r="F410" s="537" t="s">
        <v>69</v>
      </c>
      <c r="G410" s="2"/>
      <c r="H410" s="17"/>
    </row>
    <row r="411" spans="2:8" ht="12.3" outlineLevel="1">
      <c r="B411" s="534" t="s">
        <v>70</v>
      </c>
      <c r="C411" s="1379">
        <v>0</v>
      </c>
      <c r="D411" s="1379">
        <v>0</v>
      </c>
      <c r="E411" s="1379">
        <v>0</v>
      </c>
      <c r="F411" s="1379">
        <v>0</v>
      </c>
      <c r="G411" s="2"/>
      <c r="H411" s="17"/>
    </row>
    <row r="412" spans="2:8" ht="12.3" outlineLevel="1">
      <c r="B412" s="535" t="s">
        <v>71</v>
      </c>
      <c r="C412" s="1384">
        <v>0</v>
      </c>
      <c r="D412" s="1384">
        <v>0</v>
      </c>
      <c r="E412" s="1384">
        <v>0</v>
      </c>
      <c r="F412" s="1384">
        <v>0</v>
      </c>
      <c r="G412" s="2"/>
      <c r="H412" s="17"/>
    </row>
    <row r="413" spans="2:8" ht="12.3" outlineLevel="1">
      <c r="B413" s="534" t="s">
        <v>72</v>
      </c>
      <c r="C413" s="1379">
        <v>0</v>
      </c>
      <c r="D413" s="1379">
        <v>0</v>
      </c>
      <c r="E413" s="1379">
        <v>0</v>
      </c>
      <c r="F413" s="1379">
        <v>0</v>
      </c>
      <c r="G413" s="2"/>
      <c r="H413" s="17"/>
    </row>
    <row r="414" spans="2:8" ht="12.3" outlineLevel="1">
      <c r="B414" s="535" t="s">
        <v>87</v>
      </c>
      <c r="C414" s="1384">
        <v>0</v>
      </c>
      <c r="D414" s="1384">
        <v>0</v>
      </c>
      <c r="E414" s="1384">
        <v>0</v>
      </c>
      <c r="F414" s="1384">
        <v>0</v>
      </c>
      <c r="G414" s="2"/>
      <c r="H414" s="17"/>
    </row>
    <row r="415" spans="2:8" ht="12.3" outlineLevel="1">
      <c r="B415" s="534" t="s">
        <v>88</v>
      </c>
      <c r="C415" s="1379">
        <v>0</v>
      </c>
      <c r="D415" s="1379">
        <v>0</v>
      </c>
      <c r="E415" s="1379">
        <v>0</v>
      </c>
      <c r="F415" s="1379">
        <v>0</v>
      </c>
      <c r="G415" s="2"/>
      <c r="H415" s="17"/>
    </row>
    <row r="416" spans="2:8" ht="12.3" outlineLevel="1">
      <c r="B416" s="535" t="s">
        <v>199</v>
      </c>
      <c r="C416" s="1384">
        <v>0</v>
      </c>
      <c r="D416" s="1384">
        <v>0</v>
      </c>
      <c r="E416" s="1384">
        <v>0</v>
      </c>
      <c r="F416" s="1384">
        <v>0</v>
      </c>
      <c r="G416" s="2"/>
      <c r="H416" s="17"/>
    </row>
    <row r="417" spans="2:13" ht="12.3" outlineLevel="1">
      <c r="B417" s="534" t="s">
        <v>200</v>
      </c>
      <c r="C417" s="1379">
        <v>0</v>
      </c>
      <c r="D417" s="1379">
        <v>0</v>
      </c>
      <c r="E417" s="1379">
        <v>0</v>
      </c>
      <c r="F417" s="1379">
        <v>0</v>
      </c>
      <c r="G417" s="2"/>
      <c r="H417" s="17"/>
    </row>
    <row r="418" spans="2:13" ht="12.3" outlineLevel="1">
      <c r="B418" s="535" t="s">
        <v>201</v>
      </c>
      <c r="C418" s="1384">
        <v>0</v>
      </c>
      <c r="D418" s="1384">
        <v>0</v>
      </c>
      <c r="E418" s="1384">
        <v>0</v>
      </c>
      <c r="F418" s="1384">
        <v>0</v>
      </c>
      <c r="G418" s="2"/>
      <c r="H418" s="17"/>
    </row>
    <row r="419" spans="2:13" ht="12.3" outlineLevel="1">
      <c r="B419" s="534" t="s">
        <v>408</v>
      </c>
      <c r="C419" s="1379">
        <v>0</v>
      </c>
      <c r="D419" s="1379">
        <v>0</v>
      </c>
      <c r="E419" s="1379">
        <v>0</v>
      </c>
      <c r="F419" s="1379">
        <v>0</v>
      </c>
      <c r="G419" s="2"/>
      <c r="H419" s="17"/>
    </row>
    <row r="420" spans="2:13" ht="12.3" outlineLevel="1">
      <c r="B420" s="535" t="s">
        <v>409</v>
      </c>
      <c r="C420" s="1384">
        <v>0</v>
      </c>
      <c r="D420" s="1384">
        <v>0</v>
      </c>
      <c r="E420" s="1384">
        <v>0</v>
      </c>
      <c r="F420" s="1384">
        <v>0</v>
      </c>
      <c r="G420" s="2"/>
      <c r="H420" s="17"/>
    </row>
    <row r="421" spans="2:13" ht="12.3">
      <c r="B421" s="534" t="s">
        <v>595</v>
      </c>
      <c r="C421" s="1379">
        <v>0</v>
      </c>
      <c r="D421" s="1379">
        <v>0</v>
      </c>
      <c r="E421" s="1379">
        <v>0</v>
      </c>
      <c r="F421" s="1379">
        <v>0</v>
      </c>
      <c r="H421" s="17"/>
    </row>
    <row r="422" spans="2:13" ht="12.3">
      <c r="B422" s="535" t="s">
        <v>596</v>
      </c>
      <c r="C422" s="1384">
        <v>0</v>
      </c>
      <c r="D422" s="1384">
        <v>0</v>
      </c>
      <c r="E422" s="1384">
        <v>0</v>
      </c>
      <c r="F422" s="1384">
        <v>0</v>
      </c>
      <c r="H422" s="17"/>
    </row>
    <row r="423" spans="2:13" ht="12.3">
      <c r="B423" s="534" t="s">
        <v>597</v>
      </c>
      <c r="C423" s="1379">
        <v>0</v>
      </c>
      <c r="D423" s="1379">
        <v>0</v>
      </c>
      <c r="E423" s="1379">
        <v>0</v>
      </c>
      <c r="F423" s="1379">
        <v>0</v>
      </c>
      <c r="H423" s="17"/>
    </row>
    <row r="424" spans="2:13" ht="12.3">
      <c r="B424" s="535" t="s">
        <v>598</v>
      </c>
      <c r="C424" s="1384">
        <v>0</v>
      </c>
      <c r="D424" s="1384">
        <v>0</v>
      </c>
      <c r="E424" s="1384">
        <v>0</v>
      </c>
      <c r="F424" s="1384">
        <v>0</v>
      </c>
      <c r="H424" s="17"/>
    </row>
    <row r="425" spans="2:13" ht="12.3">
      <c r="B425" s="534" t="s">
        <v>599</v>
      </c>
      <c r="C425" s="1379">
        <v>0</v>
      </c>
      <c r="D425" s="1379">
        <v>0</v>
      </c>
      <c r="E425" s="1379">
        <v>0</v>
      </c>
      <c r="F425" s="1379">
        <v>0</v>
      </c>
      <c r="H425" s="17"/>
    </row>
    <row r="426" spans="2:13">
      <c r="B426" s="10"/>
      <c r="C426" s="31"/>
      <c r="H426" s="17"/>
    </row>
    <row r="427" spans="2:13">
      <c r="B427" s="48"/>
      <c r="C427" s="58"/>
      <c r="D427" s="56"/>
      <c r="E427" s="56"/>
      <c r="F427" s="56"/>
      <c r="G427" s="56"/>
      <c r="H427" s="57"/>
    </row>
    <row r="428" spans="2:13" ht="10.5">
      <c r="B428" s="46" t="s">
        <v>124</v>
      </c>
      <c r="C428" s="6"/>
      <c r="D428" s="41"/>
      <c r="E428" s="41"/>
      <c r="F428" s="41"/>
      <c r="G428" s="41"/>
      <c r="H428" s="39"/>
    </row>
    <row r="429" spans="2:13" ht="10.5">
      <c r="B429" s="77"/>
      <c r="C429" s="165"/>
      <c r="D429" s="42"/>
      <c r="E429" s="42"/>
      <c r="F429" s="42"/>
      <c r="G429" s="42"/>
      <c r="H429" s="40"/>
    </row>
    <row r="430" spans="2:13" ht="10.5">
      <c r="B430" s="136" t="s">
        <v>182</v>
      </c>
      <c r="C430" s="166"/>
      <c r="D430" s="167"/>
      <c r="E430" s="167"/>
      <c r="F430" s="167"/>
      <c r="G430" s="167"/>
      <c r="H430" s="168"/>
    </row>
    <row r="431" spans="2:13" ht="12.3">
      <c r="B431" s="534" t="s">
        <v>70</v>
      </c>
      <c r="C431" s="1379">
        <f>C351+C391+SUM(D86:G86)+SUM(D105:G105)+SUM(D124:G124)+SUM(D145:G145)</f>
        <v>1034598.4136337566</v>
      </c>
      <c r="D431" s="2"/>
      <c r="E431" s="2"/>
      <c r="F431" s="2"/>
      <c r="G431" s="2"/>
      <c r="H431" s="139"/>
    </row>
    <row r="432" spans="2:13" ht="12.3">
      <c r="B432" s="535" t="s">
        <v>71</v>
      </c>
      <c r="C432" s="1384">
        <f>C352+C392+SUM(D87:G87)+SUM(D106:G106)+SUM(D125:G125)+SUM(D146:G146)</f>
        <v>607031.01964709803</v>
      </c>
      <c r="D432" s="2"/>
      <c r="E432" s="23"/>
      <c r="F432" s="23"/>
      <c r="G432" s="23"/>
      <c r="H432" s="24"/>
      <c r="I432" s="23"/>
      <c r="J432" s="23"/>
      <c r="K432" s="23"/>
      <c r="L432" s="23"/>
      <c r="M432" s="23"/>
    </row>
    <row r="433" spans="2:13" ht="12.3">
      <c r="B433" s="534" t="s">
        <v>72</v>
      </c>
      <c r="C433" s="1379">
        <f>C353+C393+SUM(D88:G88)+SUM(D107:G107)+SUM(D126:G126)+SUM(D147:G147)</f>
        <v>551215.12464269262</v>
      </c>
      <c r="D433" s="2"/>
      <c r="E433" s="23"/>
      <c r="F433" s="23"/>
      <c r="G433" s="23"/>
      <c r="H433" s="24"/>
      <c r="I433" s="23"/>
      <c r="J433" s="23"/>
      <c r="K433" s="23"/>
      <c r="L433" s="23"/>
      <c r="M433" s="23"/>
    </row>
    <row r="434" spans="2:13" ht="12.3">
      <c r="B434" s="535" t="s">
        <v>87</v>
      </c>
      <c r="C434" s="1384">
        <f t="shared" ref="C434:C445" si="22">C354+C394+(SUM(D89:G89)+SUM(D108:G108)+SUM(D127:G127)+SUM(D148:G148))</f>
        <v>551215.12464269262</v>
      </c>
      <c r="D434" s="2"/>
      <c r="E434" s="23"/>
      <c r="F434" s="23"/>
      <c r="G434" s="23"/>
      <c r="H434" s="24"/>
      <c r="I434" s="23"/>
      <c r="J434" s="23"/>
      <c r="K434" s="23"/>
      <c r="L434" s="23"/>
      <c r="M434" s="23"/>
    </row>
    <row r="435" spans="2:13" ht="12.3">
      <c r="B435" s="534" t="s">
        <v>88</v>
      </c>
      <c r="C435" s="1379">
        <f t="shared" si="22"/>
        <v>551215.12464269262</v>
      </c>
      <c r="D435" s="2"/>
      <c r="E435" s="23"/>
      <c r="F435" s="23"/>
      <c r="G435" s="23"/>
      <c r="H435" s="24"/>
      <c r="I435" s="23"/>
      <c r="J435" s="23"/>
      <c r="K435" s="23"/>
      <c r="L435" s="23"/>
      <c r="M435" s="23"/>
    </row>
    <row r="436" spans="2:13" ht="12.3">
      <c r="B436" s="535" t="s">
        <v>199</v>
      </c>
      <c r="C436" s="1384">
        <f t="shared" si="22"/>
        <v>51615.124642692535</v>
      </c>
      <c r="D436" s="2"/>
      <c r="E436" s="23"/>
      <c r="F436" s="23"/>
      <c r="G436" s="23"/>
      <c r="H436" s="24"/>
      <c r="I436" s="23"/>
      <c r="J436" s="23"/>
      <c r="K436" s="23"/>
      <c r="L436" s="23"/>
      <c r="M436" s="23"/>
    </row>
    <row r="437" spans="2:13" ht="12.3">
      <c r="B437" s="534" t="s">
        <v>200</v>
      </c>
      <c r="C437" s="1379">
        <f t="shared" si="22"/>
        <v>51615.124642692535</v>
      </c>
      <c r="D437" s="2"/>
      <c r="E437" s="23"/>
      <c r="F437" s="23"/>
      <c r="G437" s="23"/>
      <c r="H437" s="24"/>
      <c r="I437" s="23"/>
      <c r="J437" s="23"/>
      <c r="K437" s="23"/>
      <c r="L437" s="23"/>
      <c r="M437" s="23"/>
    </row>
    <row r="438" spans="2:13" ht="12.3">
      <c r="B438" s="535" t="s">
        <v>201</v>
      </c>
      <c r="C438" s="1384">
        <f t="shared" si="22"/>
        <v>51615.124642692535</v>
      </c>
      <c r="D438" s="2"/>
      <c r="E438" s="23"/>
      <c r="F438" s="23"/>
      <c r="G438" s="23"/>
      <c r="H438" s="24"/>
      <c r="I438" s="23"/>
      <c r="J438" s="23"/>
      <c r="K438" s="23"/>
      <c r="L438" s="23"/>
      <c r="M438" s="23"/>
    </row>
    <row r="439" spans="2:13" ht="12.3">
      <c r="B439" s="534" t="s">
        <v>408</v>
      </c>
      <c r="C439" s="1379">
        <f t="shared" si="22"/>
        <v>51615.124642692535</v>
      </c>
      <c r="D439" s="2"/>
      <c r="E439" s="23"/>
      <c r="F439" s="23"/>
      <c r="G439" s="23"/>
      <c r="H439" s="24"/>
      <c r="I439" s="23"/>
      <c r="J439" s="23"/>
      <c r="K439" s="23"/>
      <c r="L439" s="23"/>
      <c r="M439" s="23"/>
    </row>
    <row r="440" spans="2:13" ht="12.3">
      <c r="B440" s="535" t="s">
        <v>409</v>
      </c>
      <c r="C440" s="1384">
        <f t="shared" si="22"/>
        <v>51615.124642692535</v>
      </c>
      <c r="D440" s="2"/>
      <c r="E440" s="23"/>
      <c r="F440" s="23"/>
      <c r="G440" s="23"/>
      <c r="H440" s="24"/>
      <c r="I440" s="23"/>
      <c r="J440" s="23"/>
      <c r="K440" s="23"/>
      <c r="L440" s="23"/>
      <c r="M440" s="23"/>
    </row>
    <row r="441" spans="2:13" ht="12.3">
      <c r="B441" s="534" t="s">
        <v>595</v>
      </c>
      <c r="C441" s="1379">
        <f t="shared" si="22"/>
        <v>51615.124642692535</v>
      </c>
      <c r="D441" s="23"/>
      <c r="E441" s="23"/>
      <c r="F441" s="23"/>
      <c r="G441" s="23"/>
      <c r="H441" s="24"/>
      <c r="I441" s="23"/>
      <c r="J441" s="23"/>
      <c r="K441" s="23"/>
      <c r="L441" s="23"/>
      <c r="M441" s="23"/>
    </row>
    <row r="442" spans="2:13" ht="12.3">
      <c r="B442" s="535" t="s">
        <v>596</v>
      </c>
      <c r="C442" s="1384">
        <f t="shared" si="22"/>
        <v>51615.124642692535</v>
      </c>
      <c r="D442" s="23"/>
      <c r="E442" s="23"/>
      <c r="F442" s="23"/>
      <c r="G442" s="23"/>
      <c r="H442" s="24"/>
      <c r="I442" s="23"/>
      <c r="J442" s="23"/>
      <c r="K442" s="23"/>
      <c r="L442" s="23"/>
      <c r="M442" s="23"/>
    </row>
    <row r="443" spans="2:13" ht="12.3">
      <c r="B443" s="534" t="s">
        <v>597</v>
      </c>
      <c r="C443" s="1379">
        <f t="shared" si="22"/>
        <v>51615.124642692535</v>
      </c>
      <c r="D443" s="23"/>
      <c r="E443" s="23"/>
      <c r="F443" s="23"/>
      <c r="G443" s="23"/>
      <c r="H443" s="24"/>
      <c r="I443" s="23"/>
      <c r="J443" s="23"/>
      <c r="K443" s="23"/>
      <c r="L443" s="23"/>
      <c r="M443" s="23"/>
    </row>
    <row r="444" spans="2:13" ht="12.3">
      <c r="B444" s="535" t="s">
        <v>598</v>
      </c>
      <c r="C444" s="1384">
        <f t="shared" si="22"/>
        <v>51615.124642692535</v>
      </c>
      <c r="D444" s="23"/>
      <c r="E444" s="23"/>
      <c r="F444" s="23"/>
      <c r="G444" s="23"/>
      <c r="H444" s="24"/>
      <c r="I444" s="23"/>
      <c r="J444" s="23"/>
      <c r="K444" s="23"/>
      <c r="L444" s="23"/>
      <c r="M444" s="23"/>
    </row>
    <row r="445" spans="2:13" ht="12.3">
      <c r="B445" s="534" t="s">
        <v>599</v>
      </c>
      <c r="C445" s="1379">
        <f t="shared" si="22"/>
        <v>51615.124642692535</v>
      </c>
      <c r="D445" s="23"/>
      <c r="E445" s="23"/>
      <c r="F445" s="23"/>
      <c r="G445" s="23"/>
      <c r="H445" s="24"/>
      <c r="I445" s="23"/>
      <c r="J445" s="23"/>
      <c r="K445" s="23"/>
      <c r="L445" s="23"/>
      <c r="M445" s="23"/>
    </row>
    <row r="446" spans="2:13">
      <c r="B446" s="136"/>
      <c r="D446" s="23"/>
      <c r="E446" s="23"/>
      <c r="F446" s="23"/>
      <c r="G446" s="23"/>
      <c r="H446" s="24"/>
      <c r="I446" s="23"/>
      <c r="J446" s="23"/>
      <c r="K446" s="23"/>
      <c r="L446" s="23"/>
      <c r="M446" s="23"/>
    </row>
    <row r="447" spans="2:13">
      <c r="B447" s="136" t="s">
        <v>304</v>
      </c>
      <c r="D447" s="23"/>
      <c r="E447" s="23"/>
      <c r="F447" s="23"/>
      <c r="G447" s="23"/>
      <c r="H447" s="24"/>
      <c r="I447" s="23"/>
      <c r="J447" s="23"/>
      <c r="K447" s="23"/>
      <c r="L447" s="23"/>
      <c r="M447" s="23"/>
    </row>
    <row r="448" spans="2:13" ht="12.3">
      <c r="B448" s="534" t="s">
        <v>70</v>
      </c>
      <c r="C448" s="1379">
        <f>Headcount!BQ18</f>
        <v>228360</v>
      </c>
      <c r="D448" s="2"/>
      <c r="E448" s="2"/>
      <c r="F448" s="23"/>
      <c r="G448" s="23"/>
      <c r="H448" s="24"/>
    </row>
    <row r="449" spans="2:8" ht="12.3">
      <c r="B449" s="535" t="s">
        <v>71</v>
      </c>
      <c r="C449" s="1384">
        <f>Headcount!BR18</f>
        <v>251196</v>
      </c>
      <c r="D449" s="2"/>
      <c r="E449" s="23"/>
      <c r="F449" s="23"/>
      <c r="G449" s="23"/>
      <c r="H449" s="24"/>
    </row>
    <row r="450" spans="2:8" ht="12.3">
      <c r="B450" s="534" t="s">
        <v>72</v>
      </c>
      <c r="C450" s="1379">
        <f>Headcount!BS18</f>
        <v>276315.60000000003</v>
      </c>
      <c r="D450" s="2"/>
      <c r="E450" s="23"/>
      <c r="F450" s="23"/>
      <c r="G450" s="23"/>
      <c r="H450" s="24"/>
    </row>
    <row r="451" spans="2:8" ht="12.3">
      <c r="B451" s="535" t="s">
        <v>87</v>
      </c>
      <c r="C451" s="1384">
        <f>Headcount!BT18</f>
        <v>303947.16000000003</v>
      </c>
      <c r="D451" s="2"/>
      <c r="E451" s="23"/>
      <c r="F451" s="23"/>
      <c r="G451" s="23"/>
      <c r="H451" s="24"/>
    </row>
    <row r="452" spans="2:8" ht="12.3">
      <c r="B452" s="534" t="s">
        <v>88</v>
      </c>
      <c r="C452" s="1379">
        <f>Headcount!BU18</f>
        <v>334341.87599999999</v>
      </c>
      <c r="D452" s="2"/>
      <c r="E452" s="23"/>
      <c r="F452" s="23"/>
      <c r="G452" s="23"/>
      <c r="H452" s="24"/>
    </row>
    <row r="453" spans="2:8" ht="12.3">
      <c r="B453" s="535" t="s">
        <v>199</v>
      </c>
      <c r="C453" s="1384">
        <f>Headcount!BV18</f>
        <v>367776.06359999999</v>
      </c>
      <c r="D453" s="2"/>
      <c r="E453" s="23"/>
      <c r="F453" s="23"/>
      <c r="G453" s="23"/>
      <c r="H453" s="24"/>
    </row>
    <row r="454" spans="2:8" ht="12.3">
      <c r="B454" s="534" t="s">
        <v>200</v>
      </c>
      <c r="C454" s="1379">
        <f>Headcount!BW18</f>
        <v>404553.66996000003</v>
      </c>
      <c r="D454" s="2"/>
      <c r="E454" s="23"/>
      <c r="F454" s="23"/>
      <c r="G454" s="23"/>
      <c r="H454" s="24"/>
    </row>
    <row r="455" spans="2:8" ht="12.3">
      <c r="B455" s="535" t="s">
        <v>201</v>
      </c>
      <c r="C455" s="1384">
        <f>Headcount!BX18</f>
        <v>445009.03695600003</v>
      </c>
      <c r="D455" s="2"/>
      <c r="E455" s="23"/>
      <c r="F455" s="23"/>
      <c r="G455" s="23"/>
      <c r="H455" s="24"/>
    </row>
    <row r="456" spans="2:8" ht="12.3">
      <c r="B456" s="534" t="s">
        <v>408</v>
      </c>
      <c r="C456" s="1379">
        <f>Headcount!BY18</f>
        <v>489509.94065160007</v>
      </c>
      <c r="D456" s="2"/>
      <c r="E456" s="23"/>
      <c r="F456" s="23"/>
      <c r="G456" s="23"/>
      <c r="H456" s="24"/>
    </row>
    <row r="457" spans="2:8" ht="12.3">
      <c r="B457" s="535" t="s">
        <v>409</v>
      </c>
      <c r="C457" s="1384">
        <f>Headcount!BZ18</f>
        <v>538460.93471676006</v>
      </c>
      <c r="D457" s="2"/>
      <c r="E457" s="23"/>
      <c r="F457" s="23"/>
      <c r="G457" s="23"/>
      <c r="H457" s="24"/>
    </row>
    <row r="458" spans="2:8" ht="12.3">
      <c r="B458" s="534" t="s">
        <v>595</v>
      </c>
      <c r="C458" s="1379">
        <f>Headcount!CA18</f>
        <v>558163.70982798701</v>
      </c>
      <c r="D458" s="23"/>
      <c r="E458" s="23"/>
      <c r="F458" s="23"/>
      <c r="G458" s="23"/>
      <c r="H458" s="24"/>
    </row>
    <row r="459" spans="2:8" ht="12.3">
      <c r="B459" s="535" t="s">
        <v>596</v>
      </c>
      <c r="C459" s="1384">
        <f>Headcount!CB18</f>
        <v>568321.04109650769</v>
      </c>
      <c r="D459" s="23"/>
      <c r="E459" s="23"/>
      <c r="F459" s="23"/>
      <c r="G459" s="23"/>
      <c r="H459" s="24"/>
    </row>
    <row r="460" spans="2:8" ht="12.3">
      <c r="B460" s="534" t="s">
        <v>597</v>
      </c>
      <c r="C460" s="1379">
        <f>Headcount!CC18</f>
        <v>578478.37236502836</v>
      </c>
      <c r="D460" s="23"/>
      <c r="E460" s="23"/>
      <c r="F460" s="23"/>
      <c r="G460" s="23"/>
      <c r="H460" s="24"/>
    </row>
    <row r="461" spans="2:8" ht="12.3">
      <c r="B461" s="535" t="s">
        <v>598</v>
      </c>
      <c r="C461" s="1384">
        <f>Headcount!CD18</f>
        <v>592307.02818843606</v>
      </c>
      <c r="D461" s="23"/>
      <c r="E461" s="23"/>
      <c r="F461" s="23"/>
      <c r="G461" s="23"/>
      <c r="H461" s="24"/>
    </row>
    <row r="462" spans="2:8" ht="12.3">
      <c r="B462" s="534" t="s">
        <v>599</v>
      </c>
      <c r="C462" s="1379">
        <f>Headcount!CE18</f>
        <v>613980.08081078564</v>
      </c>
      <c r="D462" s="23"/>
      <c r="E462" s="23"/>
      <c r="F462" s="23"/>
      <c r="G462" s="23"/>
      <c r="H462" s="24"/>
    </row>
    <row r="463" spans="2:8">
      <c r="D463" s="23"/>
      <c r="E463" s="23"/>
      <c r="F463" s="23"/>
      <c r="G463" s="23"/>
      <c r="H463" s="24"/>
    </row>
    <row r="464" spans="2:8">
      <c r="D464" s="23"/>
      <c r="E464" s="23"/>
      <c r="F464" s="23"/>
      <c r="G464" s="23"/>
      <c r="H464" s="24"/>
    </row>
    <row r="465" spans="2:8">
      <c r="B465" s="136"/>
      <c r="D465" s="23"/>
      <c r="E465" s="23"/>
      <c r="F465" s="23"/>
      <c r="G465" s="23"/>
      <c r="H465" s="24"/>
    </row>
    <row r="466" spans="2:8">
      <c r="B466" s="136" t="s">
        <v>183</v>
      </c>
      <c r="D466" s="23"/>
      <c r="E466" s="23"/>
      <c r="F466" s="23"/>
      <c r="G466" s="23"/>
      <c r="H466" s="24"/>
    </row>
    <row r="467" spans="2:8" ht="12.3">
      <c r="B467" s="534" t="s">
        <v>70</v>
      </c>
      <c r="C467" s="1379">
        <v>0</v>
      </c>
      <c r="D467" s="2"/>
      <c r="E467" s="2"/>
      <c r="F467" s="2"/>
      <c r="G467" s="2"/>
      <c r="H467" s="2"/>
    </row>
    <row r="468" spans="2:8" ht="12.3">
      <c r="B468" s="535" t="s">
        <v>71</v>
      </c>
      <c r="C468" s="1384">
        <f>C467</f>
        <v>0</v>
      </c>
      <c r="D468" s="2"/>
      <c r="E468" s="21"/>
      <c r="F468" s="21"/>
      <c r="G468" s="21"/>
      <c r="H468" s="22"/>
    </row>
    <row r="469" spans="2:8" ht="12.3">
      <c r="B469" s="534" t="s">
        <v>72</v>
      </c>
      <c r="C469" s="1379">
        <f>C467</f>
        <v>0</v>
      </c>
      <c r="D469" s="2"/>
      <c r="E469" s="21"/>
      <c r="F469" s="21"/>
      <c r="G469" s="21"/>
      <c r="H469" s="22"/>
    </row>
    <row r="470" spans="2:8" ht="12.3">
      <c r="B470" s="535" t="s">
        <v>87</v>
      </c>
      <c r="C470" s="1384">
        <f>C467</f>
        <v>0</v>
      </c>
      <c r="D470" s="2"/>
      <c r="E470" s="21"/>
      <c r="F470" s="21"/>
      <c r="G470" s="21"/>
      <c r="H470" s="22"/>
    </row>
    <row r="471" spans="2:8" ht="12.3">
      <c r="B471" s="534" t="s">
        <v>88</v>
      </c>
      <c r="C471" s="1379">
        <f>C467</f>
        <v>0</v>
      </c>
      <c r="D471" s="2"/>
      <c r="E471" s="21"/>
      <c r="F471" s="21"/>
      <c r="G471" s="21"/>
      <c r="H471" s="22"/>
    </row>
    <row r="472" spans="2:8" ht="12.3">
      <c r="B472" s="535" t="s">
        <v>199</v>
      </c>
      <c r="C472" s="1384">
        <f>C467</f>
        <v>0</v>
      </c>
      <c r="D472" s="2"/>
      <c r="E472" s="21"/>
      <c r="F472" s="21"/>
      <c r="G472" s="21"/>
      <c r="H472" s="22"/>
    </row>
    <row r="473" spans="2:8" ht="12.3">
      <c r="B473" s="534" t="s">
        <v>200</v>
      </c>
      <c r="C473" s="1379">
        <f>C467</f>
        <v>0</v>
      </c>
      <c r="D473" s="2"/>
      <c r="E473" s="21"/>
      <c r="F473" s="21"/>
      <c r="G473" s="21"/>
      <c r="H473" s="22"/>
    </row>
    <row r="474" spans="2:8" ht="12.3">
      <c r="B474" s="535" t="s">
        <v>201</v>
      </c>
      <c r="C474" s="1384">
        <f>C467</f>
        <v>0</v>
      </c>
      <c r="D474" s="2"/>
      <c r="E474" s="21"/>
      <c r="F474" s="21"/>
      <c r="G474" s="21"/>
      <c r="H474" s="22"/>
    </row>
    <row r="475" spans="2:8" ht="12.3">
      <c r="B475" s="534" t="s">
        <v>408</v>
      </c>
      <c r="C475" s="1379">
        <f>C467</f>
        <v>0</v>
      </c>
      <c r="D475" s="2"/>
      <c r="E475" s="21"/>
      <c r="F475" s="21"/>
      <c r="G475" s="21"/>
      <c r="H475" s="22"/>
    </row>
    <row r="476" spans="2:8" ht="12.3">
      <c r="B476" s="535" t="s">
        <v>409</v>
      </c>
      <c r="C476" s="1384">
        <f>C467</f>
        <v>0</v>
      </c>
      <c r="D476" s="2"/>
      <c r="E476" s="21"/>
      <c r="F476" s="21"/>
      <c r="G476" s="21"/>
      <c r="H476" s="22"/>
    </row>
    <row r="477" spans="2:8" ht="12.3">
      <c r="B477" s="534" t="s">
        <v>595</v>
      </c>
      <c r="C477" s="1379">
        <f>C467</f>
        <v>0</v>
      </c>
      <c r="D477" s="169"/>
      <c r="E477" s="21"/>
      <c r="F477" s="21"/>
      <c r="G477" s="21"/>
      <c r="H477" s="22"/>
    </row>
    <row r="478" spans="2:8" ht="12.3">
      <c r="B478" s="535" t="s">
        <v>596</v>
      </c>
      <c r="C478" s="1384">
        <f>C467</f>
        <v>0</v>
      </c>
      <c r="D478" s="169"/>
      <c r="E478" s="21"/>
      <c r="F478" s="21"/>
      <c r="G478" s="21"/>
      <c r="H478" s="22"/>
    </row>
    <row r="479" spans="2:8" ht="12.3">
      <c r="B479" s="534" t="s">
        <v>597</v>
      </c>
      <c r="C479" s="1379">
        <f>C467</f>
        <v>0</v>
      </c>
      <c r="D479" s="169"/>
      <c r="E479" s="21"/>
      <c r="F479" s="21"/>
      <c r="G479" s="21"/>
      <c r="H479" s="22"/>
    </row>
    <row r="480" spans="2:8" ht="12.3">
      <c r="B480" s="535" t="s">
        <v>598</v>
      </c>
      <c r="C480" s="1384">
        <f>C467</f>
        <v>0</v>
      </c>
      <c r="D480" s="169"/>
      <c r="E480" s="21"/>
      <c r="F480" s="21"/>
      <c r="G480" s="21"/>
      <c r="H480" s="22"/>
    </row>
    <row r="481" spans="2:8" ht="12.3">
      <c r="B481" s="534" t="s">
        <v>599</v>
      </c>
      <c r="C481" s="1379">
        <f>C467</f>
        <v>0</v>
      </c>
      <c r="D481" s="169"/>
      <c r="E481" s="21"/>
      <c r="F481" s="21"/>
      <c r="G481" s="21"/>
      <c r="H481" s="22"/>
    </row>
    <row r="482" spans="2:8">
      <c r="B482" s="136"/>
      <c r="D482" s="169"/>
      <c r="E482" s="21"/>
      <c r="F482" s="21"/>
      <c r="G482" s="21"/>
      <c r="H482" s="22"/>
    </row>
    <row r="483" spans="2:8">
      <c r="B483" s="136" t="s">
        <v>184</v>
      </c>
      <c r="D483" s="169"/>
      <c r="E483" s="21"/>
      <c r="F483" s="21"/>
      <c r="G483" s="21"/>
      <c r="H483" s="22"/>
    </row>
    <row r="484" spans="2:8" ht="12.3">
      <c r="B484" s="534" t="s">
        <v>70</v>
      </c>
      <c r="C484" s="1609">
        <v>100</v>
      </c>
      <c r="D484" s="2"/>
      <c r="E484" s="2"/>
      <c r="F484" s="2"/>
      <c r="G484" s="2"/>
      <c r="H484" s="2"/>
    </row>
    <row r="485" spans="2:8" ht="12.3">
      <c r="B485" s="535" t="s">
        <v>71</v>
      </c>
      <c r="C485" s="1610">
        <v>0</v>
      </c>
      <c r="D485" s="2"/>
      <c r="E485" s="21"/>
      <c r="F485" s="21"/>
      <c r="G485" s="21"/>
      <c r="H485" s="22"/>
    </row>
    <row r="486" spans="2:8" ht="12.3">
      <c r="B486" s="534" t="s">
        <v>72</v>
      </c>
      <c r="C486" s="1609">
        <v>0</v>
      </c>
      <c r="D486" s="2"/>
      <c r="E486" s="21"/>
      <c r="F486" s="21"/>
      <c r="G486" s="21"/>
      <c r="H486" s="22"/>
    </row>
    <row r="487" spans="2:8" ht="12.3">
      <c r="B487" s="535" t="s">
        <v>87</v>
      </c>
      <c r="C487" s="1610">
        <v>0</v>
      </c>
      <c r="D487" s="2"/>
      <c r="E487" s="21"/>
      <c r="F487" s="21"/>
      <c r="G487" s="21"/>
      <c r="H487" s="22"/>
    </row>
    <row r="488" spans="2:8" ht="12.3">
      <c r="B488" s="534" t="s">
        <v>88</v>
      </c>
      <c r="C488" s="1609">
        <v>0</v>
      </c>
      <c r="D488" s="2"/>
      <c r="E488" s="21"/>
      <c r="F488" s="21"/>
      <c r="G488" s="21"/>
      <c r="H488" s="22"/>
    </row>
    <row r="489" spans="2:8" ht="12.3">
      <c r="B489" s="535" t="s">
        <v>199</v>
      </c>
      <c r="C489" s="1610">
        <v>0</v>
      </c>
      <c r="D489" s="2"/>
      <c r="E489" s="21"/>
      <c r="F489" s="21"/>
      <c r="G489" s="21"/>
      <c r="H489" s="22"/>
    </row>
    <row r="490" spans="2:8" ht="12.3">
      <c r="B490" s="534" t="s">
        <v>200</v>
      </c>
      <c r="C490" s="1609">
        <v>0</v>
      </c>
      <c r="D490" s="2"/>
      <c r="E490" s="21"/>
      <c r="F490" s="21"/>
      <c r="G490" s="21"/>
      <c r="H490" s="22"/>
    </row>
    <row r="491" spans="2:8" ht="12.3">
      <c r="B491" s="535" t="s">
        <v>201</v>
      </c>
      <c r="C491" s="1610">
        <v>0</v>
      </c>
      <c r="D491" s="2"/>
      <c r="E491" s="21"/>
      <c r="F491" s="21"/>
      <c r="G491" s="21"/>
      <c r="H491" s="22"/>
    </row>
    <row r="492" spans="2:8" ht="12.3">
      <c r="B492" s="534" t="s">
        <v>408</v>
      </c>
      <c r="C492" s="1609">
        <v>0</v>
      </c>
      <c r="D492" s="2"/>
      <c r="E492" s="21"/>
      <c r="F492" s="21"/>
      <c r="G492" s="21"/>
      <c r="H492" s="22"/>
    </row>
    <row r="493" spans="2:8" ht="12.3">
      <c r="B493" s="535" t="s">
        <v>409</v>
      </c>
      <c r="C493" s="1610">
        <v>0</v>
      </c>
      <c r="D493" s="2"/>
      <c r="E493" s="21"/>
      <c r="F493" s="21"/>
      <c r="G493" s="21"/>
      <c r="H493" s="22"/>
    </row>
    <row r="494" spans="2:8" ht="12.3">
      <c r="B494" s="534" t="s">
        <v>595</v>
      </c>
      <c r="C494" s="1609">
        <v>0</v>
      </c>
      <c r="D494" s="169"/>
      <c r="E494" s="21"/>
      <c r="F494" s="21"/>
      <c r="G494" s="21"/>
      <c r="H494" s="22"/>
    </row>
    <row r="495" spans="2:8" ht="12.3">
      <c r="B495" s="535" t="s">
        <v>596</v>
      </c>
      <c r="C495" s="1610">
        <v>0</v>
      </c>
      <c r="D495" s="169"/>
      <c r="E495" s="21"/>
      <c r="F495" s="21"/>
      <c r="G495" s="21"/>
      <c r="H495" s="22"/>
    </row>
    <row r="496" spans="2:8" ht="12.3">
      <c r="B496" s="534" t="s">
        <v>597</v>
      </c>
      <c r="C496" s="1609">
        <v>0</v>
      </c>
      <c r="D496" s="169"/>
      <c r="E496" s="21"/>
      <c r="F496" s="21"/>
      <c r="G496" s="21"/>
      <c r="H496" s="22"/>
    </row>
    <row r="497" spans="2:8" ht="12.3">
      <c r="B497" s="535" t="s">
        <v>598</v>
      </c>
      <c r="C497" s="1610">
        <v>0</v>
      </c>
      <c r="D497" s="169"/>
      <c r="E497" s="21"/>
      <c r="F497" s="21"/>
      <c r="G497" s="21"/>
      <c r="H497" s="22"/>
    </row>
    <row r="498" spans="2:8" ht="12.3">
      <c r="B498" s="534" t="s">
        <v>599</v>
      </c>
      <c r="C498" s="1609">
        <v>0</v>
      </c>
      <c r="D498" s="169"/>
      <c r="E498" s="21"/>
      <c r="F498" s="21"/>
      <c r="G498" s="21"/>
      <c r="H498" s="22"/>
    </row>
    <row r="499" spans="2:8">
      <c r="B499" s="136"/>
      <c r="D499" s="169"/>
      <c r="E499" s="21"/>
      <c r="F499" s="21"/>
      <c r="G499" s="21"/>
      <c r="H499" s="22"/>
    </row>
    <row r="500" spans="2:8" ht="10.5">
      <c r="B500" s="32"/>
      <c r="H500" s="17"/>
    </row>
    <row r="501" spans="2:8" ht="12.3">
      <c r="B501" s="545" t="s">
        <v>59</v>
      </c>
      <c r="C501" s="1379">
        <f>C467*C431</f>
        <v>0</v>
      </c>
      <c r="D501" s="13"/>
      <c r="E501" s="2"/>
      <c r="F501" s="2"/>
      <c r="G501" s="2"/>
      <c r="H501" s="24"/>
    </row>
    <row r="502" spans="2:8">
      <c r="B502" s="170"/>
      <c r="C502" s="23"/>
      <c r="D502" s="13"/>
      <c r="E502" s="2"/>
      <c r="F502" s="2"/>
      <c r="G502" s="2"/>
      <c r="H502" s="24"/>
    </row>
    <row r="503" spans="2:8">
      <c r="B503" s="535" t="s">
        <v>97</v>
      </c>
      <c r="C503" s="539" t="s">
        <v>131</v>
      </c>
      <c r="D503" s="13"/>
      <c r="E503" s="2"/>
      <c r="F503" s="2"/>
      <c r="G503" s="2"/>
      <c r="H503" s="24"/>
    </row>
    <row r="504" spans="2:8">
      <c r="C504" s="23"/>
      <c r="D504" s="13"/>
      <c r="E504" s="2"/>
      <c r="F504" s="2"/>
      <c r="G504" s="2"/>
      <c r="H504" s="24"/>
    </row>
    <row r="505" spans="2:8">
      <c r="B505" s="534" t="s">
        <v>166</v>
      </c>
      <c r="C505" s="546">
        <v>1</v>
      </c>
      <c r="D505" s="505" t="s">
        <v>553</v>
      </c>
      <c r="E505" s="2"/>
      <c r="F505" s="2"/>
      <c r="G505" s="2"/>
      <c r="H505" s="24"/>
    </row>
    <row r="506" spans="2:8">
      <c r="C506" s="63"/>
      <c r="D506" s="13"/>
      <c r="E506" s="2"/>
      <c r="F506" s="2"/>
      <c r="G506" s="2"/>
      <c r="H506" s="24"/>
    </row>
    <row r="507" spans="2:8" ht="12.3">
      <c r="B507" s="535" t="s">
        <v>60</v>
      </c>
      <c r="C507" s="548">
        <v>0</v>
      </c>
      <c r="D507" s="13"/>
      <c r="E507" s="2"/>
      <c r="F507" s="13"/>
      <c r="G507" s="23"/>
      <c r="H507" s="24"/>
    </row>
    <row r="508" spans="2:8">
      <c r="C508" s="547"/>
      <c r="D508" s="13"/>
      <c r="E508" s="2"/>
      <c r="F508" s="13"/>
      <c r="G508" s="23"/>
      <c r="H508" s="24"/>
    </row>
    <row r="509" spans="2:8" ht="12.45" customHeight="1">
      <c r="B509" s="171" t="s">
        <v>167</v>
      </c>
      <c r="C509" s="63"/>
      <c r="D509" s="13"/>
      <c r="E509" s="2"/>
      <c r="F509" s="13"/>
      <c r="G509" s="23"/>
      <c r="H509" s="24"/>
    </row>
    <row r="510" spans="2:8" ht="13.8" customHeight="1">
      <c r="B510" s="534" t="s">
        <v>70</v>
      </c>
      <c r="C510" s="1379">
        <f>(C431+C448)/100*C484</f>
        <v>1262958.4136337566</v>
      </c>
      <c r="D510" s="13"/>
      <c r="E510" s="2"/>
      <c r="F510" s="13"/>
      <c r="G510" s="13"/>
      <c r="H510" s="25"/>
    </row>
    <row r="511" spans="2:8" ht="13.8" customHeight="1">
      <c r="B511" s="535" t="s">
        <v>71</v>
      </c>
      <c r="C511" s="1384">
        <f t="shared" ref="C511:C524" si="23">(C432+C449)/100*C485</f>
        <v>0</v>
      </c>
      <c r="D511" s="13"/>
      <c r="E511" s="2"/>
      <c r="F511" s="13"/>
      <c r="G511" s="13"/>
      <c r="H511" s="25"/>
    </row>
    <row r="512" spans="2:8" ht="13.8" customHeight="1">
      <c r="B512" s="534" t="s">
        <v>72</v>
      </c>
      <c r="C512" s="1379">
        <f t="shared" si="23"/>
        <v>0</v>
      </c>
      <c r="D512" s="13"/>
      <c r="E512" s="2"/>
      <c r="F512" s="13"/>
      <c r="G512" s="13"/>
      <c r="H512" s="25"/>
    </row>
    <row r="513" spans="2:8" ht="13.8" customHeight="1">
      <c r="B513" s="535" t="s">
        <v>87</v>
      </c>
      <c r="C513" s="1384">
        <f t="shared" si="23"/>
        <v>0</v>
      </c>
      <c r="D513" s="13"/>
      <c r="E513" s="2"/>
      <c r="F513" s="13"/>
      <c r="G513" s="13"/>
      <c r="H513" s="25"/>
    </row>
    <row r="514" spans="2:8" ht="13.8" customHeight="1">
      <c r="B514" s="534" t="s">
        <v>88</v>
      </c>
      <c r="C514" s="1379">
        <f t="shared" si="23"/>
        <v>0</v>
      </c>
      <c r="D514" s="13"/>
      <c r="E514" s="2"/>
      <c r="F514" s="13"/>
      <c r="G514" s="13"/>
      <c r="H514" s="25"/>
    </row>
    <row r="515" spans="2:8" ht="13.8" customHeight="1">
      <c r="B515" s="535" t="s">
        <v>199</v>
      </c>
      <c r="C515" s="1384">
        <f t="shared" si="23"/>
        <v>0</v>
      </c>
      <c r="D515" s="13"/>
      <c r="E515" s="2"/>
      <c r="F515" s="13"/>
      <c r="G515" s="13"/>
      <c r="H515" s="25"/>
    </row>
    <row r="516" spans="2:8" ht="13.8" customHeight="1">
      <c r="B516" s="534" t="s">
        <v>200</v>
      </c>
      <c r="C516" s="1379">
        <f t="shared" si="23"/>
        <v>0</v>
      </c>
      <c r="D516" s="13"/>
      <c r="E516" s="2"/>
      <c r="F516" s="13"/>
      <c r="G516" s="13"/>
      <c r="H516" s="25"/>
    </row>
    <row r="517" spans="2:8" ht="13.8" customHeight="1">
      <c r="B517" s="535" t="s">
        <v>201</v>
      </c>
      <c r="C517" s="1384">
        <f t="shared" si="23"/>
        <v>0</v>
      </c>
      <c r="D517" s="13"/>
      <c r="E517" s="2"/>
      <c r="F517" s="13"/>
      <c r="G517" s="13"/>
      <c r="H517" s="25"/>
    </row>
    <row r="518" spans="2:8" ht="13.8" customHeight="1">
      <c r="B518" s="534" t="s">
        <v>408</v>
      </c>
      <c r="C518" s="1379">
        <f t="shared" si="23"/>
        <v>0</v>
      </c>
      <c r="D518" s="13"/>
      <c r="E518" s="2"/>
      <c r="F518" s="13"/>
      <c r="G518" s="13"/>
      <c r="H518" s="25"/>
    </row>
    <row r="519" spans="2:8" ht="13.8" customHeight="1">
      <c r="B519" s="535" t="s">
        <v>409</v>
      </c>
      <c r="C519" s="1384">
        <f t="shared" si="23"/>
        <v>0</v>
      </c>
      <c r="D519" s="13"/>
      <c r="E519" s="2"/>
      <c r="F519" s="13"/>
      <c r="G519" s="13"/>
      <c r="H519" s="25"/>
    </row>
    <row r="520" spans="2:8" ht="13.8" customHeight="1">
      <c r="B520" s="534" t="s">
        <v>595</v>
      </c>
      <c r="C520" s="1379">
        <f t="shared" si="23"/>
        <v>0</v>
      </c>
      <c r="D520" s="13"/>
      <c r="E520" s="13"/>
      <c r="F520" s="13"/>
      <c r="G520" s="13"/>
      <c r="H520" s="13"/>
    </row>
    <row r="521" spans="2:8" ht="13.8" customHeight="1">
      <c r="B521" s="535" t="s">
        <v>596</v>
      </c>
      <c r="C521" s="1384">
        <f t="shared" si="23"/>
        <v>0</v>
      </c>
      <c r="D521" s="13"/>
      <c r="E521" s="13"/>
      <c r="F521" s="13"/>
      <c r="G521" s="13"/>
      <c r="H521" s="13"/>
    </row>
    <row r="522" spans="2:8" ht="13.8" customHeight="1">
      <c r="B522" s="534" t="s">
        <v>597</v>
      </c>
      <c r="C522" s="1379">
        <f t="shared" si="23"/>
        <v>0</v>
      </c>
      <c r="D522" s="13"/>
      <c r="E522" s="13"/>
      <c r="F522" s="13"/>
      <c r="G522" s="13"/>
      <c r="H522" s="13"/>
    </row>
    <row r="523" spans="2:8" ht="13.8" customHeight="1">
      <c r="B523" s="535" t="s">
        <v>598</v>
      </c>
      <c r="C523" s="1384">
        <f t="shared" si="23"/>
        <v>0</v>
      </c>
      <c r="D523" s="13"/>
      <c r="E523" s="13"/>
      <c r="F523" s="13"/>
      <c r="G523" s="13"/>
      <c r="H523" s="13"/>
    </row>
    <row r="524" spans="2:8" ht="13.8" customHeight="1">
      <c r="B524" s="534" t="s">
        <v>599</v>
      </c>
      <c r="C524" s="1379">
        <f t="shared" si="23"/>
        <v>0</v>
      </c>
      <c r="D524" s="13"/>
      <c r="E524" s="13"/>
      <c r="F524" s="13"/>
      <c r="G524" s="13"/>
      <c r="H524" s="13"/>
    </row>
    <row r="525" spans="2:8" ht="9.4499999999999993" customHeight="1">
      <c r="B525" s="170"/>
      <c r="D525" s="13"/>
      <c r="E525" s="13"/>
      <c r="F525" s="13"/>
      <c r="G525" s="13"/>
      <c r="H525" s="13"/>
    </row>
    <row r="526" spans="2:8" ht="10.5">
      <c r="B526" s="172" t="s">
        <v>125</v>
      </c>
      <c r="C526" s="6"/>
      <c r="D526" s="41"/>
      <c r="E526" s="41"/>
      <c r="F526" s="41"/>
      <c r="G526" s="41"/>
      <c r="H526" s="39"/>
    </row>
    <row r="527" spans="2:8" ht="10.5">
      <c r="B527" s="7"/>
      <c r="C527" s="5"/>
      <c r="D527" s="42"/>
      <c r="E527" s="42"/>
      <c r="F527" s="42"/>
      <c r="G527" s="42"/>
      <c r="H527" s="40"/>
    </row>
    <row r="528" spans="2:8" ht="10.5">
      <c r="B528" s="12" t="s">
        <v>101</v>
      </c>
      <c r="C528" s="28"/>
      <c r="H528" s="17"/>
    </row>
    <row r="529" spans="2:8" ht="12.3">
      <c r="B529" s="513" t="s">
        <v>100</v>
      </c>
      <c r="C529" s="1379">
        <v>0</v>
      </c>
      <c r="D529" s="2"/>
      <c r="H529" s="17"/>
    </row>
    <row r="530" spans="2:8" ht="12.3">
      <c r="B530" s="514" t="s">
        <v>113</v>
      </c>
      <c r="C530" s="1384">
        <v>0</v>
      </c>
      <c r="D530" s="28"/>
      <c r="G530" s="120"/>
      <c r="H530" s="17"/>
    </row>
    <row r="531" spans="2:8" ht="12.3">
      <c r="B531" s="513" t="s">
        <v>114</v>
      </c>
      <c r="C531" s="1379">
        <v>0</v>
      </c>
      <c r="D531" s="28"/>
      <c r="G531" s="120"/>
      <c r="H531" s="17"/>
    </row>
    <row r="532" spans="2:8" ht="12.3">
      <c r="B532" s="514" t="s">
        <v>198</v>
      </c>
      <c r="C532" s="1384">
        <f>+C530-C531</f>
        <v>0</v>
      </c>
      <c r="D532" s="2"/>
      <c r="G532" s="120"/>
      <c r="H532" s="17"/>
    </row>
    <row r="533" spans="2:8" ht="12.3">
      <c r="B533" s="549"/>
      <c r="C533" s="1379"/>
      <c r="D533" s="27"/>
      <c r="H533" s="17"/>
    </row>
    <row r="534" spans="2:8" ht="12.3">
      <c r="B534" s="513" t="s">
        <v>117</v>
      </c>
      <c r="C534" s="1384">
        <v>0</v>
      </c>
      <c r="D534" s="27"/>
      <c r="H534" s="17"/>
    </row>
    <row r="535" spans="2:8" ht="12.3">
      <c r="B535" s="514" t="s">
        <v>126</v>
      </c>
      <c r="C535" s="1379">
        <v>0</v>
      </c>
      <c r="D535" s="27"/>
      <c r="H535" s="17"/>
    </row>
    <row r="536" spans="2:8" ht="12.3">
      <c r="B536" s="513" t="s">
        <v>118</v>
      </c>
      <c r="C536" s="1384">
        <f>+C534-C535</f>
        <v>0</v>
      </c>
      <c r="D536" s="2"/>
      <c r="H536" s="17"/>
    </row>
    <row r="537" spans="2:8" ht="12.3">
      <c r="B537" s="514" t="s">
        <v>175</v>
      </c>
      <c r="C537" s="1379">
        <v>0</v>
      </c>
      <c r="D537" s="2"/>
      <c r="H537" s="17"/>
    </row>
    <row r="538" spans="2:8" s="32" customFormat="1" ht="12.3">
      <c r="B538" s="12"/>
      <c r="C538" s="1384">
        <f>SUM(D529:D537)</f>
        <v>0</v>
      </c>
      <c r="E538" s="26"/>
      <c r="F538" s="26"/>
      <c r="G538" s="26"/>
      <c r="H538" s="82"/>
    </row>
    <row r="539" spans="2:8" ht="10.5">
      <c r="B539" s="12" t="s">
        <v>102</v>
      </c>
      <c r="C539" s="27"/>
      <c r="D539" s="2"/>
      <c r="H539" s="17"/>
    </row>
    <row r="540" spans="2:8" ht="12.3">
      <c r="B540" s="513" t="s">
        <v>58</v>
      </c>
      <c r="C540" s="1379">
        <v>0</v>
      </c>
      <c r="D540" s="2"/>
      <c r="H540" s="17"/>
    </row>
    <row r="541" spans="2:8" ht="12.3">
      <c r="B541" s="514" t="s">
        <v>127</v>
      </c>
      <c r="C541" s="1384">
        <v>0</v>
      </c>
      <c r="D541" s="2"/>
      <c r="H541" s="17"/>
    </row>
    <row r="542" spans="2:8" ht="12.3">
      <c r="B542" s="513" t="s">
        <v>141</v>
      </c>
      <c r="C542" s="1379">
        <v>0</v>
      </c>
      <c r="D542" s="2"/>
      <c r="E542" s="65"/>
      <c r="H542" s="17"/>
    </row>
    <row r="543" spans="2:8" ht="12.3">
      <c r="B543" s="514"/>
      <c r="C543" s="1384">
        <f>SUM(C540:C542)</f>
        <v>0</v>
      </c>
      <c r="D543" s="2"/>
      <c r="H543" s="17"/>
    </row>
    <row r="544" spans="2:8" hidden="1">
      <c r="B544" s="10" t="s">
        <v>104</v>
      </c>
      <c r="C544" s="137">
        <v>3</v>
      </c>
      <c r="H544" s="17"/>
    </row>
    <row r="545" spans="2:8">
      <c r="B545" s="48"/>
      <c r="C545" s="58"/>
      <c r="D545" s="56"/>
      <c r="E545" s="56"/>
      <c r="F545" s="56"/>
      <c r="G545" s="56"/>
      <c r="H545" s="57"/>
    </row>
    <row r="546" spans="2:8" ht="13.5" customHeight="1"/>
  </sheetData>
  <phoneticPr fontId="0" type="noConversion"/>
  <printOptions horizontalCentered="1"/>
  <pageMargins left="0.74803149606299213" right="0.74803149606299213" top="0.98425196850393704" bottom="0.98425196850393704" header="0.51181102362204722" footer="0.51181102362204722"/>
  <pageSetup scale="40" firstPageNumber="6" pageOrder="overThenDown" orientation="portrait" r:id="rId1"/>
  <headerFooter alignWithMargins="0"/>
  <ignoredErrors>
    <ignoredError sqref="F125:G125 E126:G126 D127:G127 E125 D126 D133:G133 D132:G132 D131:G131 D130:G130 D129:G129 D128:G128" formula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7">
    <tabColor rgb="FF002060"/>
    <pageSetUpPr autoPageBreaks="0"/>
  </sheetPr>
  <dimension ref="B2:CE61"/>
  <sheetViews>
    <sheetView showGridLines="0" topLeftCell="BX1" zoomScaleNormal="100" zoomScaleSheetLayoutView="100" workbookViewId="0">
      <selection activeCell="CE18" sqref="CE18"/>
    </sheetView>
  </sheetViews>
  <sheetFormatPr defaultColWidth="9.21875" defaultRowHeight="10.199999999999999"/>
  <cols>
    <col min="1" max="1" width="1.44140625" style="2" customWidth="1"/>
    <col min="2" max="2" width="1.21875" style="2" customWidth="1"/>
    <col min="3" max="3" width="1.44140625" style="2" customWidth="1"/>
    <col min="4" max="4" width="30" style="2" customWidth="1"/>
    <col min="5" max="5" width="9.5546875" style="335" customWidth="1"/>
    <col min="6" max="6" width="10.33203125" style="335" bestFit="1" customWidth="1"/>
    <col min="7" max="7" width="9.5546875" style="335" customWidth="1"/>
    <col min="8" max="16" width="12" style="120" customWidth="1"/>
    <col min="17" max="64" width="11.77734375" style="120" customWidth="1"/>
    <col min="65" max="65" width="12.21875" style="120" customWidth="1"/>
    <col min="66" max="66" width="1.21875" style="2" hidden="1" customWidth="1"/>
    <col min="67" max="67" width="1.44140625" style="2" customWidth="1"/>
    <col min="68" max="68" width="32.6640625" style="2" customWidth="1"/>
    <col min="69" max="69" width="12.44140625" style="120" customWidth="1"/>
    <col min="70" max="71" width="12.21875" style="120" bestFit="1" customWidth="1"/>
    <col min="72" max="72" width="12" style="120" bestFit="1" customWidth="1"/>
    <col min="73" max="73" width="12.77734375" style="120" bestFit="1" customWidth="1"/>
    <col min="74" max="78" width="12.77734375" style="120" customWidth="1"/>
    <col min="79" max="79" width="9.21875" style="2" customWidth="1"/>
    <col min="80" max="80" width="11.44140625" style="2" bestFit="1" customWidth="1"/>
    <col min="81" max="16384" width="9.21875" style="2"/>
  </cols>
  <sheetData>
    <row r="2" spans="2:83" ht="10.5">
      <c r="D2" s="1145" t="s">
        <v>157</v>
      </c>
      <c r="J2" s="336"/>
      <c r="BO2" s="85" t="str">
        <f>+D2</f>
        <v>HEADCOUNT</v>
      </c>
    </row>
    <row r="3" spans="2:83" ht="10.8" thickBot="1">
      <c r="D3" s="87" t="s">
        <v>128</v>
      </c>
      <c r="BP3" s="87" t="s">
        <v>43</v>
      </c>
    </row>
    <row r="4" spans="2:83" ht="10.5">
      <c r="B4" s="337"/>
      <c r="C4" s="338"/>
      <c r="D4" s="338"/>
      <c r="E4" s="339"/>
      <c r="F4" s="1615" t="s">
        <v>28</v>
      </c>
      <c r="G4" s="1616"/>
      <c r="H4" s="1616"/>
      <c r="I4" s="1617"/>
      <c r="J4" s="1615" t="s">
        <v>29</v>
      </c>
      <c r="K4" s="1616"/>
      <c r="L4" s="1616"/>
      <c r="M4" s="1617"/>
      <c r="N4" s="1615" t="s">
        <v>30</v>
      </c>
      <c r="O4" s="1616"/>
      <c r="P4" s="1616"/>
      <c r="Q4" s="1617"/>
      <c r="R4" s="1616" t="s">
        <v>31</v>
      </c>
      <c r="S4" s="1616"/>
      <c r="T4" s="1616"/>
      <c r="U4" s="1620"/>
      <c r="V4" s="1616" t="s">
        <v>32</v>
      </c>
      <c r="W4" s="1616"/>
      <c r="X4" s="1616"/>
      <c r="Y4" s="1620"/>
      <c r="Z4" s="1616" t="s">
        <v>424</v>
      </c>
      <c r="AA4" s="1616"/>
      <c r="AB4" s="1616"/>
      <c r="AC4" s="1620"/>
      <c r="AD4" s="1616" t="s">
        <v>429</v>
      </c>
      <c r="AE4" s="1616"/>
      <c r="AF4" s="1616"/>
      <c r="AG4" s="1620"/>
      <c r="AH4" s="1616" t="s">
        <v>434</v>
      </c>
      <c r="AI4" s="1616"/>
      <c r="AJ4" s="1616"/>
      <c r="AK4" s="1620"/>
      <c r="AL4" s="1616" t="s">
        <v>412</v>
      </c>
      <c r="AM4" s="1616"/>
      <c r="AN4" s="1616"/>
      <c r="AO4" s="1620"/>
      <c r="AP4" s="1616" t="s">
        <v>413</v>
      </c>
      <c r="AQ4" s="1616"/>
      <c r="AR4" s="1616"/>
      <c r="AS4" s="1620"/>
      <c r="AT4" s="1616" t="s">
        <v>626</v>
      </c>
      <c r="AU4" s="1616"/>
      <c r="AV4" s="1616"/>
      <c r="AW4" s="1620"/>
      <c r="AX4" s="1616" t="s">
        <v>627</v>
      </c>
      <c r="AY4" s="1616"/>
      <c r="AZ4" s="1616"/>
      <c r="BA4" s="1620"/>
      <c r="BB4" s="1616" t="s">
        <v>628</v>
      </c>
      <c r="BC4" s="1616"/>
      <c r="BD4" s="1616"/>
      <c r="BE4" s="1620"/>
      <c r="BF4" s="1616" t="s">
        <v>629</v>
      </c>
      <c r="BG4" s="1616"/>
      <c r="BH4" s="1616"/>
      <c r="BI4" s="1620"/>
      <c r="BJ4" s="1616" t="s">
        <v>630</v>
      </c>
      <c r="BK4" s="1616"/>
      <c r="BL4" s="1616"/>
      <c r="BM4" s="1620"/>
      <c r="BN4" s="1217"/>
      <c r="BO4" s="1218"/>
      <c r="BP4" s="1219"/>
      <c r="BQ4" s="1220"/>
      <c r="BR4" s="1221"/>
      <c r="BS4" s="1221"/>
      <c r="BT4" s="1221"/>
      <c r="BU4" s="1222"/>
      <c r="BV4" s="1221"/>
      <c r="BW4" s="1221"/>
      <c r="BX4" s="1221"/>
      <c r="BY4" s="1221"/>
      <c r="BZ4" s="1221"/>
      <c r="CA4" s="1221"/>
      <c r="CB4" s="1221"/>
      <c r="CC4" s="1221"/>
      <c r="CD4" s="1221"/>
      <c r="CE4" s="1223"/>
    </row>
    <row r="5" spans="2:83" ht="10.8" thickBot="1">
      <c r="B5" s="175"/>
      <c r="C5" s="341"/>
      <c r="D5" s="341"/>
      <c r="E5" s="342"/>
      <c r="F5" s="173" t="s">
        <v>33</v>
      </c>
      <c r="G5" s="97" t="s">
        <v>34</v>
      </c>
      <c r="H5" s="97" t="s">
        <v>35</v>
      </c>
      <c r="I5" s="174" t="s">
        <v>36</v>
      </c>
      <c r="J5" s="173" t="s">
        <v>37</v>
      </c>
      <c r="K5" s="97" t="s">
        <v>38</v>
      </c>
      <c r="L5" s="97" t="s">
        <v>50</v>
      </c>
      <c r="M5" s="174" t="s">
        <v>51</v>
      </c>
      <c r="N5" s="173" t="s">
        <v>41</v>
      </c>
      <c r="O5" s="97" t="s">
        <v>42</v>
      </c>
      <c r="P5" s="97" t="s">
        <v>39</v>
      </c>
      <c r="Q5" s="174" t="s">
        <v>40</v>
      </c>
      <c r="R5" s="97" t="s">
        <v>416</v>
      </c>
      <c r="S5" s="97" t="s">
        <v>417</v>
      </c>
      <c r="T5" s="97" t="s">
        <v>418</v>
      </c>
      <c r="U5" s="98" t="s">
        <v>419</v>
      </c>
      <c r="V5" s="97" t="s">
        <v>420</v>
      </c>
      <c r="W5" s="97" t="s">
        <v>421</v>
      </c>
      <c r="X5" s="97" t="s">
        <v>422</v>
      </c>
      <c r="Y5" s="98" t="s">
        <v>423</v>
      </c>
      <c r="Z5" s="97" t="s">
        <v>425</v>
      </c>
      <c r="AA5" s="97" t="s">
        <v>426</v>
      </c>
      <c r="AB5" s="97" t="s">
        <v>427</v>
      </c>
      <c r="AC5" s="98" t="s">
        <v>428</v>
      </c>
      <c r="AD5" s="97" t="s">
        <v>430</v>
      </c>
      <c r="AE5" s="97" t="s">
        <v>431</v>
      </c>
      <c r="AF5" s="97" t="s">
        <v>432</v>
      </c>
      <c r="AG5" s="98" t="s">
        <v>433</v>
      </c>
      <c r="AH5" s="97" t="s">
        <v>435</v>
      </c>
      <c r="AI5" s="97" t="s">
        <v>436</v>
      </c>
      <c r="AJ5" s="97" t="s">
        <v>437</v>
      </c>
      <c r="AK5" s="98" t="s">
        <v>438</v>
      </c>
      <c r="AL5" s="97" t="s">
        <v>439</v>
      </c>
      <c r="AM5" s="97" t="s">
        <v>440</v>
      </c>
      <c r="AN5" s="97" t="s">
        <v>441</v>
      </c>
      <c r="AO5" s="98" t="s">
        <v>442</v>
      </c>
      <c r="AP5" s="97" t="s">
        <v>443</v>
      </c>
      <c r="AQ5" s="97" t="s">
        <v>444</v>
      </c>
      <c r="AR5" s="97" t="s">
        <v>445</v>
      </c>
      <c r="AS5" s="98" t="s">
        <v>446</v>
      </c>
      <c r="AT5" s="97" t="s">
        <v>685</v>
      </c>
      <c r="AU5" s="97" t="s">
        <v>686</v>
      </c>
      <c r="AV5" s="97" t="s">
        <v>687</v>
      </c>
      <c r="AW5" s="98" t="s">
        <v>688</v>
      </c>
      <c r="AX5" s="97" t="s">
        <v>704</v>
      </c>
      <c r="AY5" s="97" t="s">
        <v>703</v>
      </c>
      <c r="AZ5" s="97" t="s">
        <v>702</v>
      </c>
      <c r="BA5" s="98" t="s">
        <v>701</v>
      </c>
      <c r="BB5" s="97" t="s">
        <v>697</v>
      </c>
      <c r="BC5" s="97" t="s">
        <v>698</v>
      </c>
      <c r="BD5" s="97" t="s">
        <v>699</v>
      </c>
      <c r="BE5" s="98" t="s">
        <v>700</v>
      </c>
      <c r="BF5" s="97" t="s">
        <v>693</v>
      </c>
      <c r="BG5" s="97" t="s">
        <v>694</v>
      </c>
      <c r="BH5" s="97" t="s">
        <v>695</v>
      </c>
      <c r="BI5" s="98" t="s">
        <v>696</v>
      </c>
      <c r="BJ5" s="97" t="s">
        <v>689</v>
      </c>
      <c r="BK5" s="97" t="s">
        <v>690</v>
      </c>
      <c r="BL5" s="97" t="s">
        <v>691</v>
      </c>
      <c r="BM5" s="98" t="s">
        <v>692</v>
      </c>
      <c r="BN5" s="343"/>
      <c r="BO5" s="344"/>
      <c r="BP5" s="97"/>
      <c r="BQ5" s="97" t="s">
        <v>49</v>
      </c>
      <c r="BR5" s="97" t="str">
        <f>J4</f>
        <v>FY 2</v>
      </c>
      <c r="BS5" s="97" t="str">
        <f>N4</f>
        <v>FY 3</v>
      </c>
      <c r="BT5" s="97" t="s">
        <v>31</v>
      </c>
      <c r="BU5" s="98" t="s">
        <v>32</v>
      </c>
      <c r="BV5" s="98" t="s">
        <v>424</v>
      </c>
      <c r="BW5" s="98" t="s">
        <v>429</v>
      </c>
      <c r="BX5" s="98" t="s">
        <v>434</v>
      </c>
      <c r="BY5" s="98" t="s">
        <v>447</v>
      </c>
      <c r="BZ5" s="98" t="s">
        <v>448</v>
      </c>
      <c r="CA5" s="98" t="s">
        <v>684</v>
      </c>
      <c r="CB5" s="98" t="s">
        <v>708</v>
      </c>
      <c r="CC5" s="98" t="s">
        <v>707</v>
      </c>
      <c r="CD5" s="98" t="s">
        <v>706</v>
      </c>
      <c r="CE5" s="174" t="s">
        <v>705</v>
      </c>
    </row>
    <row r="6" spans="2:83" ht="10.5">
      <c r="B6" s="12" t="s">
        <v>26</v>
      </c>
      <c r="C6" s="99"/>
      <c r="D6" s="810"/>
      <c r="E6" s="790"/>
      <c r="F6" s="791"/>
      <c r="G6" s="791"/>
      <c r="H6" s="792"/>
      <c r="I6" s="793"/>
      <c r="J6" s="794"/>
      <c r="K6" s="793"/>
      <c r="L6" s="792"/>
      <c r="M6" s="793"/>
      <c r="N6" s="794"/>
      <c r="O6" s="793"/>
      <c r="P6" s="792"/>
      <c r="Q6" s="793"/>
      <c r="R6" s="792"/>
      <c r="S6" s="793"/>
      <c r="T6" s="792"/>
      <c r="U6" s="793"/>
      <c r="V6" s="792"/>
      <c r="W6" s="793"/>
      <c r="X6" s="792"/>
      <c r="Y6" s="793"/>
      <c r="Z6" s="792"/>
      <c r="AA6" s="793"/>
      <c r="AB6" s="792"/>
      <c r="AC6" s="793"/>
      <c r="AD6" s="792"/>
      <c r="AE6" s="793"/>
      <c r="AF6" s="792"/>
      <c r="AG6" s="793"/>
      <c r="AH6" s="792"/>
      <c r="AI6" s="793"/>
      <c r="AJ6" s="792"/>
      <c r="AK6" s="793"/>
      <c r="AL6" s="792"/>
      <c r="AM6" s="793"/>
      <c r="AN6" s="792"/>
      <c r="AO6" s="793"/>
      <c r="AP6" s="792"/>
      <c r="AQ6" s="793"/>
      <c r="AR6" s="792"/>
      <c r="AS6" s="793"/>
      <c r="AT6" s="756"/>
      <c r="AU6" s="756"/>
      <c r="AV6" s="756"/>
      <c r="AW6" s="756"/>
      <c r="AX6" s="756"/>
      <c r="AY6" s="756"/>
      <c r="AZ6" s="756"/>
      <c r="BA6" s="756"/>
      <c r="BB6" s="756"/>
      <c r="BC6" s="756"/>
      <c r="BD6" s="756"/>
      <c r="BE6" s="756"/>
      <c r="BF6" s="756"/>
      <c r="BG6" s="756"/>
      <c r="BH6" s="756"/>
      <c r="BI6" s="756"/>
      <c r="BJ6" s="756"/>
      <c r="BK6" s="756"/>
      <c r="BL6" s="756"/>
      <c r="BM6" s="756"/>
      <c r="BN6" s="797"/>
      <c r="BO6" s="795" t="s">
        <v>26</v>
      </c>
      <c r="BP6" s="789"/>
      <c r="BQ6" s="756"/>
      <c r="BR6" s="796"/>
      <c r="BS6" s="796"/>
      <c r="BT6" s="796"/>
      <c r="BU6" s="796"/>
      <c r="BV6" s="796"/>
      <c r="BW6" s="796"/>
      <c r="BX6" s="796"/>
      <c r="BY6" s="796"/>
      <c r="BZ6" s="796"/>
      <c r="CA6" s="796"/>
      <c r="CB6" s="796"/>
      <c r="CC6" s="796"/>
      <c r="CD6" s="796"/>
      <c r="CE6" s="1224"/>
    </row>
    <row r="7" spans="2:83" ht="10.5">
      <c r="B7" s="804"/>
      <c r="C7" s="808"/>
      <c r="D7" s="797"/>
      <c r="E7" s="790"/>
      <c r="F7" s="798"/>
      <c r="G7" s="798"/>
      <c r="H7" s="756"/>
      <c r="I7" s="799"/>
      <c r="J7" s="800"/>
      <c r="K7" s="799"/>
      <c r="L7" s="756"/>
      <c r="M7" s="799"/>
      <c r="N7" s="800"/>
      <c r="O7" s="799"/>
      <c r="P7" s="756"/>
      <c r="Q7" s="799"/>
      <c r="R7" s="756"/>
      <c r="S7" s="799"/>
      <c r="T7" s="756"/>
      <c r="U7" s="799"/>
      <c r="V7" s="756"/>
      <c r="W7" s="799"/>
      <c r="X7" s="756"/>
      <c r="Y7" s="799"/>
      <c r="Z7" s="756"/>
      <c r="AA7" s="799"/>
      <c r="AB7" s="756"/>
      <c r="AC7" s="799"/>
      <c r="AD7" s="756"/>
      <c r="AE7" s="799"/>
      <c r="AF7" s="756"/>
      <c r="AG7" s="799"/>
      <c r="AH7" s="756"/>
      <c r="AI7" s="799"/>
      <c r="AJ7" s="756"/>
      <c r="AK7" s="799"/>
      <c r="AL7" s="756"/>
      <c r="AM7" s="799"/>
      <c r="AN7" s="756"/>
      <c r="AO7" s="799"/>
      <c r="AP7" s="756"/>
      <c r="AQ7" s="799"/>
      <c r="AR7" s="756"/>
      <c r="AS7" s="799"/>
      <c r="AT7" s="756"/>
      <c r="AU7" s="756"/>
      <c r="AV7" s="756"/>
      <c r="AW7" s="756"/>
      <c r="AX7" s="756"/>
      <c r="AY7" s="756"/>
      <c r="AZ7" s="756"/>
      <c r="BA7" s="756"/>
      <c r="BB7" s="756"/>
      <c r="BC7" s="756"/>
      <c r="BD7" s="756"/>
      <c r="BE7" s="756"/>
      <c r="BF7" s="756"/>
      <c r="BG7" s="756"/>
      <c r="BH7" s="756"/>
      <c r="BI7" s="756"/>
      <c r="BJ7" s="756"/>
      <c r="BK7" s="756"/>
      <c r="BL7" s="756"/>
      <c r="BM7" s="756"/>
      <c r="BN7" s="797"/>
      <c r="BO7" s="795"/>
      <c r="BP7" s="789"/>
      <c r="BQ7" s="756"/>
      <c r="BR7" s="796"/>
      <c r="BS7" s="796"/>
      <c r="BT7" s="796"/>
      <c r="BU7" s="796"/>
      <c r="BV7" s="796"/>
      <c r="BW7" s="796"/>
      <c r="BX7" s="796"/>
      <c r="BY7" s="796"/>
      <c r="BZ7" s="796"/>
      <c r="CA7" s="796"/>
      <c r="CB7" s="796"/>
      <c r="CC7" s="796"/>
      <c r="CD7" s="796"/>
      <c r="CE7" s="1224"/>
    </row>
    <row r="8" spans="2:83" ht="10.5">
      <c r="B8" s="804"/>
      <c r="C8" s="808"/>
      <c r="D8" s="805" t="str">
        <f>'OPEX Drivers'!B25</f>
        <v>CEO</v>
      </c>
      <c r="E8" s="1215"/>
      <c r="F8" s="1408">
        <f>F22</f>
        <v>23355</v>
      </c>
      <c r="G8" s="1409">
        <f t="shared" ref="G8:BM8" si="0">G22</f>
        <v>23355</v>
      </c>
      <c r="H8" s="1409">
        <f t="shared" si="0"/>
        <v>23355</v>
      </c>
      <c r="I8" s="1409">
        <f t="shared" si="0"/>
        <v>23355</v>
      </c>
      <c r="J8" s="1409">
        <f t="shared" si="0"/>
        <v>25690.5</v>
      </c>
      <c r="K8" s="1409">
        <f t="shared" si="0"/>
        <v>25690.5</v>
      </c>
      <c r="L8" s="1409">
        <f t="shared" si="0"/>
        <v>25690.5</v>
      </c>
      <c r="M8" s="1409">
        <f t="shared" si="0"/>
        <v>25690.5</v>
      </c>
      <c r="N8" s="1409">
        <f t="shared" si="0"/>
        <v>28259.550000000003</v>
      </c>
      <c r="O8" s="1409">
        <f t="shared" si="0"/>
        <v>28259.550000000003</v>
      </c>
      <c r="P8" s="1409">
        <f t="shared" si="0"/>
        <v>28259.550000000003</v>
      </c>
      <c r="Q8" s="1409">
        <f t="shared" si="0"/>
        <v>28259.550000000003</v>
      </c>
      <c r="R8" s="1409">
        <f t="shared" si="0"/>
        <v>31085.505000000005</v>
      </c>
      <c r="S8" s="1409">
        <f t="shared" si="0"/>
        <v>31085.505000000005</v>
      </c>
      <c r="T8" s="1409">
        <f t="shared" si="0"/>
        <v>31085.505000000005</v>
      </c>
      <c r="U8" s="1409">
        <f t="shared" si="0"/>
        <v>31085.505000000005</v>
      </c>
      <c r="V8" s="1409">
        <f t="shared" si="0"/>
        <v>34194.055500000002</v>
      </c>
      <c r="W8" s="1409">
        <f t="shared" si="0"/>
        <v>34194.055500000002</v>
      </c>
      <c r="X8" s="1409">
        <f t="shared" si="0"/>
        <v>34194.055500000002</v>
      </c>
      <c r="Y8" s="1409">
        <f t="shared" si="0"/>
        <v>34194.055500000002</v>
      </c>
      <c r="Z8" s="1409">
        <f t="shared" si="0"/>
        <v>37613.461050000005</v>
      </c>
      <c r="AA8" s="1409">
        <f t="shared" si="0"/>
        <v>37613.461050000005</v>
      </c>
      <c r="AB8" s="1409">
        <f t="shared" si="0"/>
        <v>37613.461050000005</v>
      </c>
      <c r="AC8" s="1409">
        <f t="shared" si="0"/>
        <v>37613.461050000005</v>
      </c>
      <c r="AD8" s="1409">
        <f t="shared" si="0"/>
        <v>41374.807155000002</v>
      </c>
      <c r="AE8" s="1409">
        <f t="shared" si="0"/>
        <v>41374.807155000002</v>
      </c>
      <c r="AF8" s="1409">
        <f t="shared" si="0"/>
        <v>41374.807155000002</v>
      </c>
      <c r="AG8" s="1409">
        <f t="shared" si="0"/>
        <v>41374.807155000002</v>
      </c>
      <c r="AH8" s="1409">
        <f t="shared" si="0"/>
        <v>45512.287870500004</v>
      </c>
      <c r="AI8" s="1409">
        <f t="shared" si="0"/>
        <v>45512.287870500004</v>
      </c>
      <c r="AJ8" s="1409">
        <f t="shared" si="0"/>
        <v>45512.287870500004</v>
      </c>
      <c r="AK8" s="1409">
        <f t="shared" si="0"/>
        <v>45512.287870500004</v>
      </c>
      <c r="AL8" s="1409">
        <f t="shared" si="0"/>
        <v>50063.516657550012</v>
      </c>
      <c r="AM8" s="1409">
        <f t="shared" si="0"/>
        <v>50063.516657550012</v>
      </c>
      <c r="AN8" s="1409">
        <f t="shared" si="0"/>
        <v>50063.516657550012</v>
      </c>
      <c r="AO8" s="1409">
        <f t="shared" si="0"/>
        <v>50063.516657550012</v>
      </c>
      <c r="AP8" s="1409">
        <f t="shared" si="0"/>
        <v>55069.868323305011</v>
      </c>
      <c r="AQ8" s="1409">
        <f t="shared" si="0"/>
        <v>55069.868323305011</v>
      </c>
      <c r="AR8" s="1409">
        <f t="shared" si="0"/>
        <v>55069.868323305011</v>
      </c>
      <c r="AS8" s="1409">
        <f t="shared" si="0"/>
        <v>55069.868323305011</v>
      </c>
      <c r="AT8" s="1409">
        <f t="shared" si="0"/>
        <v>60576.855155635516</v>
      </c>
      <c r="AU8" s="1409">
        <f t="shared" si="0"/>
        <v>60576.855155635516</v>
      </c>
      <c r="AV8" s="1409">
        <f t="shared" si="0"/>
        <v>60576.855155635516</v>
      </c>
      <c r="AW8" s="1409">
        <f t="shared" si="0"/>
        <v>60576.855155635516</v>
      </c>
      <c r="AX8" s="1409">
        <f t="shared" si="0"/>
        <v>66634.540671199065</v>
      </c>
      <c r="AY8" s="1409">
        <f t="shared" si="0"/>
        <v>66634.540671199065</v>
      </c>
      <c r="AZ8" s="1409">
        <f t="shared" si="0"/>
        <v>66634.540671199065</v>
      </c>
      <c r="BA8" s="1409">
        <f t="shared" si="0"/>
        <v>66634.540671199065</v>
      </c>
      <c r="BB8" s="1409">
        <f t="shared" si="0"/>
        <v>73297.994738318972</v>
      </c>
      <c r="BC8" s="1409">
        <f t="shared" si="0"/>
        <v>73297.994738318972</v>
      </c>
      <c r="BD8" s="1409">
        <f t="shared" si="0"/>
        <v>73297.994738318972</v>
      </c>
      <c r="BE8" s="1409">
        <f t="shared" si="0"/>
        <v>73297.994738318972</v>
      </c>
      <c r="BF8" s="1409">
        <f t="shared" si="0"/>
        <v>80627.794212150868</v>
      </c>
      <c r="BG8" s="1409">
        <f t="shared" si="0"/>
        <v>80627.794212150868</v>
      </c>
      <c r="BH8" s="1409">
        <f t="shared" si="0"/>
        <v>80627.794212150868</v>
      </c>
      <c r="BI8" s="1409">
        <f t="shared" si="0"/>
        <v>80627.794212150868</v>
      </c>
      <c r="BJ8" s="1409">
        <f t="shared" si="0"/>
        <v>88690.573633365959</v>
      </c>
      <c r="BK8" s="1409">
        <f t="shared" si="0"/>
        <v>88690.573633365959</v>
      </c>
      <c r="BL8" s="1409">
        <f t="shared" si="0"/>
        <v>88690.573633365959</v>
      </c>
      <c r="BM8" s="1409">
        <f t="shared" si="0"/>
        <v>88690.573633365959</v>
      </c>
      <c r="BN8" s="677"/>
      <c r="BO8" s="807"/>
      <c r="BP8" s="805" t="str">
        <f t="shared" ref="BP8:BP15" si="1">D8</f>
        <v>CEO</v>
      </c>
      <c r="BQ8" s="1418">
        <f t="shared" ref="BQ8:BQ13" si="2">SUM(F8:I8)</f>
        <v>93420</v>
      </c>
      <c r="BR8" s="1418">
        <f t="shared" ref="BR8:BR13" si="3">SUM(J8:M8)</f>
        <v>102762</v>
      </c>
      <c r="BS8" s="1418">
        <f t="shared" ref="BS8:BS13" si="4">SUM(N8:Q8)</f>
        <v>113038.20000000001</v>
      </c>
      <c r="BT8" s="1418">
        <f t="shared" ref="BT8:BT13" si="5">SUM(R8:U8)</f>
        <v>124342.02000000002</v>
      </c>
      <c r="BU8" s="1418">
        <f t="shared" ref="BU8:BU13" si="6">SUM(V8:Y8)</f>
        <v>136776.22200000001</v>
      </c>
      <c r="BV8" s="1418">
        <f t="shared" ref="BV8:BV13" si="7">SUM(Z8:AC8)</f>
        <v>150453.84420000002</v>
      </c>
      <c r="BW8" s="1418">
        <f t="shared" ref="BW8:BW13" si="8">SUM(AD8:AG8)</f>
        <v>165499.22862000001</v>
      </c>
      <c r="BX8" s="1418">
        <f t="shared" ref="BX8:BX13" si="9">SUM(AH8:AK8)</f>
        <v>182049.15148200002</v>
      </c>
      <c r="BY8" s="1418">
        <f t="shared" ref="BY8:BY13" si="10">SUM(AL8:AO8)</f>
        <v>200254.06663020005</v>
      </c>
      <c r="BZ8" s="1418">
        <f t="shared" ref="BZ8:BZ15" si="11">SUM(AP8:AS8)</f>
        <v>220279.47329322004</v>
      </c>
      <c r="CA8" s="1418">
        <f t="shared" ref="CA8:CA15" si="12">SUM(AQ8:AT8)</f>
        <v>225786.46012555054</v>
      </c>
      <c r="CB8" s="1418">
        <f t="shared" ref="CB8:CB15" si="13">SUM(AR8:AU8)</f>
        <v>231293.44695788104</v>
      </c>
      <c r="CC8" s="1418">
        <f t="shared" ref="CC8:CE15" si="14">SUM(AS8:AV8)</f>
        <v>236800.43379021154</v>
      </c>
      <c r="CD8" s="1418">
        <f t="shared" si="14"/>
        <v>242307.42062254206</v>
      </c>
      <c r="CE8" s="1419">
        <f t="shared" si="14"/>
        <v>248365.10613810562</v>
      </c>
    </row>
    <row r="9" spans="2:83" ht="10.5">
      <c r="B9" s="804"/>
      <c r="C9" s="808"/>
      <c r="D9" s="675" t="str">
        <f>'OPEX Drivers'!B26</f>
        <v>Sales &amp; Marketing Manager</v>
      </c>
      <c r="E9" s="1216"/>
      <c r="F9" s="1410">
        <f t="shared" ref="F9:AW9" si="15">F23</f>
        <v>15570</v>
      </c>
      <c r="G9" s="1411">
        <f t="shared" si="15"/>
        <v>15570</v>
      </c>
      <c r="H9" s="1411">
        <f t="shared" si="15"/>
        <v>15570</v>
      </c>
      <c r="I9" s="1411">
        <f t="shared" si="15"/>
        <v>15570</v>
      </c>
      <c r="J9" s="1411">
        <f t="shared" si="15"/>
        <v>17127</v>
      </c>
      <c r="K9" s="1411">
        <f t="shared" si="15"/>
        <v>17127</v>
      </c>
      <c r="L9" s="1411">
        <f t="shared" si="15"/>
        <v>17127</v>
      </c>
      <c r="M9" s="1411">
        <f t="shared" si="15"/>
        <v>17127</v>
      </c>
      <c r="N9" s="1411">
        <f t="shared" si="15"/>
        <v>18839.699999999997</v>
      </c>
      <c r="O9" s="1411">
        <f t="shared" si="15"/>
        <v>18839.699999999997</v>
      </c>
      <c r="P9" s="1411">
        <f t="shared" si="15"/>
        <v>18839.699999999997</v>
      </c>
      <c r="Q9" s="1411">
        <f t="shared" si="15"/>
        <v>18839.699999999997</v>
      </c>
      <c r="R9" s="1411">
        <f t="shared" si="15"/>
        <v>20723.669999999998</v>
      </c>
      <c r="S9" s="1411">
        <f t="shared" si="15"/>
        <v>20723.669999999998</v>
      </c>
      <c r="T9" s="1411">
        <f t="shared" si="15"/>
        <v>20723.669999999998</v>
      </c>
      <c r="U9" s="1411">
        <f t="shared" si="15"/>
        <v>20723.669999999998</v>
      </c>
      <c r="V9" s="1411">
        <f t="shared" si="15"/>
        <v>22796.036999999997</v>
      </c>
      <c r="W9" s="1411">
        <f t="shared" si="15"/>
        <v>22796.036999999997</v>
      </c>
      <c r="X9" s="1411">
        <f t="shared" si="15"/>
        <v>22796.036999999997</v>
      </c>
      <c r="Y9" s="1411">
        <f t="shared" si="15"/>
        <v>22796.036999999997</v>
      </c>
      <c r="Z9" s="1411">
        <f t="shared" si="15"/>
        <v>25075.640699999996</v>
      </c>
      <c r="AA9" s="1411">
        <f t="shared" si="15"/>
        <v>25075.640699999996</v>
      </c>
      <c r="AB9" s="1411">
        <f t="shared" si="15"/>
        <v>25075.640699999996</v>
      </c>
      <c r="AC9" s="1411">
        <f t="shared" si="15"/>
        <v>25075.640699999996</v>
      </c>
      <c r="AD9" s="1411">
        <f t="shared" si="15"/>
        <v>27583.204769999997</v>
      </c>
      <c r="AE9" s="1411">
        <f t="shared" si="15"/>
        <v>27583.204769999997</v>
      </c>
      <c r="AF9" s="1411">
        <f t="shared" si="15"/>
        <v>27583.204769999997</v>
      </c>
      <c r="AG9" s="1411">
        <f t="shared" si="15"/>
        <v>27583.204769999997</v>
      </c>
      <c r="AH9" s="1411">
        <f t="shared" si="15"/>
        <v>30341.525246999998</v>
      </c>
      <c r="AI9" s="1411">
        <f t="shared" si="15"/>
        <v>30341.525246999998</v>
      </c>
      <c r="AJ9" s="1411">
        <f t="shared" si="15"/>
        <v>30341.525246999998</v>
      </c>
      <c r="AK9" s="1411">
        <f t="shared" si="15"/>
        <v>30341.525246999998</v>
      </c>
      <c r="AL9" s="1411">
        <f t="shared" si="15"/>
        <v>33375.6777717</v>
      </c>
      <c r="AM9" s="1411">
        <f t="shared" si="15"/>
        <v>33375.6777717</v>
      </c>
      <c r="AN9" s="1411">
        <f t="shared" si="15"/>
        <v>33375.6777717</v>
      </c>
      <c r="AO9" s="1411">
        <f t="shared" si="15"/>
        <v>33375.6777717</v>
      </c>
      <c r="AP9" s="1411">
        <f t="shared" si="15"/>
        <v>36713.24554887</v>
      </c>
      <c r="AQ9" s="1411">
        <f t="shared" si="15"/>
        <v>36713.24554887</v>
      </c>
      <c r="AR9" s="1411">
        <f t="shared" si="15"/>
        <v>36713.24554887</v>
      </c>
      <c r="AS9" s="1411">
        <f t="shared" si="15"/>
        <v>36713.24554887</v>
      </c>
      <c r="AT9" s="1411">
        <f t="shared" si="15"/>
        <v>40384.570103756996</v>
      </c>
      <c r="AU9" s="1411">
        <f t="shared" si="15"/>
        <v>40384.570103756996</v>
      </c>
      <c r="AV9" s="1411">
        <f t="shared" si="15"/>
        <v>40384.570103756996</v>
      </c>
      <c r="AW9" s="1411">
        <f t="shared" si="15"/>
        <v>40384.570103756996</v>
      </c>
      <c r="AX9" s="1411">
        <f t="shared" ref="AX9:BM9" si="16">AX23</f>
        <v>44423.027114132696</v>
      </c>
      <c r="AY9" s="1411">
        <f t="shared" si="16"/>
        <v>44423.027114132696</v>
      </c>
      <c r="AZ9" s="1411">
        <f t="shared" si="16"/>
        <v>44423.027114132696</v>
      </c>
      <c r="BA9" s="1411">
        <f t="shared" si="16"/>
        <v>44423.027114132696</v>
      </c>
      <c r="BB9" s="1411">
        <f t="shared" si="16"/>
        <v>48865.329825545967</v>
      </c>
      <c r="BC9" s="1411">
        <f t="shared" si="16"/>
        <v>48865.329825545967</v>
      </c>
      <c r="BD9" s="1411">
        <f t="shared" si="16"/>
        <v>48865.329825545967</v>
      </c>
      <c r="BE9" s="1411">
        <f t="shared" si="16"/>
        <v>48865.329825545967</v>
      </c>
      <c r="BF9" s="1411">
        <f t="shared" si="16"/>
        <v>53751.862808100559</v>
      </c>
      <c r="BG9" s="1411">
        <f t="shared" si="16"/>
        <v>53751.862808100559</v>
      </c>
      <c r="BH9" s="1411">
        <f t="shared" si="16"/>
        <v>53751.862808100559</v>
      </c>
      <c r="BI9" s="1411">
        <f t="shared" si="16"/>
        <v>53751.862808100559</v>
      </c>
      <c r="BJ9" s="1411">
        <f t="shared" si="16"/>
        <v>59127.049088910622</v>
      </c>
      <c r="BK9" s="1411">
        <f t="shared" si="16"/>
        <v>59127.049088910622</v>
      </c>
      <c r="BL9" s="1411">
        <f t="shared" si="16"/>
        <v>59127.049088910622</v>
      </c>
      <c r="BM9" s="1411">
        <f t="shared" si="16"/>
        <v>59127.049088910622</v>
      </c>
      <c r="BN9" s="675"/>
      <c r="BO9" s="803"/>
      <c r="BP9" s="802" t="str">
        <f t="shared" si="1"/>
        <v>Sales &amp; Marketing Manager</v>
      </c>
      <c r="BQ9" s="1420">
        <f t="shared" si="2"/>
        <v>62280</v>
      </c>
      <c r="BR9" s="1420">
        <f t="shared" si="3"/>
        <v>68508</v>
      </c>
      <c r="BS9" s="1420">
        <f t="shared" si="4"/>
        <v>75358.799999999988</v>
      </c>
      <c r="BT9" s="1420">
        <f t="shared" si="5"/>
        <v>82894.679999999993</v>
      </c>
      <c r="BU9" s="1420">
        <f t="shared" si="6"/>
        <v>91184.147999999986</v>
      </c>
      <c r="BV9" s="1420">
        <f t="shared" si="7"/>
        <v>100302.56279999999</v>
      </c>
      <c r="BW9" s="1420">
        <f t="shared" si="8"/>
        <v>110332.81907999999</v>
      </c>
      <c r="BX9" s="1420">
        <f t="shared" si="9"/>
        <v>121366.10098799999</v>
      </c>
      <c r="BY9" s="1420">
        <f t="shared" si="10"/>
        <v>133502.7110868</v>
      </c>
      <c r="BZ9" s="1420">
        <f t="shared" si="11"/>
        <v>146852.98219548</v>
      </c>
      <c r="CA9" s="1420">
        <f t="shared" si="12"/>
        <v>150524.30675036699</v>
      </c>
      <c r="CB9" s="1420">
        <f t="shared" si="13"/>
        <v>154195.63130525401</v>
      </c>
      <c r="CC9" s="1420">
        <f t="shared" si="14"/>
        <v>157866.955860141</v>
      </c>
      <c r="CD9" s="1420">
        <f t="shared" si="14"/>
        <v>161538.28041502798</v>
      </c>
      <c r="CE9" s="1421">
        <f t="shared" si="14"/>
        <v>165576.73742540367</v>
      </c>
    </row>
    <row r="10" spans="2:83" ht="10.5">
      <c r="B10" s="804"/>
      <c r="C10" s="808"/>
      <c r="D10" s="805" t="str">
        <f>'OPEX Drivers'!B27</f>
        <v>Chief Technology Officer</v>
      </c>
      <c r="E10" s="1215"/>
      <c r="F10" s="1408">
        <f t="shared" ref="F10:AW10" si="17">F24</f>
        <v>3114</v>
      </c>
      <c r="G10" s="1409">
        <f t="shared" si="17"/>
        <v>0</v>
      </c>
      <c r="H10" s="1409">
        <f t="shared" si="17"/>
        <v>0</v>
      </c>
      <c r="I10" s="1409">
        <f t="shared" si="17"/>
        <v>0</v>
      </c>
      <c r="J10" s="1409">
        <f t="shared" si="17"/>
        <v>3425.3999999999996</v>
      </c>
      <c r="K10" s="1409">
        <f t="shared" si="17"/>
        <v>0</v>
      </c>
      <c r="L10" s="1409">
        <f t="shared" si="17"/>
        <v>0</v>
      </c>
      <c r="M10" s="1409">
        <f t="shared" si="17"/>
        <v>0</v>
      </c>
      <c r="N10" s="1409">
        <f t="shared" si="17"/>
        <v>3767.94</v>
      </c>
      <c r="O10" s="1409">
        <f t="shared" si="17"/>
        <v>0</v>
      </c>
      <c r="P10" s="1409">
        <f t="shared" si="17"/>
        <v>0</v>
      </c>
      <c r="Q10" s="1409">
        <f t="shared" si="17"/>
        <v>0</v>
      </c>
      <c r="R10" s="1409">
        <f t="shared" si="17"/>
        <v>4144.7340000000004</v>
      </c>
      <c r="S10" s="1409">
        <f t="shared" si="17"/>
        <v>0</v>
      </c>
      <c r="T10" s="1409">
        <f t="shared" si="17"/>
        <v>0</v>
      </c>
      <c r="U10" s="1409">
        <f t="shared" si="17"/>
        <v>0</v>
      </c>
      <c r="V10" s="1409">
        <f t="shared" si="17"/>
        <v>4559.2073999999993</v>
      </c>
      <c r="W10" s="1409">
        <f t="shared" si="17"/>
        <v>0</v>
      </c>
      <c r="X10" s="1409">
        <f t="shared" si="17"/>
        <v>0</v>
      </c>
      <c r="Y10" s="1409">
        <f t="shared" si="17"/>
        <v>0</v>
      </c>
      <c r="Z10" s="1409">
        <f t="shared" si="17"/>
        <v>5015.1281399999998</v>
      </c>
      <c r="AA10" s="1409">
        <f t="shared" si="17"/>
        <v>0</v>
      </c>
      <c r="AB10" s="1409">
        <f t="shared" si="17"/>
        <v>0</v>
      </c>
      <c r="AC10" s="1409">
        <f t="shared" si="17"/>
        <v>0</v>
      </c>
      <c r="AD10" s="1409">
        <f t="shared" si="17"/>
        <v>5516.6409540000004</v>
      </c>
      <c r="AE10" s="1409">
        <f t="shared" si="17"/>
        <v>0</v>
      </c>
      <c r="AF10" s="1409">
        <f t="shared" si="17"/>
        <v>0</v>
      </c>
      <c r="AG10" s="1409">
        <f t="shared" si="17"/>
        <v>0</v>
      </c>
      <c r="AH10" s="1409">
        <f t="shared" si="17"/>
        <v>6068.3050493999999</v>
      </c>
      <c r="AI10" s="1409">
        <f t="shared" si="17"/>
        <v>0</v>
      </c>
      <c r="AJ10" s="1409">
        <f t="shared" si="17"/>
        <v>0</v>
      </c>
      <c r="AK10" s="1409">
        <f t="shared" si="17"/>
        <v>0</v>
      </c>
      <c r="AL10" s="1409">
        <f t="shared" si="17"/>
        <v>6675.1355543400005</v>
      </c>
      <c r="AM10" s="1409">
        <f t="shared" si="17"/>
        <v>0</v>
      </c>
      <c r="AN10" s="1409">
        <f t="shared" si="17"/>
        <v>0</v>
      </c>
      <c r="AO10" s="1409">
        <f t="shared" si="17"/>
        <v>0</v>
      </c>
      <c r="AP10" s="1409">
        <f t="shared" si="17"/>
        <v>7342.649109774</v>
      </c>
      <c r="AQ10" s="1409">
        <f t="shared" si="17"/>
        <v>0</v>
      </c>
      <c r="AR10" s="1409">
        <f t="shared" si="17"/>
        <v>0</v>
      </c>
      <c r="AS10" s="1409">
        <f t="shared" si="17"/>
        <v>0</v>
      </c>
      <c r="AT10" s="1409">
        <f t="shared" si="17"/>
        <v>8076.914020751401</v>
      </c>
      <c r="AU10" s="1409">
        <f t="shared" si="17"/>
        <v>0</v>
      </c>
      <c r="AV10" s="1409">
        <f t="shared" si="17"/>
        <v>0</v>
      </c>
      <c r="AW10" s="1409">
        <f t="shared" si="17"/>
        <v>0</v>
      </c>
      <c r="AX10" s="1409">
        <f t="shared" ref="AX10:BM10" si="18">AX24</f>
        <v>8884.6054228265402</v>
      </c>
      <c r="AY10" s="1409">
        <f t="shared" si="18"/>
        <v>0</v>
      </c>
      <c r="AZ10" s="1409">
        <f t="shared" si="18"/>
        <v>0</v>
      </c>
      <c r="BA10" s="1409">
        <f t="shared" si="18"/>
        <v>0</v>
      </c>
      <c r="BB10" s="1409">
        <f t="shared" si="18"/>
        <v>9773.0659651091937</v>
      </c>
      <c r="BC10" s="1409">
        <f t="shared" si="18"/>
        <v>0</v>
      </c>
      <c r="BD10" s="1409">
        <f t="shared" si="18"/>
        <v>0</v>
      </c>
      <c r="BE10" s="1409">
        <f t="shared" si="18"/>
        <v>0</v>
      </c>
      <c r="BF10" s="1409">
        <f t="shared" si="18"/>
        <v>10750.372561620114</v>
      </c>
      <c r="BG10" s="1409">
        <f t="shared" si="18"/>
        <v>0</v>
      </c>
      <c r="BH10" s="1409">
        <f t="shared" si="18"/>
        <v>0</v>
      </c>
      <c r="BI10" s="1409">
        <f t="shared" si="18"/>
        <v>0</v>
      </c>
      <c r="BJ10" s="1409">
        <f t="shared" si="18"/>
        <v>11825.409817782125</v>
      </c>
      <c r="BK10" s="1409">
        <f t="shared" si="18"/>
        <v>0</v>
      </c>
      <c r="BL10" s="1409">
        <f t="shared" si="18"/>
        <v>0</v>
      </c>
      <c r="BM10" s="1409">
        <f t="shared" si="18"/>
        <v>0</v>
      </c>
      <c r="BN10" s="677"/>
      <c r="BO10" s="807"/>
      <c r="BP10" s="805" t="str">
        <f t="shared" si="1"/>
        <v>Chief Technology Officer</v>
      </c>
      <c r="BQ10" s="1418">
        <f t="shared" si="2"/>
        <v>3114</v>
      </c>
      <c r="BR10" s="1418">
        <f t="shared" si="3"/>
        <v>3425.3999999999996</v>
      </c>
      <c r="BS10" s="1418">
        <f t="shared" si="4"/>
        <v>3767.94</v>
      </c>
      <c r="BT10" s="1418">
        <f t="shared" si="5"/>
        <v>4144.7340000000004</v>
      </c>
      <c r="BU10" s="1418">
        <f t="shared" si="6"/>
        <v>4559.2073999999993</v>
      </c>
      <c r="BV10" s="1418">
        <f t="shared" si="7"/>
        <v>5015.1281399999998</v>
      </c>
      <c r="BW10" s="1418">
        <f t="shared" si="8"/>
        <v>5516.6409540000004</v>
      </c>
      <c r="BX10" s="1418">
        <f t="shared" si="9"/>
        <v>6068.3050493999999</v>
      </c>
      <c r="BY10" s="1418">
        <f t="shared" si="10"/>
        <v>6675.1355543400005</v>
      </c>
      <c r="BZ10" s="1418">
        <f t="shared" si="11"/>
        <v>7342.649109774</v>
      </c>
      <c r="CA10" s="1418">
        <f t="shared" si="12"/>
        <v>8076.914020751401</v>
      </c>
      <c r="CB10" s="1418">
        <f t="shared" si="13"/>
        <v>8076.914020751401</v>
      </c>
      <c r="CC10" s="1418">
        <f t="shared" si="14"/>
        <v>8076.914020751401</v>
      </c>
      <c r="CD10" s="1418">
        <f t="shared" si="14"/>
        <v>8076.914020751401</v>
      </c>
      <c r="CE10" s="1419">
        <f t="shared" si="14"/>
        <v>8884.6054228265402</v>
      </c>
    </row>
    <row r="11" spans="2:83" ht="10.5">
      <c r="B11" s="804"/>
      <c r="C11" s="808"/>
      <c r="D11" s="675" t="str">
        <f>'OPEX Drivers'!B28</f>
        <v xml:space="preserve">Manager Vet </v>
      </c>
      <c r="E11" s="1216"/>
      <c r="F11" s="1410">
        <f t="shared" ref="F11:AW11" si="19">F25</f>
        <v>6228</v>
      </c>
      <c r="G11" s="1411">
        <f t="shared" si="19"/>
        <v>0</v>
      </c>
      <c r="H11" s="1411">
        <f t="shared" si="19"/>
        <v>0</v>
      </c>
      <c r="I11" s="1411">
        <f t="shared" si="19"/>
        <v>0</v>
      </c>
      <c r="J11" s="1411">
        <f t="shared" si="19"/>
        <v>6850.7999999999993</v>
      </c>
      <c r="K11" s="1411">
        <f t="shared" si="19"/>
        <v>0</v>
      </c>
      <c r="L11" s="1411">
        <f t="shared" si="19"/>
        <v>0</v>
      </c>
      <c r="M11" s="1411">
        <f t="shared" si="19"/>
        <v>0</v>
      </c>
      <c r="N11" s="1411">
        <f t="shared" si="19"/>
        <v>7535.88</v>
      </c>
      <c r="O11" s="1411">
        <f t="shared" si="19"/>
        <v>0</v>
      </c>
      <c r="P11" s="1411">
        <f t="shared" si="19"/>
        <v>0</v>
      </c>
      <c r="Q11" s="1411">
        <f t="shared" si="19"/>
        <v>0</v>
      </c>
      <c r="R11" s="1411">
        <f t="shared" si="19"/>
        <v>8289.4680000000008</v>
      </c>
      <c r="S11" s="1411">
        <f t="shared" si="19"/>
        <v>0</v>
      </c>
      <c r="T11" s="1411">
        <f t="shared" si="19"/>
        <v>0</v>
      </c>
      <c r="U11" s="1411">
        <f t="shared" si="19"/>
        <v>0</v>
      </c>
      <c r="V11" s="1411">
        <f t="shared" si="19"/>
        <v>9118.4147999999986</v>
      </c>
      <c r="W11" s="1411">
        <f t="shared" si="19"/>
        <v>0</v>
      </c>
      <c r="X11" s="1411">
        <f t="shared" si="19"/>
        <v>0</v>
      </c>
      <c r="Y11" s="1411">
        <f t="shared" si="19"/>
        <v>0</v>
      </c>
      <c r="Z11" s="1411">
        <f t="shared" si="19"/>
        <v>10030.25628</v>
      </c>
      <c r="AA11" s="1411">
        <f t="shared" si="19"/>
        <v>0</v>
      </c>
      <c r="AB11" s="1411">
        <f t="shared" si="19"/>
        <v>0</v>
      </c>
      <c r="AC11" s="1411">
        <f t="shared" si="19"/>
        <v>0</v>
      </c>
      <c r="AD11" s="1411">
        <f t="shared" si="19"/>
        <v>11033.281908000001</v>
      </c>
      <c r="AE11" s="1411">
        <f t="shared" si="19"/>
        <v>0</v>
      </c>
      <c r="AF11" s="1411">
        <f t="shared" si="19"/>
        <v>0</v>
      </c>
      <c r="AG11" s="1411">
        <f t="shared" si="19"/>
        <v>0</v>
      </c>
      <c r="AH11" s="1411">
        <f t="shared" si="19"/>
        <v>12136.6100988</v>
      </c>
      <c r="AI11" s="1411">
        <f t="shared" si="19"/>
        <v>0</v>
      </c>
      <c r="AJ11" s="1411">
        <f t="shared" si="19"/>
        <v>0</v>
      </c>
      <c r="AK11" s="1411">
        <f t="shared" si="19"/>
        <v>0</v>
      </c>
      <c r="AL11" s="1411">
        <f t="shared" si="19"/>
        <v>13350.271108680001</v>
      </c>
      <c r="AM11" s="1411">
        <f t="shared" si="19"/>
        <v>0</v>
      </c>
      <c r="AN11" s="1411">
        <f t="shared" si="19"/>
        <v>0</v>
      </c>
      <c r="AO11" s="1411">
        <f t="shared" si="19"/>
        <v>0</v>
      </c>
      <c r="AP11" s="1411">
        <f t="shared" si="19"/>
        <v>14685.298219548</v>
      </c>
      <c r="AQ11" s="1411">
        <f t="shared" si="19"/>
        <v>0</v>
      </c>
      <c r="AR11" s="1411">
        <f t="shared" si="19"/>
        <v>0</v>
      </c>
      <c r="AS11" s="1411">
        <f t="shared" si="19"/>
        <v>0</v>
      </c>
      <c r="AT11" s="1411">
        <f t="shared" si="19"/>
        <v>16153.828041502802</v>
      </c>
      <c r="AU11" s="1411">
        <f t="shared" si="19"/>
        <v>0</v>
      </c>
      <c r="AV11" s="1411">
        <f t="shared" si="19"/>
        <v>0</v>
      </c>
      <c r="AW11" s="1411">
        <f t="shared" si="19"/>
        <v>0</v>
      </c>
      <c r="AX11" s="1411">
        <f t="shared" ref="AX11:BM11" si="20">AX25</f>
        <v>17769.21084565308</v>
      </c>
      <c r="AY11" s="1411">
        <f t="shared" si="20"/>
        <v>0</v>
      </c>
      <c r="AZ11" s="1411">
        <f t="shared" si="20"/>
        <v>0</v>
      </c>
      <c r="BA11" s="1411">
        <f t="shared" si="20"/>
        <v>0</v>
      </c>
      <c r="BB11" s="1411">
        <f t="shared" si="20"/>
        <v>19546.131930218387</v>
      </c>
      <c r="BC11" s="1411">
        <f t="shared" si="20"/>
        <v>0</v>
      </c>
      <c r="BD11" s="1411">
        <f t="shared" si="20"/>
        <v>0</v>
      </c>
      <c r="BE11" s="1411">
        <f t="shared" si="20"/>
        <v>0</v>
      </c>
      <c r="BF11" s="1411">
        <f t="shared" si="20"/>
        <v>21500.745123240227</v>
      </c>
      <c r="BG11" s="1411">
        <f t="shared" si="20"/>
        <v>0</v>
      </c>
      <c r="BH11" s="1411">
        <f t="shared" si="20"/>
        <v>0</v>
      </c>
      <c r="BI11" s="1411">
        <f t="shared" si="20"/>
        <v>0</v>
      </c>
      <c r="BJ11" s="1411">
        <f t="shared" si="20"/>
        <v>23650.81963556425</v>
      </c>
      <c r="BK11" s="1411">
        <f t="shared" si="20"/>
        <v>0</v>
      </c>
      <c r="BL11" s="1411">
        <f t="shared" si="20"/>
        <v>0</v>
      </c>
      <c r="BM11" s="1411">
        <f t="shared" si="20"/>
        <v>0</v>
      </c>
      <c r="BN11" s="675"/>
      <c r="BO11" s="803"/>
      <c r="BP11" s="802" t="str">
        <f t="shared" si="1"/>
        <v xml:space="preserve">Manager Vet </v>
      </c>
      <c r="BQ11" s="1420">
        <f t="shared" si="2"/>
        <v>6228</v>
      </c>
      <c r="BR11" s="1420">
        <f t="shared" si="3"/>
        <v>6850.7999999999993</v>
      </c>
      <c r="BS11" s="1420">
        <f t="shared" si="4"/>
        <v>7535.88</v>
      </c>
      <c r="BT11" s="1420">
        <f t="shared" si="5"/>
        <v>8289.4680000000008</v>
      </c>
      <c r="BU11" s="1420">
        <f t="shared" si="6"/>
        <v>9118.4147999999986</v>
      </c>
      <c r="BV11" s="1420">
        <f t="shared" si="7"/>
        <v>10030.25628</v>
      </c>
      <c r="BW11" s="1420">
        <f t="shared" si="8"/>
        <v>11033.281908000001</v>
      </c>
      <c r="BX11" s="1420">
        <f t="shared" si="9"/>
        <v>12136.6100988</v>
      </c>
      <c r="BY11" s="1420">
        <f t="shared" si="10"/>
        <v>13350.271108680001</v>
      </c>
      <c r="BZ11" s="1420">
        <f t="shared" si="11"/>
        <v>14685.298219548</v>
      </c>
      <c r="CA11" s="1420">
        <f t="shared" si="12"/>
        <v>16153.828041502802</v>
      </c>
      <c r="CB11" s="1420">
        <f t="shared" si="13"/>
        <v>16153.828041502802</v>
      </c>
      <c r="CC11" s="1420">
        <f t="shared" si="14"/>
        <v>16153.828041502802</v>
      </c>
      <c r="CD11" s="1420">
        <f t="shared" si="14"/>
        <v>16153.828041502802</v>
      </c>
      <c r="CE11" s="1421">
        <f t="shared" si="14"/>
        <v>17769.21084565308</v>
      </c>
    </row>
    <row r="12" spans="2:83" ht="10.5">
      <c r="B12" s="804"/>
      <c r="C12" s="808"/>
      <c r="D12" s="805" t="str">
        <f>'OPEX Drivers'!B29</f>
        <v>Staff Role #1 Dispecer Tech Operator</v>
      </c>
      <c r="E12" s="1215"/>
      <c r="F12" s="1408">
        <f t="shared" ref="F12:AW12" si="21">F26</f>
        <v>16608</v>
      </c>
      <c r="G12" s="1409">
        <f t="shared" si="21"/>
        <v>0</v>
      </c>
      <c r="H12" s="1409">
        <f t="shared" si="21"/>
        <v>0</v>
      </c>
      <c r="I12" s="1409">
        <f t="shared" si="21"/>
        <v>8304</v>
      </c>
      <c r="J12" s="1409">
        <f t="shared" si="21"/>
        <v>18268.800000000003</v>
      </c>
      <c r="K12" s="1409">
        <f t="shared" si="21"/>
        <v>0</v>
      </c>
      <c r="L12" s="1409">
        <f t="shared" si="21"/>
        <v>0</v>
      </c>
      <c r="M12" s="1409">
        <f t="shared" si="21"/>
        <v>9134.4000000000015</v>
      </c>
      <c r="N12" s="1409">
        <f t="shared" si="21"/>
        <v>20095.68</v>
      </c>
      <c r="O12" s="1409">
        <f t="shared" si="21"/>
        <v>0</v>
      </c>
      <c r="P12" s="1409">
        <f t="shared" si="21"/>
        <v>0</v>
      </c>
      <c r="Q12" s="1409">
        <f t="shared" si="21"/>
        <v>10047.84</v>
      </c>
      <c r="R12" s="1409">
        <f t="shared" si="21"/>
        <v>22105.248</v>
      </c>
      <c r="S12" s="1409">
        <f t="shared" si="21"/>
        <v>0</v>
      </c>
      <c r="T12" s="1409">
        <f t="shared" si="21"/>
        <v>0</v>
      </c>
      <c r="U12" s="1409">
        <f t="shared" si="21"/>
        <v>11052.624</v>
      </c>
      <c r="V12" s="1409">
        <f t="shared" si="21"/>
        <v>24315.772799999999</v>
      </c>
      <c r="W12" s="1409">
        <f t="shared" si="21"/>
        <v>0</v>
      </c>
      <c r="X12" s="1409">
        <f t="shared" si="21"/>
        <v>0</v>
      </c>
      <c r="Y12" s="1409">
        <f t="shared" si="21"/>
        <v>12157.886399999999</v>
      </c>
      <c r="Z12" s="1409">
        <f t="shared" si="21"/>
        <v>26747.350079999997</v>
      </c>
      <c r="AA12" s="1409">
        <f t="shared" si="21"/>
        <v>0</v>
      </c>
      <c r="AB12" s="1409">
        <f t="shared" si="21"/>
        <v>0</v>
      </c>
      <c r="AC12" s="1409">
        <f t="shared" si="21"/>
        <v>13373.675039999998</v>
      </c>
      <c r="AD12" s="1409">
        <f t="shared" si="21"/>
        <v>29422.085088</v>
      </c>
      <c r="AE12" s="1409">
        <f t="shared" si="21"/>
        <v>0</v>
      </c>
      <c r="AF12" s="1409">
        <f t="shared" si="21"/>
        <v>0</v>
      </c>
      <c r="AG12" s="1409">
        <f t="shared" si="21"/>
        <v>14711.042544</v>
      </c>
      <c r="AH12" s="1409">
        <f t="shared" si="21"/>
        <v>32364.293596800002</v>
      </c>
      <c r="AI12" s="1409">
        <f t="shared" si="21"/>
        <v>0</v>
      </c>
      <c r="AJ12" s="1409">
        <f t="shared" si="21"/>
        <v>0</v>
      </c>
      <c r="AK12" s="1409">
        <f t="shared" si="21"/>
        <v>16182.146798400001</v>
      </c>
      <c r="AL12" s="1409">
        <f t="shared" si="21"/>
        <v>35600.72295648</v>
      </c>
      <c r="AM12" s="1409">
        <f t="shared" si="21"/>
        <v>0</v>
      </c>
      <c r="AN12" s="1409">
        <f t="shared" si="21"/>
        <v>0</v>
      </c>
      <c r="AO12" s="1409">
        <f t="shared" si="21"/>
        <v>17800.36147824</v>
      </c>
      <c r="AP12" s="1409">
        <f t="shared" si="21"/>
        <v>39160.795252128002</v>
      </c>
      <c r="AQ12" s="1409">
        <f t="shared" si="21"/>
        <v>0</v>
      </c>
      <c r="AR12" s="1409">
        <f t="shared" si="21"/>
        <v>0</v>
      </c>
      <c r="AS12" s="1409">
        <f t="shared" si="21"/>
        <v>19580.397626064001</v>
      </c>
      <c r="AT12" s="1409">
        <f t="shared" si="21"/>
        <v>43076.874777340803</v>
      </c>
      <c r="AU12" s="1409">
        <f t="shared" si="21"/>
        <v>0</v>
      </c>
      <c r="AV12" s="1409">
        <f t="shared" si="21"/>
        <v>0</v>
      </c>
      <c r="AW12" s="1409">
        <f t="shared" si="21"/>
        <v>21538.437388670402</v>
      </c>
      <c r="AX12" s="1409">
        <f t="shared" ref="AX12:BM12" si="22">AX26</f>
        <v>47384.562255074881</v>
      </c>
      <c r="AY12" s="1409">
        <f t="shared" si="22"/>
        <v>0</v>
      </c>
      <c r="AZ12" s="1409">
        <f t="shared" si="22"/>
        <v>0</v>
      </c>
      <c r="BA12" s="1409">
        <f t="shared" si="22"/>
        <v>23692.281127537441</v>
      </c>
      <c r="BB12" s="1409">
        <f t="shared" si="22"/>
        <v>52123.018480582366</v>
      </c>
      <c r="BC12" s="1409">
        <f t="shared" si="22"/>
        <v>0</v>
      </c>
      <c r="BD12" s="1409">
        <f t="shared" si="22"/>
        <v>0</v>
      </c>
      <c r="BE12" s="1409">
        <f t="shared" si="22"/>
        <v>26061.509240291183</v>
      </c>
      <c r="BF12" s="1409">
        <f t="shared" si="22"/>
        <v>57335.320328640599</v>
      </c>
      <c r="BG12" s="1409">
        <f t="shared" si="22"/>
        <v>0</v>
      </c>
      <c r="BH12" s="1409">
        <f t="shared" si="22"/>
        <v>0</v>
      </c>
      <c r="BI12" s="1409">
        <f t="shared" si="22"/>
        <v>28667.660164320299</v>
      </c>
      <c r="BJ12" s="1409">
        <f t="shared" si="22"/>
        <v>63068.852361504658</v>
      </c>
      <c r="BK12" s="1409">
        <f t="shared" si="22"/>
        <v>0</v>
      </c>
      <c r="BL12" s="1409">
        <f t="shared" si="22"/>
        <v>0</v>
      </c>
      <c r="BM12" s="1409">
        <f t="shared" si="22"/>
        <v>31534.426180752329</v>
      </c>
      <c r="BN12" s="677"/>
      <c r="BO12" s="807"/>
      <c r="BP12" s="805" t="str">
        <f t="shared" si="1"/>
        <v>Staff Role #1 Dispecer Tech Operator</v>
      </c>
      <c r="BQ12" s="1418">
        <f t="shared" si="2"/>
        <v>24912</v>
      </c>
      <c r="BR12" s="1418">
        <f t="shared" si="3"/>
        <v>27403.200000000004</v>
      </c>
      <c r="BS12" s="1418">
        <f t="shared" si="4"/>
        <v>30143.52</v>
      </c>
      <c r="BT12" s="1418">
        <f t="shared" si="5"/>
        <v>33157.872000000003</v>
      </c>
      <c r="BU12" s="1418">
        <f t="shared" si="6"/>
        <v>36473.659199999995</v>
      </c>
      <c r="BV12" s="1418">
        <f t="shared" si="7"/>
        <v>40121.025119999991</v>
      </c>
      <c r="BW12" s="1418">
        <f t="shared" si="8"/>
        <v>44133.127632000003</v>
      </c>
      <c r="BX12" s="1418">
        <f t="shared" si="9"/>
        <v>48546.440395199999</v>
      </c>
      <c r="BY12" s="1418">
        <f t="shared" si="10"/>
        <v>53401.084434720004</v>
      </c>
      <c r="BZ12" s="1418">
        <f t="shared" si="11"/>
        <v>58741.192878192</v>
      </c>
      <c r="CA12" s="1418">
        <f t="shared" si="12"/>
        <v>62657.272403404801</v>
      </c>
      <c r="CB12" s="1418">
        <f t="shared" si="13"/>
        <v>62657.272403404801</v>
      </c>
      <c r="CC12" s="1418">
        <f t="shared" si="14"/>
        <v>62657.272403404801</v>
      </c>
      <c r="CD12" s="1418">
        <f t="shared" si="14"/>
        <v>64615.312166011208</v>
      </c>
      <c r="CE12" s="1419">
        <f t="shared" si="14"/>
        <v>68922.999643745279</v>
      </c>
    </row>
    <row r="13" spans="2:83" ht="10.5">
      <c r="B13" s="804"/>
      <c r="C13" s="808"/>
      <c r="D13" s="675" t="str">
        <f>'OPEX Drivers'!B30</f>
        <v>Staff Role #2 Aquacultor</v>
      </c>
      <c r="E13" s="1216"/>
      <c r="F13" s="1410">
        <f t="shared" ref="F13:AW13" si="23">F27</f>
        <v>7266</v>
      </c>
      <c r="G13" s="1411">
        <f t="shared" si="23"/>
        <v>0</v>
      </c>
      <c r="H13" s="1411">
        <f t="shared" si="23"/>
        <v>0</v>
      </c>
      <c r="I13" s="1411">
        <f t="shared" si="23"/>
        <v>0</v>
      </c>
      <c r="J13" s="1411">
        <f t="shared" si="23"/>
        <v>7992.5999999999995</v>
      </c>
      <c r="K13" s="1411">
        <f t="shared" si="23"/>
        <v>0</v>
      </c>
      <c r="L13" s="1411">
        <f t="shared" si="23"/>
        <v>0</v>
      </c>
      <c r="M13" s="1411">
        <f t="shared" si="23"/>
        <v>0</v>
      </c>
      <c r="N13" s="1411">
        <f t="shared" si="23"/>
        <v>8791.86</v>
      </c>
      <c r="O13" s="1411">
        <f t="shared" si="23"/>
        <v>0</v>
      </c>
      <c r="P13" s="1411">
        <f t="shared" si="23"/>
        <v>0</v>
      </c>
      <c r="Q13" s="1411">
        <f t="shared" si="23"/>
        <v>0</v>
      </c>
      <c r="R13" s="1411">
        <f t="shared" si="23"/>
        <v>9671.0459999999985</v>
      </c>
      <c r="S13" s="1411">
        <f t="shared" si="23"/>
        <v>0</v>
      </c>
      <c r="T13" s="1411">
        <f t="shared" si="23"/>
        <v>0</v>
      </c>
      <c r="U13" s="1411">
        <f t="shared" si="23"/>
        <v>0</v>
      </c>
      <c r="V13" s="1411">
        <f t="shared" si="23"/>
        <v>10638.150599999999</v>
      </c>
      <c r="W13" s="1411">
        <f t="shared" si="23"/>
        <v>0</v>
      </c>
      <c r="X13" s="1411">
        <f t="shared" si="23"/>
        <v>0</v>
      </c>
      <c r="Y13" s="1411">
        <f t="shared" si="23"/>
        <v>0</v>
      </c>
      <c r="Z13" s="1411">
        <f t="shared" si="23"/>
        <v>11701.965659999998</v>
      </c>
      <c r="AA13" s="1411">
        <f t="shared" si="23"/>
        <v>0</v>
      </c>
      <c r="AB13" s="1411">
        <f t="shared" si="23"/>
        <v>0</v>
      </c>
      <c r="AC13" s="1411">
        <f t="shared" si="23"/>
        <v>0</v>
      </c>
      <c r="AD13" s="1411">
        <f t="shared" si="23"/>
        <v>12872.162225999999</v>
      </c>
      <c r="AE13" s="1411">
        <f t="shared" si="23"/>
        <v>0</v>
      </c>
      <c r="AF13" s="1411">
        <f t="shared" si="23"/>
        <v>0</v>
      </c>
      <c r="AG13" s="1411">
        <f t="shared" si="23"/>
        <v>0</v>
      </c>
      <c r="AH13" s="1411">
        <f t="shared" si="23"/>
        <v>14159.3784486</v>
      </c>
      <c r="AI13" s="1411">
        <f t="shared" si="23"/>
        <v>0</v>
      </c>
      <c r="AJ13" s="1411">
        <f t="shared" si="23"/>
        <v>0</v>
      </c>
      <c r="AK13" s="1411">
        <f t="shared" si="23"/>
        <v>0</v>
      </c>
      <c r="AL13" s="1411">
        <f t="shared" si="23"/>
        <v>15575.316293459999</v>
      </c>
      <c r="AM13" s="1411">
        <f t="shared" si="23"/>
        <v>0</v>
      </c>
      <c r="AN13" s="1411">
        <f t="shared" si="23"/>
        <v>0</v>
      </c>
      <c r="AO13" s="1411">
        <f t="shared" si="23"/>
        <v>0</v>
      </c>
      <c r="AP13" s="1411">
        <f t="shared" si="23"/>
        <v>17132.847922805999</v>
      </c>
      <c r="AQ13" s="1411">
        <f t="shared" si="23"/>
        <v>0</v>
      </c>
      <c r="AR13" s="1411">
        <f t="shared" si="23"/>
        <v>0</v>
      </c>
      <c r="AS13" s="1411">
        <f t="shared" si="23"/>
        <v>0</v>
      </c>
      <c r="AT13" s="1411">
        <f t="shared" si="23"/>
        <v>18846.132715086598</v>
      </c>
      <c r="AU13" s="1411">
        <f t="shared" si="23"/>
        <v>0</v>
      </c>
      <c r="AV13" s="1411">
        <f t="shared" si="23"/>
        <v>0</v>
      </c>
      <c r="AW13" s="1411">
        <f t="shared" si="23"/>
        <v>0</v>
      </c>
      <c r="AX13" s="1411">
        <f t="shared" ref="AX13:BM13" si="24">AX27</f>
        <v>20730.745986595255</v>
      </c>
      <c r="AY13" s="1411">
        <f t="shared" si="24"/>
        <v>0</v>
      </c>
      <c r="AZ13" s="1411">
        <f t="shared" si="24"/>
        <v>0</v>
      </c>
      <c r="BA13" s="1411">
        <f t="shared" si="24"/>
        <v>0</v>
      </c>
      <c r="BB13" s="1411">
        <f t="shared" si="24"/>
        <v>22803.820585254784</v>
      </c>
      <c r="BC13" s="1411">
        <f t="shared" si="24"/>
        <v>0</v>
      </c>
      <c r="BD13" s="1411">
        <f t="shared" si="24"/>
        <v>0</v>
      </c>
      <c r="BE13" s="1411">
        <f t="shared" si="24"/>
        <v>0</v>
      </c>
      <c r="BF13" s="1411">
        <f t="shared" si="24"/>
        <v>25084.202643780263</v>
      </c>
      <c r="BG13" s="1411">
        <f t="shared" si="24"/>
        <v>0</v>
      </c>
      <c r="BH13" s="1411">
        <f t="shared" si="24"/>
        <v>0</v>
      </c>
      <c r="BI13" s="1411">
        <f t="shared" si="24"/>
        <v>0</v>
      </c>
      <c r="BJ13" s="1411">
        <f t="shared" si="24"/>
        <v>27592.62290815829</v>
      </c>
      <c r="BK13" s="1411">
        <f t="shared" si="24"/>
        <v>0</v>
      </c>
      <c r="BL13" s="1411">
        <f t="shared" si="24"/>
        <v>0</v>
      </c>
      <c r="BM13" s="1411">
        <f t="shared" si="24"/>
        <v>0</v>
      </c>
      <c r="BN13" s="675"/>
      <c r="BO13" s="803"/>
      <c r="BP13" s="802" t="str">
        <f t="shared" si="1"/>
        <v>Staff Role #2 Aquacultor</v>
      </c>
      <c r="BQ13" s="1420">
        <f t="shared" si="2"/>
        <v>7266</v>
      </c>
      <c r="BR13" s="1420">
        <f t="shared" si="3"/>
        <v>7992.5999999999995</v>
      </c>
      <c r="BS13" s="1420">
        <f t="shared" si="4"/>
        <v>8791.86</v>
      </c>
      <c r="BT13" s="1420">
        <f t="shared" si="5"/>
        <v>9671.0459999999985</v>
      </c>
      <c r="BU13" s="1420">
        <f t="shared" si="6"/>
        <v>10638.150599999999</v>
      </c>
      <c r="BV13" s="1420">
        <f t="shared" si="7"/>
        <v>11701.965659999998</v>
      </c>
      <c r="BW13" s="1420">
        <f t="shared" si="8"/>
        <v>12872.162225999999</v>
      </c>
      <c r="BX13" s="1420">
        <f t="shared" si="9"/>
        <v>14159.3784486</v>
      </c>
      <c r="BY13" s="1420">
        <f t="shared" si="10"/>
        <v>15575.316293459999</v>
      </c>
      <c r="BZ13" s="1420">
        <f t="shared" si="11"/>
        <v>17132.847922805999</v>
      </c>
      <c r="CA13" s="1420">
        <f t="shared" si="12"/>
        <v>18846.132715086598</v>
      </c>
      <c r="CB13" s="1420">
        <f t="shared" si="13"/>
        <v>18846.132715086598</v>
      </c>
      <c r="CC13" s="1420">
        <f t="shared" si="14"/>
        <v>18846.132715086598</v>
      </c>
      <c r="CD13" s="1420">
        <f t="shared" si="14"/>
        <v>18846.132715086598</v>
      </c>
      <c r="CE13" s="1421">
        <f t="shared" si="14"/>
        <v>20730.745986595255</v>
      </c>
    </row>
    <row r="14" spans="2:83" ht="10.5">
      <c r="B14" s="804"/>
      <c r="C14" s="808"/>
      <c r="D14" s="675" t="str">
        <f>'OPEX Drivers'!B31</f>
        <v>Staff Role #3 GreenHouse Workers</v>
      </c>
      <c r="E14" s="1216"/>
      <c r="F14" s="1410">
        <f t="shared" ref="F14:AW14" si="25">F28</f>
        <v>7266</v>
      </c>
      <c r="G14" s="1411">
        <f t="shared" si="25"/>
        <v>0</v>
      </c>
      <c r="H14" s="1411">
        <f t="shared" si="25"/>
        <v>0</v>
      </c>
      <c r="I14" s="1411">
        <f t="shared" si="25"/>
        <v>7266</v>
      </c>
      <c r="J14" s="1411">
        <f t="shared" si="25"/>
        <v>7992.5999999999995</v>
      </c>
      <c r="K14" s="1411">
        <f t="shared" si="25"/>
        <v>0</v>
      </c>
      <c r="L14" s="1411">
        <f t="shared" si="25"/>
        <v>0</v>
      </c>
      <c r="M14" s="1411">
        <f t="shared" si="25"/>
        <v>7992.5999999999995</v>
      </c>
      <c r="N14" s="1411">
        <f t="shared" si="25"/>
        <v>8791.86</v>
      </c>
      <c r="O14" s="1411">
        <f t="shared" si="25"/>
        <v>0</v>
      </c>
      <c r="P14" s="1411">
        <f t="shared" si="25"/>
        <v>0</v>
      </c>
      <c r="Q14" s="1411">
        <f t="shared" si="25"/>
        <v>8791.86</v>
      </c>
      <c r="R14" s="1411">
        <f t="shared" si="25"/>
        <v>9671.0459999999985</v>
      </c>
      <c r="S14" s="1411">
        <f t="shared" si="25"/>
        <v>0</v>
      </c>
      <c r="T14" s="1411">
        <f t="shared" si="25"/>
        <v>0</v>
      </c>
      <c r="U14" s="1411">
        <f t="shared" si="25"/>
        <v>9671.0459999999985</v>
      </c>
      <c r="V14" s="1411">
        <f t="shared" si="25"/>
        <v>10638.150599999999</v>
      </c>
      <c r="W14" s="1411">
        <f t="shared" si="25"/>
        <v>0</v>
      </c>
      <c r="X14" s="1411">
        <f t="shared" si="25"/>
        <v>0</v>
      </c>
      <c r="Y14" s="1411">
        <f t="shared" si="25"/>
        <v>10638.150599999999</v>
      </c>
      <c r="Z14" s="1411">
        <f t="shared" si="25"/>
        <v>11701.965659999998</v>
      </c>
      <c r="AA14" s="1411">
        <f t="shared" si="25"/>
        <v>0</v>
      </c>
      <c r="AB14" s="1411">
        <f t="shared" si="25"/>
        <v>0</v>
      </c>
      <c r="AC14" s="1411">
        <f t="shared" si="25"/>
        <v>11701.965659999998</v>
      </c>
      <c r="AD14" s="1411">
        <f t="shared" si="25"/>
        <v>12872.162225999999</v>
      </c>
      <c r="AE14" s="1411">
        <f t="shared" si="25"/>
        <v>0</v>
      </c>
      <c r="AF14" s="1411">
        <f t="shared" si="25"/>
        <v>0</v>
      </c>
      <c r="AG14" s="1411">
        <f t="shared" si="25"/>
        <v>12872.162225999999</v>
      </c>
      <c r="AH14" s="1411">
        <f t="shared" si="25"/>
        <v>14159.3784486</v>
      </c>
      <c r="AI14" s="1411">
        <f t="shared" si="25"/>
        <v>0</v>
      </c>
      <c r="AJ14" s="1411">
        <f t="shared" si="25"/>
        <v>0</v>
      </c>
      <c r="AK14" s="1411">
        <f t="shared" si="25"/>
        <v>14159.3784486</v>
      </c>
      <c r="AL14" s="1411">
        <f t="shared" si="25"/>
        <v>15575.316293459999</v>
      </c>
      <c r="AM14" s="1411">
        <f t="shared" si="25"/>
        <v>0</v>
      </c>
      <c r="AN14" s="1411">
        <f t="shared" si="25"/>
        <v>0</v>
      </c>
      <c r="AO14" s="1411">
        <f t="shared" si="25"/>
        <v>15575.316293459999</v>
      </c>
      <c r="AP14" s="1411">
        <f t="shared" si="25"/>
        <v>17132.847922805999</v>
      </c>
      <c r="AQ14" s="1411">
        <f t="shared" si="25"/>
        <v>0</v>
      </c>
      <c r="AR14" s="1411">
        <f t="shared" si="25"/>
        <v>0</v>
      </c>
      <c r="AS14" s="1411">
        <f t="shared" si="25"/>
        <v>17132.847922805999</v>
      </c>
      <c r="AT14" s="1411">
        <f t="shared" si="25"/>
        <v>18846.132715086598</v>
      </c>
      <c r="AU14" s="1411">
        <f t="shared" si="25"/>
        <v>0</v>
      </c>
      <c r="AV14" s="1411">
        <f t="shared" si="25"/>
        <v>0</v>
      </c>
      <c r="AW14" s="1411">
        <f t="shared" si="25"/>
        <v>18846.132715086598</v>
      </c>
      <c r="AX14" s="1411">
        <f t="shared" ref="AX14:BM14" si="26">AX28</f>
        <v>20730.745986595255</v>
      </c>
      <c r="AY14" s="1411">
        <f t="shared" si="26"/>
        <v>0</v>
      </c>
      <c r="AZ14" s="1411">
        <f t="shared" si="26"/>
        <v>0</v>
      </c>
      <c r="BA14" s="1411">
        <f t="shared" si="26"/>
        <v>20730.745986595255</v>
      </c>
      <c r="BB14" s="1411">
        <f t="shared" si="26"/>
        <v>22803.820585254784</v>
      </c>
      <c r="BC14" s="1411">
        <f t="shared" si="26"/>
        <v>0</v>
      </c>
      <c r="BD14" s="1411">
        <f t="shared" si="26"/>
        <v>0</v>
      </c>
      <c r="BE14" s="1411">
        <f t="shared" si="26"/>
        <v>22803.820585254784</v>
      </c>
      <c r="BF14" s="1411">
        <f t="shared" si="26"/>
        <v>25084.202643780263</v>
      </c>
      <c r="BG14" s="1411">
        <f t="shared" si="26"/>
        <v>0</v>
      </c>
      <c r="BH14" s="1411">
        <f t="shared" si="26"/>
        <v>0</v>
      </c>
      <c r="BI14" s="1411">
        <f t="shared" si="26"/>
        <v>25084.202643780263</v>
      </c>
      <c r="BJ14" s="1411">
        <f t="shared" si="26"/>
        <v>27592.62290815829</v>
      </c>
      <c r="BK14" s="1411">
        <f t="shared" si="26"/>
        <v>0</v>
      </c>
      <c r="BL14" s="1411">
        <f t="shared" si="26"/>
        <v>0</v>
      </c>
      <c r="BM14" s="1411">
        <f t="shared" si="26"/>
        <v>27592.62290815829</v>
      </c>
      <c r="BN14" s="675"/>
      <c r="BO14" s="803"/>
      <c r="BP14" s="802" t="str">
        <f t="shared" si="1"/>
        <v>Staff Role #3 GreenHouse Workers</v>
      </c>
      <c r="BQ14" s="1420">
        <f>SUM(F14:I14)</f>
        <v>14532</v>
      </c>
      <c r="BR14" s="1420">
        <f>SUM(J14:M14)</f>
        <v>15985.199999999999</v>
      </c>
      <c r="BS14" s="1420">
        <f>SUM(N14:Q14)</f>
        <v>17583.72</v>
      </c>
      <c r="BT14" s="1420">
        <f>SUM(R14:U14)</f>
        <v>19342.091999999997</v>
      </c>
      <c r="BU14" s="1420">
        <f>SUM(V14:Y14)</f>
        <v>21276.301199999998</v>
      </c>
      <c r="BV14" s="1420">
        <f>SUM(Z14:AC14)</f>
        <v>23403.931319999996</v>
      </c>
      <c r="BW14" s="1420">
        <f>SUM(AD14:AG14)</f>
        <v>25744.324451999997</v>
      </c>
      <c r="BX14" s="1420">
        <f>SUM(AH14:AK14)</f>
        <v>28318.756897200001</v>
      </c>
      <c r="BY14" s="1420">
        <f>SUM(AL14:AO14)</f>
        <v>31150.632586919997</v>
      </c>
      <c r="BZ14" s="1420">
        <f t="shared" si="11"/>
        <v>34265.695845611997</v>
      </c>
      <c r="CA14" s="1420">
        <f t="shared" si="12"/>
        <v>35978.9806378926</v>
      </c>
      <c r="CB14" s="1420">
        <f t="shared" si="13"/>
        <v>35978.9806378926</v>
      </c>
      <c r="CC14" s="1420">
        <f t="shared" si="14"/>
        <v>35978.9806378926</v>
      </c>
      <c r="CD14" s="1420">
        <f t="shared" si="14"/>
        <v>37692.265430173196</v>
      </c>
      <c r="CE14" s="1421">
        <f t="shared" si="14"/>
        <v>39576.878701681853</v>
      </c>
    </row>
    <row r="15" spans="2:83" ht="10.5">
      <c r="B15" s="804"/>
      <c r="C15" s="808"/>
      <c r="D15" s="805" t="str">
        <f>'OPEX Drivers'!B32</f>
        <v>Staff Role #4 Outdoor Workers</v>
      </c>
      <c r="E15" s="1215"/>
      <c r="F15" s="1408">
        <f t="shared" ref="F15:AW15" si="27">F29</f>
        <v>4152</v>
      </c>
      <c r="G15" s="1409">
        <f t="shared" si="27"/>
        <v>4152</v>
      </c>
      <c r="H15" s="1409">
        <f t="shared" si="27"/>
        <v>4152</v>
      </c>
      <c r="I15" s="1409">
        <f t="shared" si="27"/>
        <v>4152</v>
      </c>
      <c r="J15" s="1409">
        <f t="shared" si="27"/>
        <v>4567.2000000000007</v>
      </c>
      <c r="K15" s="1409">
        <f t="shared" si="27"/>
        <v>4567.2000000000007</v>
      </c>
      <c r="L15" s="1409">
        <f t="shared" si="27"/>
        <v>4567.2000000000007</v>
      </c>
      <c r="M15" s="1409">
        <f t="shared" si="27"/>
        <v>4567.2000000000007</v>
      </c>
      <c r="N15" s="1409">
        <f t="shared" si="27"/>
        <v>5023.92</v>
      </c>
      <c r="O15" s="1409">
        <f t="shared" si="27"/>
        <v>5023.92</v>
      </c>
      <c r="P15" s="1409">
        <f t="shared" si="27"/>
        <v>5023.92</v>
      </c>
      <c r="Q15" s="1409">
        <f t="shared" si="27"/>
        <v>5023.92</v>
      </c>
      <c r="R15" s="1409">
        <f t="shared" si="27"/>
        <v>5526.3119999999999</v>
      </c>
      <c r="S15" s="1409">
        <f t="shared" si="27"/>
        <v>5526.3119999999999</v>
      </c>
      <c r="T15" s="1409">
        <f t="shared" si="27"/>
        <v>5526.3119999999999</v>
      </c>
      <c r="U15" s="1409">
        <f t="shared" si="27"/>
        <v>5526.3119999999999</v>
      </c>
      <c r="V15" s="1409">
        <f t="shared" si="27"/>
        <v>6078.9431999999997</v>
      </c>
      <c r="W15" s="1409">
        <f t="shared" si="27"/>
        <v>6078.9431999999997</v>
      </c>
      <c r="X15" s="1409">
        <f t="shared" si="27"/>
        <v>6078.9431999999997</v>
      </c>
      <c r="Y15" s="1409">
        <f t="shared" si="27"/>
        <v>6078.9431999999997</v>
      </c>
      <c r="Z15" s="1409">
        <f t="shared" si="27"/>
        <v>6686.8375199999991</v>
      </c>
      <c r="AA15" s="1409">
        <f t="shared" si="27"/>
        <v>6686.8375199999991</v>
      </c>
      <c r="AB15" s="1409">
        <f t="shared" si="27"/>
        <v>6686.8375199999991</v>
      </c>
      <c r="AC15" s="1409">
        <f t="shared" si="27"/>
        <v>6686.8375199999991</v>
      </c>
      <c r="AD15" s="1409">
        <f t="shared" si="27"/>
        <v>7355.521272</v>
      </c>
      <c r="AE15" s="1409">
        <f t="shared" si="27"/>
        <v>7355.521272</v>
      </c>
      <c r="AF15" s="1409">
        <f t="shared" si="27"/>
        <v>7355.521272</v>
      </c>
      <c r="AG15" s="1409">
        <f t="shared" si="27"/>
        <v>7355.521272</v>
      </c>
      <c r="AH15" s="1409">
        <f t="shared" si="27"/>
        <v>8091.0733992000005</v>
      </c>
      <c r="AI15" s="1409">
        <f t="shared" si="27"/>
        <v>8091.0733992000005</v>
      </c>
      <c r="AJ15" s="1409">
        <f t="shared" si="27"/>
        <v>8091.0733992000005</v>
      </c>
      <c r="AK15" s="1409">
        <f t="shared" si="27"/>
        <v>8091.0733992000005</v>
      </c>
      <c r="AL15" s="1409">
        <f t="shared" si="27"/>
        <v>8900.18073912</v>
      </c>
      <c r="AM15" s="1409">
        <f t="shared" si="27"/>
        <v>8900.18073912</v>
      </c>
      <c r="AN15" s="1409">
        <f t="shared" si="27"/>
        <v>8900.18073912</v>
      </c>
      <c r="AO15" s="1409">
        <f t="shared" si="27"/>
        <v>8900.18073912</v>
      </c>
      <c r="AP15" s="1409">
        <f t="shared" si="27"/>
        <v>9790.1988130320005</v>
      </c>
      <c r="AQ15" s="1409">
        <f t="shared" si="27"/>
        <v>9790.1988130320005</v>
      </c>
      <c r="AR15" s="1409">
        <f t="shared" si="27"/>
        <v>9790.1988130320005</v>
      </c>
      <c r="AS15" s="1409">
        <f t="shared" si="27"/>
        <v>9790.1988130320005</v>
      </c>
      <c r="AT15" s="1409">
        <f t="shared" si="27"/>
        <v>10769.218694335201</v>
      </c>
      <c r="AU15" s="1409">
        <f t="shared" si="27"/>
        <v>10769.218694335201</v>
      </c>
      <c r="AV15" s="1409">
        <f t="shared" si="27"/>
        <v>10769.218694335201</v>
      </c>
      <c r="AW15" s="1409">
        <f t="shared" si="27"/>
        <v>10769.218694335201</v>
      </c>
      <c r="AX15" s="1409">
        <f t="shared" ref="AX15:BM15" si="28">AX29</f>
        <v>11846.14056376872</v>
      </c>
      <c r="AY15" s="1409">
        <f t="shared" si="28"/>
        <v>11846.14056376872</v>
      </c>
      <c r="AZ15" s="1409">
        <f t="shared" si="28"/>
        <v>11846.14056376872</v>
      </c>
      <c r="BA15" s="1409">
        <f t="shared" si="28"/>
        <v>11846.14056376872</v>
      </c>
      <c r="BB15" s="1409">
        <f t="shared" si="28"/>
        <v>13030.754620145592</v>
      </c>
      <c r="BC15" s="1409">
        <f t="shared" si="28"/>
        <v>13030.754620145592</v>
      </c>
      <c r="BD15" s="1409">
        <f t="shared" si="28"/>
        <v>13030.754620145592</v>
      </c>
      <c r="BE15" s="1409">
        <f t="shared" si="28"/>
        <v>13030.754620145592</v>
      </c>
      <c r="BF15" s="1409">
        <f t="shared" si="28"/>
        <v>14333.83008216015</v>
      </c>
      <c r="BG15" s="1409">
        <f t="shared" si="28"/>
        <v>14333.83008216015</v>
      </c>
      <c r="BH15" s="1409">
        <f t="shared" si="28"/>
        <v>14333.83008216015</v>
      </c>
      <c r="BI15" s="1409">
        <f t="shared" si="28"/>
        <v>14333.83008216015</v>
      </c>
      <c r="BJ15" s="1409">
        <f t="shared" si="28"/>
        <v>15767.213090376164</v>
      </c>
      <c r="BK15" s="1409">
        <f t="shared" si="28"/>
        <v>15767.213090376164</v>
      </c>
      <c r="BL15" s="1409">
        <f t="shared" si="28"/>
        <v>15767.213090376164</v>
      </c>
      <c r="BM15" s="1409">
        <f t="shared" si="28"/>
        <v>15767.213090376164</v>
      </c>
      <c r="BN15" s="677"/>
      <c r="BO15" s="807"/>
      <c r="BP15" s="805" t="str">
        <f t="shared" si="1"/>
        <v>Staff Role #4 Outdoor Workers</v>
      </c>
      <c r="BQ15" s="1418">
        <f>SUM(F15:I15)</f>
        <v>16608</v>
      </c>
      <c r="BR15" s="1418">
        <f>SUM(J15:M15)</f>
        <v>18268.800000000003</v>
      </c>
      <c r="BS15" s="1418">
        <f>SUM(N15:Q15)</f>
        <v>20095.68</v>
      </c>
      <c r="BT15" s="1418">
        <f>SUM(R15:U15)</f>
        <v>22105.248</v>
      </c>
      <c r="BU15" s="1418">
        <f>SUM(V15:Y15)</f>
        <v>24315.772799999999</v>
      </c>
      <c r="BV15" s="1418">
        <f>SUM(Z15:AC15)</f>
        <v>26747.350079999997</v>
      </c>
      <c r="BW15" s="1418">
        <f>SUM(AD15:AG15)</f>
        <v>29422.085088</v>
      </c>
      <c r="BX15" s="1418">
        <f>SUM(AH15:AK15)</f>
        <v>32364.293596800002</v>
      </c>
      <c r="BY15" s="1418">
        <f>SUM(AL15:AO15)</f>
        <v>35600.72295648</v>
      </c>
      <c r="BZ15" s="1418">
        <f t="shared" si="11"/>
        <v>39160.795252128002</v>
      </c>
      <c r="CA15" s="1418">
        <f t="shared" si="12"/>
        <v>40139.815133431199</v>
      </c>
      <c r="CB15" s="1418">
        <f t="shared" si="13"/>
        <v>41118.835014734403</v>
      </c>
      <c r="CC15" s="1418">
        <f t="shared" si="14"/>
        <v>42097.854896037599</v>
      </c>
      <c r="CD15" s="1418">
        <f t="shared" si="14"/>
        <v>43076.874777340803</v>
      </c>
      <c r="CE15" s="1419">
        <f t="shared" si="14"/>
        <v>44153.796646774324</v>
      </c>
    </row>
    <row r="16" spans="2:83" ht="10.5">
      <c r="B16" s="804"/>
      <c r="C16" s="808"/>
      <c r="D16" s="675"/>
      <c r="E16" s="1216"/>
      <c r="F16" s="1410"/>
      <c r="G16" s="1411"/>
      <c r="H16" s="1411"/>
      <c r="I16" s="1411"/>
      <c r="J16" s="1411"/>
      <c r="K16" s="1411"/>
      <c r="L16" s="1411"/>
      <c r="M16" s="1411"/>
      <c r="N16" s="1411"/>
      <c r="O16" s="1411"/>
      <c r="P16" s="1411"/>
      <c r="Q16" s="1411"/>
      <c r="R16" s="1411"/>
      <c r="S16" s="1411"/>
      <c r="T16" s="1411"/>
      <c r="U16" s="1411"/>
      <c r="V16" s="1411"/>
      <c r="W16" s="1411"/>
      <c r="X16" s="1411"/>
      <c r="Y16" s="1411"/>
      <c r="Z16" s="1411"/>
      <c r="AA16" s="1411"/>
      <c r="AB16" s="1411"/>
      <c r="AC16" s="1411"/>
      <c r="AD16" s="1411"/>
      <c r="AE16" s="1411"/>
      <c r="AF16" s="1411"/>
      <c r="AG16" s="1411"/>
      <c r="AH16" s="1411"/>
      <c r="AI16" s="1411"/>
      <c r="AJ16" s="1411"/>
      <c r="AK16" s="1411"/>
      <c r="AL16" s="1411"/>
      <c r="AM16" s="1411"/>
      <c r="AN16" s="1411"/>
      <c r="AO16" s="1411"/>
      <c r="AP16" s="1411"/>
      <c r="AQ16" s="1411"/>
      <c r="AR16" s="1411"/>
      <c r="AS16" s="1411"/>
      <c r="AT16" s="1411"/>
      <c r="AU16" s="1411"/>
      <c r="AV16" s="1411"/>
      <c r="AW16" s="1411"/>
      <c r="AX16" s="1411"/>
      <c r="AY16" s="1411"/>
      <c r="AZ16" s="1411"/>
      <c r="BA16" s="1411"/>
      <c r="BB16" s="1411"/>
      <c r="BC16" s="1411"/>
      <c r="BD16" s="1411"/>
      <c r="BE16" s="1411"/>
      <c r="BF16" s="1411"/>
      <c r="BG16" s="1411"/>
      <c r="BH16" s="1411"/>
      <c r="BI16" s="1411"/>
      <c r="BJ16" s="1411"/>
      <c r="BK16" s="1411"/>
      <c r="BL16" s="1411"/>
      <c r="BM16" s="1411"/>
      <c r="BN16" s="675"/>
      <c r="BO16" s="803"/>
      <c r="BP16" s="802"/>
      <c r="BQ16" s="1420"/>
      <c r="BR16" s="1420"/>
      <c r="BS16" s="1420"/>
      <c r="BT16" s="1420"/>
      <c r="BU16" s="1420"/>
      <c r="BV16" s="1420"/>
      <c r="BW16" s="1420"/>
      <c r="BX16" s="1420"/>
      <c r="BY16" s="1420"/>
      <c r="BZ16" s="1420"/>
      <c r="CA16" s="1420"/>
      <c r="CB16" s="1420"/>
      <c r="CC16" s="1420"/>
      <c r="CD16" s="1420"/>
      <c r="CE16" s="1421"/>
    </row>
    <row r="17" spans="2:83" ht="10.5">
      <c r="B17" s="804"/>
      <c r="C17" s="808"/>
      <c r="D17" s="805" t="s">
        <v>192</v>
      </c>
      <c r="E17" s="1215"/>
      <c r="F17" s="1408">
        <f t="shared" ref="F17:AK17" si="29">SUM(F8:F15)</f>
        <v>83559</v>
      </c>
      <c r="G17" s="1409">
        <f t="shared" si="29"/>
        <v>43077</v>
      </c>
      <c r="H17" s="1409">
        <f t="shared" si="29"/>
        <v>43077</v>
      </c>
      <c r="I17" s="1409">
        <f t="shared" si="29"/>
        <v>58647</v>
      </c>
      <c r="J17" s="1409">
        <f t="shared" si="29"/>
        <v>91914.900000000009</v>
      </c>
      <c r="K17" s="1409">
        <f t="shared" si="29"/>
        <v>47384.7</v>
      </c>
      <c r="L17" s="1409">
        <f t="shared" si="29"/>
        <v>47384.7</v>
      </c>
      <c r="M17" s="1409">
        <f t="shared" si="29"/>
        <v>64511.7</v>
      </c>
      <c r="N17" s="1409">
        <f t="shared" si="29"/>
        <v>101106.39</v>
      </c>
      <c r="O17" s="1409">
        <f t="shared" si="29"/>
        <v>52123.17</v>
      </c>
      <c r="P17" s="1409">
        <f t="shared" si="29"/>
        <v>52123.17</v>
      </c>
      <c r="Q17" s="1409">
        <f t="shared" si="29"/>
        <v>70962.87</v>
      </c>
      <c r="R17" s="1409">
        <f t="shared" si="29"/>
        <v>111217.02900000001</v>
      </c>
      <c r="S17" s="1409">
        <f t="shared" si="29"/>
        <v>57335.487000000001</v>
      </c>
      <c r="T17" s="1409">
        <f t="shared" si="29"/>
        <v>57335.487000000001</v>
      </c>
      <c r="U17" s="1409">
        <f t="shared" si="29"/>
        <v>78059.157000000007</v>
      </c>
      <c r="V17" s="1409">
        <f t="shared" si="29"/>
        <v>122338.73189999997</v>
      </c>
      <c r="W17" s="1409">
        <f t="shared" si="29"/>
        <v>63069.0357</v>
      </c>
      <c r="X17" s="1409">
        <f t="shared" si="29"/>
        <v>63069.0357</v>
      </c>
      <c r="Y17" s="1409">
        <f t="shared" si="29"/>
        <v>85865.07269999999</v>
      </c>
      <c r="Z17" s="1409">
        <f t="shared" si="29"/>
        <v>134572.60509</v>
      </c>
      <c r="AA17" s="1409">
        <f t="shared" si="29"/>
        <v>69375.939270000003</v>
      </c>
      <c r="AB17" s="1409">
        <f t="shared" si="29"/>
        <v>69375.939270000003</v>
      </c>
      <c r="AC17" s="1409">
        <f t="shared" si="29"/>
        <v>94451.579970000006</v>
      </c>
      <c r="AD17" s="1409">
        <f t="shared" si="29"/>
        <v>148029.86559900001</v>
      </c>
      <c r="AE17" s="1409">
        <f t="shared" si="29"/>
        <v>76313.533196999997</v>
      </c>
      <c r="AF17" s="1409">
        <f t="shared" si="29"/>
        <v>76313.533196999997</v>
      </c>
      <c r="AG17" s="1409">
        <f t="shared" si="29"/>
        <v>103896.73796699999</v>
      </c>
      <c r="AH17" s="1409">
        <f t="shared" si="29"/>
        <v>162832.8521589</v>
      </c>
      <c r="AI17" s="1409">
        <f t="shared" si="29"/>
        <v>83944.886516700004</v>
      </c>
      <c r="AJ17" s="1409">
        <f t="shared" si="29"/>
        <v>83944.886516700004</v>
      </c>
      <c r="AK17" s="1409">
        <f t="shared" si="29"/>
        <v>114286.4117637</v>
      </c>
      <c r="AL17" s="1409">
        <f t="shared" ref="AL17:BM17" si="30">SUM(AL8:AL15)</f>
        <v>179116.13737479001</v>
      </c>
      <c r="AM17" s="1409">
        <f t="shared" si="30"/>
        <v>92339.37516837001</v>
      </c>
      <c r="AN17" s="1409">
        <f t="shared" si="30"/>
        <v>92339.37516837001</v>
      </c>
      <c r="AO17" s="1409">
        <f t="shared" si="30"/>
        <v>125715.05294007</v>
      </c>
      <c r="AP17" s="1409">
        <f t="shared" si="30"/>
        <v>197027.751112269</v>
      </c>
      <c r="AQ17" s="1409">
        <f t="shared" si="30"/>
        <v>101573.31268520701</v>
      </c>
      <c r="AR17" s="1409">
        <f t="shared" si="30"/>
        <v>101573.31268520701</v>
      </c>
      <c r="AS17" s="1409">
        <f t="shared" si="30"/>
        <v>138286.55823407703</v>
      </c>
      <c r="AT17" s="1409">
        <f t="shared" si="30"/>
        <v>216730.52622349589</v>
      </c>
      <c r="AU17" s="1409">
        <f t="shared" si="30"/>
        <v>111730.6439537277</v>
      </c>
      <c r="AV17" s="1409">
        <f t="shared" si="30"/>
        <v>111730.6439537277</v>
      </c>
      <c r="AW17" s="1409">
        <f t="shared" si="30"/>
        <v>152115.2140574847</v>
      </c>
      <c r="AX17" s="1409">
        <f t="shared" si="30"/>
        <v>238403.57884584548</v>
      </c>
      <c r="AY17" s="1409">
        <f t="shared" si="30"/>
        <v>122903.70834910049</v>
      </c>
      <c r="AZ17" s="1409">
        <f t="shared" si="30"/>
        <v>122903.70834910049</v>
      </c>
      <c r="BA17" s="1409">
        <f t="shared" si="30"/>
        <v>167326.73546323317</v>
      </c>
      <c r="BB17" s="1409">
        <f t="shared" si="30"/>
        <v>262243.93673043005</v>
      </c>
      <c r="BC17" s="1409">
        <f t="shared" si="30"/>
        <v>135194.07918401054</v>
      </c>
      <c r="BD17" s="1409">
        <f t="shared" si="30"/>
        <v>135194.07918401054</v>
      </c>
      <c r="BE17" s="1409">
        <f t="shared" si="30"/>
        <v>184059.40900955649</v>
      </c>
      <c r="BF17" s="1409">
        <f t="shared" si="30"/>
        <v>288468.33040347305</v>
      </c>
      <c r="BG17" s="1409">
        <f t="shared" si="30"/>
        <v>148713.4871024116</v>
      </c>
      <c r="BH17" s="1409">
        <f t="shared" si="30"/>
        <v>148713.4871024116</v>
      </c>
      <c r="BI17" s="1409">
        <f t="shared" si="30"/>
        <v>202465.34991051216</v>
      </c>
      <c r="BJ17" s="1409">
        <f t="shared" si="30"/>
        <v>317315.16344382038</v>
      </c>
      <c r="BK17" s="1409">
        <f t="shared" si="30"/>
        <v>163584.83581265275</v>
      </c>
      <c r="BL17" s="1409">
        <f t="shared" si="30"/>
        <v>163584.83581265275</v>
      </c>
      <c r="BM17" s="1409">
        <f t="shared" si="30"/>
        <v>222711.88490156335</v>
      </c>
      <c r="BN17" s="677"/>
      <c r="BO17" s="807"/>
      <c r="BP17" s="805" t="s">
        <v>192</v>
      </c>
      <c r="BQ17" s="1418">
        <f t="shared" ref="BQ17:CE17" si="31">SUM(BQ8:BQ15)</f>
        <v>228360</v>
      </c>
      <c r="BR17" s="1418">
        <f t="shared" si="31"/>
        <v>251196</v>
      </c>
      <c r="BS17" s="1418">
        <f t="shared" si="31"/>
        <v>276315.60000000003</v>
      </c>
      <c r="BT17" s="1418">
        <f t="shared" si="31"/>
        <v>303947.16000000003</v>
      </c>
      <c r="BU17" s="1418">
        <f t="shared" si="31"/>
        <v>334341.87599999993</v>
      </c>
      <c r="BV17" s="1418">
        <f t="shared" si="31"/>
        <v>367776.06359999994</v>
      </c>
      <c r="BW17" s="1418">
        <f t="shared" si="31"/>
        <v>404553.66995999997</v>
      </c>
      <c r="BX17" s="1418">
        <f t="shared" si="31"/>
        <v>445009.03695600003</v>
      </c>
      <c r="BY17" s="1418">
        <f t="shared" si="31"/>
        <v>489509.94065160007</v>
      </c>
      <c r="BZ17" s="1418">
        <f t="shared" si="31"/>
        <v>538460.93471676006</v>
      </c>
      <c r="CA17" s="1418">
        <f t="shared" si="31"/>
        <v>558163.70982798701</v>
      </c>
      <c r="CB17" s="1418">
        <f t="shared" si="31"/>
        <v>568321.04109650769</v>
      </c>
      <c r="CC17" s="1418">
        <f t="shared" si="31"/>
        <v>578478.37236502836</v>
      </c>
      <c r="CD17" s="1418">
        <f t="shared" si="31"/>
        <v>592307.02818843606</v>
      </c>
      <c r="CE17" s="1419">
        <f t="shared" si="31"/>
        <v>613980.08081078564</v>
      </c>
    </row>
    <row r="18" spans="2:83" ht="10.5">
      <c r="B18" s="804"/>
      <c r="C18" s="808"/>
      <c r="D18" s="675" t="s">
        <v>191</v>
      </c>
      <c r="E18" s="1216"/>
      <c r="F18" s="1410">
        <f t="shared" ref="F18:AK18" si="32">MAX(F17,F43)</f>
        <v>83559</v>
      </c>
      <c r="G18" s="1411">
        <f t="shared" si="32"/>
        <v>43077</v>
      </c>
      <c r="H18" s="1411">
        <f t="shared" si="32"/>
        <v>43077</v>
      </c>
      <c r="I18" s="1411">
        <f t="shared" si="32"/>
        <v>58647</v>
      </c>
      <c r="J18" s="1411">
        <f t="shared" si="32"/>
        <v>91914.900000000009</v>
      </c>
      <c r="K18" s="1411">
        <f t="shared" si="32"/>
        <v>47384.7</v>
      </c>
      <c r="L18" s="1411">
        <f t="shared" si="32"/>
        <v>47384.7</v>
      </c>
      <c r="M18" s="1411">
        <f t="shared" si="32"/>
        <v>64511.7</v>
      </c>
      <c r="N18" s="1411">
        <f t="shared" si="32"/>
        <v>101106.39</v>
      </c>
      <c r="O18" s="1411">
        <f t="shared" si="32"/>
        <v>52123.17</v>
      </c>
      <c r="P18" s="1411">
        <f t="shared" si="32"/>
        <v>52123.17</v>
      </c>
      <c r="Q18" s="1411">
        <f t="shared" si="32"/>
        <v>70962.87</v>
      </c>
      <c r="R18" s="1411">
        <f t="shared" si="32"/>
        <v>111217.02900000001</v>
      </c>
      <c r="S18" s="1411">
        <f t="shared" si="32"/>
        <v>57335.487000000001</v>
      </c>
      <c r="T18" s="1411">
        <f t="shared" si="32"/>
        <v>57335.487000000001</v>
      </c>
      <c r="U18" s="1411">
        <f t="shared" si="32"/>
        <v>78059.157000000007</v>
      </c>
      <c r="V18" s="1411">
        <f t="shared" si="32"/>
        <v>122338.73189999998</v>
      </c>
      <c r="W18" s="1411">
        <f t="shared" si="32"/>
        <v>63069.0357</v>
      </c>
      <c r="X18" s="1411">
        <f t="shared" si="32"/>
        <v>63069.0357</v>
      </c>
      <c r="Y18" s="1411">
        <f t="shared" si="32"/>
        <v>85865.072700000004</v>
      </c>
      <c r="Z18" s="1411">
        <f t="shared" si="32"/>
        <v>134572.60509</v>
      </c>
      <c r="AA18" s="1411">
        <f t="shared" si="32"/>
        <v>69375.939270000003</v>
      </c>
      <c r="AB18" s="1411">
        <f t="shared" si="32"/>
        <v>69375.939270000003</v>
      </c>
      <c r="AC18" s="1411">
        <f t="shared" si="32"/>
        <v>94451.579970000006</v>
      </c>
      <c r="AD18" s="1411">
        <f t="shared" si="32"/>
        <v>148029.86559900001</v>
      </c>
      <c r="AE18" s="1411">
        <f t="shared" si="32"/>
        <v>76313.533196999997</v>
      </c>
      <c r="AF18" s="1411">
        <f t="shared" si="32"/>
        <v>76313.533196999997</v>
      </c>
      <c r="AG18" s="1411">
        <f t="shared" si="32"/>
        <v>103896.73796699999</v>
      </c>
      <c r="AH18" s="1411">
        <f t="shared" si="32"/>
        <v>162832.8521589</v>
      </c>
      <c r="AI18" s="1411">
        <f t="shared" si="32"/>
        <v>83944.886516700004</v>
      </c>
      <c r="AJ18" s="1411">
        <f t="shared" si="32"/>
        <v>83944.886516700004</v>
      </c>
      <c r="AK18" s="1411">
        <f t="shared" si="32"/>
        <v>114286.4117637</v>
      </c>
      <c r="AL18" s="1411">
        <f t="shared" ref="AL18:BM18" si="33">MAX(AL17,AL43)</f>
        <v>179116.13737479001</v>
      </c>
      <c r="AM18" s="1411">
        <f t="shared" si="33"/>
        <v>92339.37516837001</v>
      </c>
      <c r="AN18" s="1411">
        <f t="shared" si="33"/>
        <v>92339.37516837001</v>
      </c>
      <c r="AO18" s="1411">
        <f t="shared" si="33"/>
        <v>125715.05294007002</v>
      </c>
      <c r="AP18" s="1411">
        <f t="shared" si="33"/>
        <v>197027.75111226903</v>
      </c>
      <c r="AQ18" s="1411">
        <f t="shared" si="33"/>
        <v>101573.31268520701</v>
      </c>
      <c r="AR18" s="1411">
        <f t="shared" si="33"/>
        <v>101573.31268520701</v>
      </c>
      <c r="AS18" s="1411">
        <f t="shared" si="33"/>
        <v>138286.55823407703</v>
      </c>
      <c r="AT18" s="1411">
        <f t="shared" si="33"/>
        <v>216730.52622349589</v>
      </c>
      <c r="AU18" s="1411">
        <f t="shared" si="33"/>
        <v>111730.6439537277</v>
      </c>
      <c r="AV18" s="1411">
        <f t="shared" si="33"/>
        <v>111730.6439537277</v>
      </c>
      <c r="AW18" s="1411">
        <f t="shared" si="33"/>
        <v>152115.2140574847</v>
      </c>
      <c r="AX18" s="1411">
        <f t="shared" si="33"/>
        <v>238403.57884584551</v>
      </c>
      <c r="AY18" s="1411">
        <f t="shared" si="33"/>
        <v>122903.70834910049</v>
      </c>
      <c r="AZ18" s="1411">
        <f t="shared" si="33"/>
        <v>122903.70834910049</v>
      </c>
      <c r="BA18" s="1411">
        <f t="shared" si="33"/>
        <v>167326.73546323317</v>
      </c>
      <c r="BB18" s="1411">
        <f t="shared" si="33"/>
        <v>262243.93673043005</v>
      </c>
      <c r="BC18" s="1411">
        <f t="shared" si="33"/>
        <v>135194.07918401054</v>
      </c>
      <c r="BD18" s="1411">
        <f t="shared" si="33"/>
        <v>135194.07918401054</v>
      </c>
      <c r="BE18" s="1411">
        <f t="shared" si="33"/>
        <v>184059.40900955652</v>
      </c>
      <c r="BF18" s="1411">
        <f t="shared" si="33"/>
        <v>288468.33040347305</v>
      </c>
      <c r="BG18" s="1411">
        <f t="shared" si="33"/>
        <v>148713.4871024116</v>
      </c>
      <c r="BH18" s="1411">
        <f t="shared" si="33"/>
        <v>148713.4871024116</v>
      </c>
      <c r="BI18" s="1411">
        <f t="shared" si="33"/>
        <v>202465.34991051216</v>
      </c>
      <c r="BJ18" s="1411">
        <f t="shared" si="33"/>
        <v>317315.16344382038</v>
      </c>
      <c r="BK18" s="1411">
        <f t="shared" si="33"/>
        <v>163584.83581265275</v>
      </c>
      <c r="BL18" s="1411">
        <f t="shared" si="33"/>
        <v>163584.83581265275</v>
      </c>
      <c r="BM18" s="1411">
        <f t="shared" si="33"/>
        <v>222711.88490156335</v>
      </c>
      <c r="BN18" s="675"/>
      <c r="BO18" s="803"/>
      <c r="BP18" s="802" t="s">
        <v>191</v>
      </c>
      <c r="BQ18" s="1420">
        <f t="shared" ref="BQ18:CE18" si="34">MAX(BQ17,BQ43)</f>
        <v>228360</v>
      </c>
      <c r="BR18" s="1420">
        <f t="shared" si="34"/>
        <v>251196</v>
      </c>
      <c r="BS18" s="1420">
        <f t="shared" si="34"/>
        <v>276315.60000000003</v>
      </c>
      <c r="BT18" s="1420">
        <f t="shared" si="34"/>
        <v>303947.16000000003</v>
      </c>
      <c r="BU18" s="1420">
        <f t="shared" si="34"/>
        <v>334341.87599999999</v>
      </c>
      <c r="BV18" s="1420">
        <f t="shared" si="34"/>
        <v>367776.06359999999</v>
      </c>
      <c r="BW18" s="1420">
        <f t="shared" si="34"/>
        <v>404553.66996000003</v>
      </c>
      <c r="BX18" s="1420">
        <f t="shared" si="34"/>
        <v>445009.03695600003</v>
      </c>
      <c r="BY18" s="1420">
        <f t="shared" si="34"/>
        <v>489509.94065160007</v>
      </c>
      <c r="BZ18" s="1420">
        <f t="shared" si="34"/>
        <v>538460.93471676006</v>
      </c>
      <c r="CA18" s="1420">
        <f t="shared" si="34"/>
        <v>558163.70982798701</v>
      </c>
      <c r="CB18" s="1420">
        <f t="shared" si="34"/>
        <v>568321.04109650769</v>
      </c>
      <c r="CC18" s="1420">
        <f t="shared" si="34"/>
        <v>578478.37236502836</v>
      </c>
      <c r="CD18" s="1420">
        <f t="shared" si="34"/>
        <v>592307.02818843606</v>
      </c>
      <c r="CE18" s="1421">
        <f t="shared" si="34"/>
        <v>613980.08081078564</v>
      </c>
    </row>
    <row r="19" spans="2:83" ht="10.5">
      <c r="B19" s="804"/>
      <c r="C19" s="808"/>
      <c r="D19" s="805"/>
      <c r="E19" s="1215"/>
      <c r="F19" s="1408"/>
      <c r="G19" s="1409"/>
      <c r="H19" s="1409"/>
      <c r="I19" s="1409"/>
      <c r="J19" s="1409"/>
      <c r="K19" s="1409"/>
      <c r="L19" s="1409"/>
      <c r="M19" s="1409"/>
      <c r="N19" s="1409"/>
      <c r="O19" s="1409"/>
      <c r="P19" s="1409"/>
      <c r="Q19" s="1409"/>
      <c r="R19" s="1409"/>
      <c r="S19" s="1409"/>
      <c r="T19" s="1409"/>
      <c r="U19" s="1409"/>
      <c r="V19" s="1409"/>
      <c r="W19" s="1409"/>
      <c r="X19" s="1409"/>
      <c r="Y19" s="1409"/>
      <c r="Z19" s="1409"/>
      <c r="AA19" s="1409"/>
      <c r="AB19" s="1409"/>
      <c r="AC19" s="1409"/>
      <c r="AD19" s="1409"/>
      <c r="AE19" s="1409"/>
      <c r="AF19" s="1409"/>
      <c r="AG19" s="1409"/>
      <c r="AH19" s="1409"/>
      <c r="AI19" s="1409"/>
      <c r="AJ19" s="1409"/>
      <c r="AK19" s="1409"/>
      <c r="AL19" s="1409"/>
      <c r="AM19" s="1409"/>
      <c r="AN19" s="1409"/>
      <c r="AO19" s="1409"/>
      <c r="AP19" s="1409"/>
      <c r="AQ19" s="1409"/>
      <c r="AR19" s="1409"/>
      <c r="AS19" s="1409"/>
      <c r="AT19" s="1409"/>
      <c r="AU19" s="1409"/>
      <c r="AV19" s="1409"/>
      <c r="AW19" s="1409"/>
      <c r="AX19" s="1409"/>
      <c r="AY19" s="1409"/>
      <c r="AZ19" s="1409"/>
      <c r="BA19" s="1409"/>
      <c r="BB19" s="1409"/>
      <c r="BC19" s="1409"/>
      <c r="BD19" s="1409"/>
      <c r="BE19" s="1409"/>
      <c r="BF19" s="1409"/>
      <c r="BG19" s="1409"/>
      <c r="BH19" s="1409"/>
      <c r="BI19" s="1409"/>
      <c r="BJ19" s="1409"/>
      <c r="BK19" s="1409"/>
      <c r="BL19" s="1409"/>
      <c r="BM19" s="1409"/>
      <c r="BN19" s="677"/>
      <c r="BO19" s="807"/>
      <c r="BP19" s="805"/>
      <c r="BQ19" s="1418"/>
      <c r="BR19" s="1418"/>
      <c r="BS19" s="1418"/>
      <c r="BT19" s="1418"/>
      <c r="BU19" s="1418"/>
      <c r="BV19" s="1418"/>
      <c r="BW19" s="1418"/>
      <c r="BX19" s="1418"/>
      <c r="BY19" s="1418"/>
      <c r="BZ19" s="1418"/>
      <c r="CA19" s="1418"/>
      <c r="CB19" s="1418"/>
      <c r="CC19" s="1418"/>
      <c r="CD19" s="1418"/>
      <c r="CE19" s="1419"/>
    </row>
    <row r="20" spans="2:83" ht="10.5">
      <c r="B20" s="804"/>
      <c r="C20" s="808"/>
      <c r="D20" s="675" t="s">
        <v>544</v>
      </c>
      <c r="E20" s="1216"/>
      <c r="F20" s="1410"/>
      <c r="G20" s="1411"/>
      <c r="H20" s="1411"/>
      <c r="I20" s="1411"/>
      <c r="J20" s="1411"/>
      <c r="K20" s="1411"/>
      <c r="L20" s="1411"/>
      <c r="M20" s="1411"/>
      <c r="N20" s="1411"/>
      <c r="O20" s="1411"/>
      <c r="P20" s="1411"/>
      <c r="Q20" s="1411"/>
      <c r="R20" s="1411"/>
      <c r="S20" s="1411"/>
      <c r="T20" s="1411"/>
      <c r="U20" s="1411"/>
      <c r="V20" s="1411"/>
      <c r="W20" s="1411"/>
      <c r="X20" s="1411"/>
      <c r="Y20" s="1411"/>
      <c r="Z20" s="1411"/>
      <c r="AA20" s="1411"/>
      <c r="AB20" s="1411"/>
      <c r="AC20" s="1411"/>
      <c r="AD20" s="1411"/>
      <c r="AE20" s="1411"/>
      <c r="AF20" s="1411"/>
      <c r="AG20" s="1411"/>
      <c r="AH20" s="1411"/>
      <c r="AI20" s="1411"/>
      <c r="AJ20" s="1411"/>
      <c r="AK20" s="1411"/>
      <c r="AL20" s="1411"/>
      <c r="AM20" s="1411"/>
      <c r="AN20" s="1411"/>
      <c r="AO20" s="1411"/>
      <c r="AP20" s="1411"/>
      <c r="AQ20" s="1411"/>
      <c r="AR20" s="1411"/>
      <c r="AS20" s="1411"/>
      <c r="AT20" s="1411"/>
      <c r="AU20" s="1411"/>
      <c r="AV20" s="1411"/>
      <c r="AW20" s="1411"/>
      <c r="AX20" s="1411"/>
      <c r="AY20" s="1411"/>
      <c r="AZ20" s="1411"/>
      <c r="BA20" s="1411"/>
      <c r="BB20" s="1411"/>
      <c r="BC20" s="1411"/>
      <c r="BD20" s="1411"/>
      <c r="BE20" s="1411"/>
      <c r="BF20" s="1411"/>
      <c r="BG20" s="1411"/>
      <c r="BH20" s="1411"/>
      <c r="BI20" s="1411"/>
      <c r="BJ20" s="1411"/>
      <c r="BK20" s="1411"/>
      <c r="BL20" s="1411"/>
      <c r="BM20" s="1411"/>
      <c r="BN20" s="675"/>
      <c r="BO20" s="803"/>
      <c r="BP20" s="802" t="str">
        <f>D20</f>
        <v>Staff Role Quarterly Calculations</v>
      </c>
      <c r="BQ20" s="1420"/>
      <c r="BR20" s="1420"/>
      <c r="BS20" s="1420"/>
      <c r="BT20" s="1420"/>
      <c r="BU20" s="1420"/>
      <c r="BV20" s="1420"/>
      <c r="BW20" s="1420"/>
      <c r="BX20" s="1420"/>
      <c r="BY20" s="1420"/>
      <c r="BZ20" s="1420"/>
      <c r="CA20" s="1420"/>
      <c r="CB20" s="1420"/>
      <c r="CC20" s="1420"/>
      <c r="CD20" s="1420"/>
      <c r="CE20" s="1421"/>
    </row>
    <row r="21" spans="2:83" ht="10.5">
      <c r="B21" s="804"/>
      <c r="C21" s="808"/>
      <c r="D21" s="805"/>
      <c r="E21" s="1215"/>
      <c r="F21" s="1408"/>
      <c r="G21" s="1409"/>
      <c r="H21" s="1409"/>
      <c r="I21" s="1409"/>
      <c r="J21" s="1409"/>
      <c r="K21" s="1409"/>
      <c r="L21" s="1409"/>
      <c r="M21" s="1409"/>
      <c r="N21" s="1409"/>
      <c r="O21" s="1409"/>
      <c r="P21" s="1409"/>
      <c r="Q21" s="1409"/>
      <c r="R21" s="1409"/>
      <c r="S21" s="1409"/>
      <c r="T21" s="1409"/>
      <c r="U21" s="1409"/>
      <c r="V21" s="1409"/>
      <c r="W21" s="1409"/>
      <c r="X21" s="1409"/>
      <c r="Y21" s="1409"/>
      <c r="Z21" s="1409"/>
      <c r="AA21" s="1409"/>
      <c r="AB21" s="1409"/>
      <c r="AC21" s="1409"/>
      <c r="AD21" s="1409"/>
      <c r="AE21" s="1409"/>
      <c r="AF21" s="1409"/>
      <c r="AG21" s="1409"/>
      <c r="AH21" s="1409"/>
      <c r="AI21" s="1409"/>
      <c r="AJ21" s="1409"/>
      <c r="AK21" s="1409"/>
      <c r="AL21" s="1409"/>
      <c r="AM21" s="1409"/>
      <c r="AN21" s="1409"/>
      <c r="AO21" s="1409"/>
      <c r="AP21" s="1409"/>
      <c r="AQ21" s="1409"/>
      <c r="AR21" s="1409"/>
      <c r="AS21" s="1409"/>
      <c r="AT21" s="1409"/>
      <c r="AU21" s="1409"/>
      <c r="AV21" s="1409"/>
      <c r="AW21" s="1409"/>
      <c r="AX21" s="1409"/>
      <c r="AY21" s="1409"/>
      <c r="AZ21" s="1409"/>
      <c r="BA21" s="1409"/>
      <c r="BB21" s="1409"/>
      <c r="BC21" s="1409"/>
      <c r="BD21" s="1409"/>
      <c r="BE21" s="1409"/>
      <c r="BF21" s="1409"/>
      <c r="BG21" s="1409"/>
      <c r="BH21" s="1409"/>
      <c r="BI21" s="1409"/>
      <c r="BJ21" s="1409"/>
      <c r="BK21" s="1409"/>
      <c r="BL21" s="1409"/>
      <c r="BM21" s="1409"/>
      <c r="BN21" s="677"/>
      <c r="BO21" s="807"/>
      <c r="BP21" s="805"/>
      <c r="BQ21" s="1418"/>
      <c r="BR21" s="1418"/>
      <c r="BS21" s="1418"/>
      <c r="BT21" s="1418"/>
      <c r="BU21" s="1418"/>
      <c r="BV21" s="1418"/>
      <c r="BW21" s="1418"/>
      <c r="BX21" s="1418"/>
      <c r="BY21" s="1418"/>
      <c r="BZ21" s="1418"/>
      <c r="CA21" s="1418"/>
      <c r="CB21" s="1418"/>
      <c r="CC21" s="1418"/>
      <c r="CD21" s="1418"/>
      <c r="CE21" s="1419"/>
    </row>
    <row r="22" spans="2:83" ht="10.5">
      <c r="B22" s="804"/>
      <c r="C22" s="808"/>
      <c r="D22" s="675" t="str">
        <f t="shared" ref="D22:D29" si="35">D8</f>
        <v>CEO</v>
      </c>
      <c r="E22" s="1216"/>
      <c r="F22" s="1412">
        <f>'Full Assumptions '!C183*3*F31</f>
        <v>23355</v>
      </c>
      <c r="G22" s="1413">
        <f>('Full Assumptions '!C183*3)*G31</f>
        <v>23355</v>
      </c>
      <c r="H22" s="1413">
        <f>'Full Assumptions '!C183*3*H31</f>
        <v>23355</v>
      </c>
      <c r="I22" s="1413">
        <f>'Full Assumptions '!C183*3*I31</f>
        <v>23355</v>
      </c>
      <c r="J22" s="1413">
        <f>'Full Assumptions '!D183*3*J31</f>
        <v>25690.5</v>
      </c>
      <c r="K22" s="1413">
        <f>'Full Assumptions '!D183*3*K31</f>
        <v>25690.5</v>
      </c>
      <c r="L22" s="1413">
        <f>'Full Assumptions '!D183*3*L31</f>
        <v>25690.5</v>
      </c>
      <c r="M22" s="1413">
        <f>'Full Assumptions '!D183*3*M31</f>
        <v>25690.5</v>
      </c>
      <c r="N22" s="1413">
        <f>'Full Assumptions '!E183*3*N31</f>
        <v>28259.550000000003</v>
      </c>
      <c r="O22" s="1413">
        <f>'Full Assumptions '!E183*3*O31</f>
        <v>28259.550000000003</v>
      </c>
      <c r="P22" s="1413">
        <f>'Full Assumptions '!E183*3*P31</f>
        <v>28259.550000000003</v>
      </c>
      <c r="Q22" s="1413">
        <f>'Full Assumptions '!E183*3*Q31</f>
        <v>28259.550000000003</v>
      </c>
      <c r="R22" s="1413">
        <f>'Full Assumptions '!F183*3*R31</f>
        <v>31085.505000000005</v>
      </c>
      <c r="S22" s="1413">
        <f>'Full Assumptions '!F183*3*S31</f>
        <v>31085.505000000005</v>
      </c>
      <c r="T22" s="1413">
        <f>'Full Assumptions '!F183*3*T31</f>
        <v>31085.505000000005</v>
      </c>
      <c r="U22" s="1413">
        <f>'Full Assumptions '!F183*3*U31</f>
        <v>31085.505000000005</v>
      </c>
      <c r="V22" s="1413">
        <f>'Full Assumptions '!G183*3*V31</f>
        <v>34194.055500000002</v>
      </c>
      <c r="W22" s="1413">
        <f>'Full Assumptions '!G183*3*W31</f>
        <v>34194.055500000002</v>
      </c>
      <c r="X22" s="1413">
        <f>'Full Assumptions '!G183*3*X31</f>
        <v>34194.055500000002</v>
      </c>
      <c r="Y22" s="1413">
        <f>'Full Assumptions '!G183*3*Y31</f>
        <v>34194.055500000002</v>
      </c>
      <c r="Z22" s="1413">
        <f>'Full Assumptions '!H183*3*Z31</f>
        <v>37613.461050000005</v>
      </c>
      <c r="AA22" s="1413">
        <f>'Full Assumptions '!H183*3*AA31</f>
        <v>37613.461050000005</v>
      </c>
      <c r="AB22" s="1413">
        <f>'Full Assumptions '!H183*3*AB31</f>
        <v>37613.461050000005</v>
      </c>
      <c r="AC22" s="1413">
        <f>'Full Assumptions '!H183*3*AC31</f>
        <v>37613.461050000005</v>
      </c>
      <c r="AD22" s="1413">
        <f>'Full Assumptions '!I183*3*AD31</f>
        <v>41374.807155000002</v>
      </c>
      <c r="AE22" s="1413">
        <f>'Full Assumptions '!I183*3*AE31</f>
        <v>41374.807155000002</v>
      </c>
      <c r="AF22" s="1413">
        <f>'Full Assumptions '!I183*3*AF31</f>
        <v>41374.807155000002</v>
      </c>
      <c r="AG22" s="1413">
        <f>'Full Assumptions '!I183*3*AG31</f>
        <v>41374.807155000002</v>
      </c>
      <c r="AH22" s="1413">
        <f>'Full Assumptions '!J183*3*AH31</f>
        <v>45512.287870500004</v>
      </c>
      <c r="AI22" s="1413">
        <f>'Full Assumptions '!J183*3*AI31</f>
        <v>45512.287870500004</v>
      </c>
      <c r="AJ22" s="1413">
        <f>'Full Assumptions '!J183*3*AJ31</f>
        <v>45512.287870500004</v>
      </c>
      <c r="AK22" s="1413">
        <f>'Full Assumptions '!J183*3*AK31</f>
        <v>45512.287870500004</v>
      </c>
      <c r="AL22" s="1413">
        <f>'Full Assumptions '!K183*3*AL31</f>
        <v>50063.516657550012</v>
      </c>
      <c r="AM22" s="1413">
        <f>'Full Assumptions '!K183*3*AM31</f>
        <v>50063.516657550012</v>
      </c>
      <c r="AN22" s="1413">
        <f>'Full Assumptions '!K183*3*AN31</f>
        <v>50063.516657550012</v>
      </c>
      <c r="AO22" s="1413">
        <f>'Full Assumptions '!K183*3*AO31</f>
        <v>50063.516657550012</v>
      </c>
      <c r="AP22" s="1413">
        <f>'Full Assumptions '!L183*3*AP31</f>
        <v>55069.868323305011</v>
      </c>
      <c r="AQ22" s="1413">
        <f>'Full Assumptions '!L183*3*AQ31</f>
        <v>55069.868323305011</v>
      </c>
      <c r="AR22" s="1413">
        <f>'Full Assumptions '!L183*3*AR31</f>
        <v>55069.868323305011</v>
      </c>
      <c r="AS22" s="1413">
        <f>'Full Assumptions '!L183*3*AS31</f>
        <v>55069.868323305011</v>
      </c>
      <c r="AT22" s="1413">
        <f>'Full Assumptions '!M183*3*AT31</f>
        <v>60576.855155635516</v>
      </c>
      <c r="AU22" s="1413">
        <f>'Full Assumptions '!M183*3*AU31</f>
        <v>60576.855155635516</v>
      </c>
      <c r="AV22" s="1413">
        <f>'Full Assumptions '!M183*3*AV31</f>
        <v>60576.855155635516</v>
      </c>
      <c r="AW22" s="1413">
        <f>'Full Assumptions '!M183*3*AW31</f>
        <v>60576.855155635516</v>
      </c>
      <c r="AX22" s="1413">
        <f>'Full Assumptions '!N183*3*AX31</f>
        <v>66634.540671199065</v>
      </c>
      <c r="AY22" s="1413">
        <f>'Full Assumptions '!N183*3*AY31</f>
        <v>66634.540671199065</v>
      </c>
      <c r="AZ22" s="1413">
        <f>'Full Assumptions '!N183*3*AZ31</f>
        <v>66634.540671199065</v>
      </c>
      <c r="BA22" s="1413">
        <f>'Full Assumptions '!N183*3*BA31</f>
        <v>66634.540671199065</v>
      </c>
      <c r="BB22" s="1413">
        <f>'Full Assumptions '!O183*3*BB31</f>
        <v>73297.994738318972</v>
      </c>
      <c r="BC22" s="1413">
        <f>'Full Assumptions '!O183*3*BC31</f>
        <v>73297.994738318972</v>
      </c>
      <c r="BD22" s="1413">
        <f>'Full Assumptions '!O183*3*BD31</f>
        <v>73297.994738318972</v>
      </c>
      <c r="BE22" s="1413">
        <f>'Full Assumptions '!O183*3*BE31</f>
        <v>73297.994738318972</v>
      </c>
      <c r="BF22" s="1413">
        <f>'Full Assumptions '!P183*3*BF31</f>
        <v>80627.794212150868</v>
      </c>
      <c r="BG22" s="1413">
        <f>'Full Assumptions '!P183*3*BG31</f>
        <v>80627.794212150868</v>
      </c>
      <c r="BH22" s="1413">
        <f>'Full Assumptions '!P183*3*BH31</f>
        <v>80627.794212150868</v>
      </c>
      <c r="BI22" s="1413">
        <f>'Full Assumptions '!P183*3*BI31</f>
        <v>80627.794212150868</v>
      </c>
      <c r="BJ22" s="1413">
        <f>'Full Assumptions '!Q183*3*BJ31</f>
        <v>88690.573633365959</v>
      </c>
      <c r="BK22" s="1413">
        <f>'Full Assumptions '!Q183*3*BK31</f>
        <v>88690.573633365959</v>
      </c>
      <c r="BL22" s="1413">
        <f>'Full Assumptions '!Q183*3*BL31</f>
        <v>88690.573633365959</v>
      </c>
      <c r="BM22" s="1413">
        <f>'Full Assumptions '!Q183*3*BM31</f>
        <v>88690.573633365959</v>
      </c>
      <c r="BN22" s="675"/>
      <c r="BO22" s="802"/>
      <c r="BP22" s="802" t="str">
        <f t="shared" ref="BP22:BP29" si="36">BP8</f>
        <v>CEO</v>
      </c>
      <c r="BQ22" s="1420">
        <f t="shared" ref="BQ22:BQ29" si="37">SUM(F22:I22)</f>
        <v>93420</v>
      </c>
      <c r="BR22" s="1420">
        <f t="shared" ref="BR22:BR29" si="38">SUM(J22:M22)</f>
        <v>102762</v>
      </c>
      <c r="BS22" s="1420">
        <f t="shared" ref="BS22:BS29" si="39">SUM(N22:Q22)</f>
        <v>113038.20000000001</v>
      </c>
      <c r="BT22" s="1420">
        <f t="shared" ref="BT22:BT29" si="40">SUM(R22:U22)</f>
        <v>124342.02000000002</v>
      </c>
      <c r="BU22" s="1420">
        <f t="shared" ref="BU22:BU29" si="41">SUM(V22:Y22)</f>
        <v>136776.22200000001</v>
      </c>
      <c r="BV22" s="1420">
        <f t="shared" ref="BV22:BV29" si="42">SUM(Z22:AC22)</f>
        <v>150453.84420000002</v>
      </c>
      <c r="BW22" s="1420">
        <f t="shared" ref="BW22:BW29" si="43">SUM(AD22:AG22)</f>
        <v>165499.22862000001</v>
      </c>
      <c r="BX22" s="1420">
        <f t="shared" ref="BX22:BX29" si="44">SUM(AH22:AK22)</f>
        <v>182049.15148200002</v>
      </c>
      <c r="BY22" s="1420">
        <f t="shared" ref="BY22:BY29" si="45">SUM(AL22:AO22)</f>
        <v>200254.06663020005</v>
      </c>
      <c r="BZ22" s="1420">
        <f t="shared" ref="BZ22:CB29" si="46">SUM(AP22:AS22)</f>
        <v>220279.47329322004</v>
      </c>
      <c r="CA22" s="1420">
        <f t="shared" si="46"/>
        <v>225786.46012555054</v>
      </c>
      <c r="CB22" s="1420">
        <f t="shared" si="46"/>
        <v>231293.44695788104</v>
      </c>
      <c r="CC22" s="1420">
        <f t="shared" ref="CC22:CC29" si="47">SUM(AS22:AV22)</f>
        <v>236800.43379021154</v>
      </c>
      <c r="CD22" s="1420">
        <f t="shared" ref="CD22:CD29" si="48">SUM(AT22:AW22)</f>
        <v>242307.42062254206</v>
      </c>
      <c r="CE22" s="1421">
        <f t="shared" ref="CE22:CE29" si="49">SUM(AU22:AX22)</f>
        <v>248365.10613810562</v>
      </c>
    </row>
    <row r="23" spans="2:83" ht="10.5">
      <c r="B23" s="804"/>
      <c r="C23" s="808"/>
      <c r="D23" s="805" t="str">
        <f t="shared" si="35"/>
        <v>Sales &amp; Marketing Manager</v>
      </c>
      <c r="E23" s="1215"/>
      <c r="F23" s="1414">
        <f>'Full Assumptions '!C184*3*F32</f>
        <v>15570</v>
      </c>
      <c r="G23" s="1415">
        <f>('Full Assumptions '!C184*3)*G32</f>
        <v>15570</v>
      </c>
      <c r="H23" s="1415">
        <f>'Full Assumptions '!C184*3*H32</f>
        <v>15570</v>
      </c>
      <c r="I23" s="1415">
        <f>'Full Assumptions '!C184*3*I32</f>
        <v>15570</v>
      </c>
      <c r="J23" s="1415">
        <f>'Full Assumptions '!D184*3*J32</f>
        <v>17127</v>
      </c>
      <c r="K23" s="1415">
        <f>'Full Assumptions '!D184*3*K32</f>
        <v>17127</v>
      </c>
      <c r="L23" s="1415">
        <f>'Full Assumptions '!D184*3*L32</f>
        <v>17127</v>
      </c>
      <c r="M23" s="1415">
        <f>'Full Assumptions '!D184*3*M32</f>
        <v>17127</v>
      </c>
      <c r="N23" s="1415">
        <f>'Full Assumptions '!E184*3*N32</f>
        <v>18839.699999999997</v>
      </c>
      <c r="O23" s="1415">
        <f>'Full Assumptions '!E184*3*O32</f>
        <v>18839.699999999997</v>
      </c>
      <c r="P23" s="1415">
        <f>'Full Assumptions '!E184*3*P32</f>
        <v>18839.699999999997</v>
      </c>
      <c r="Q23" s="1415">
        <f>'Full Assumptions '!E184*3*Q32</f>
        <v>18839.699999999997</v>
      </c>
      <c r="R23" s="1415">
        <f>'Full Assumptions '!F184*3*R32</f>
        <v>20723.669999999998</v>
      </c>
      <c r="S23" s="1415">
        <f>'Full Assumptions '!F184*3*S32</f>
        <v>20723.669999999998</v>
      </c>
      <c r="T23" s="1415">
        <f>'Full Assumptions '!F184*3*T32</f>
        <v>20723.669999999998</v>
      </c>
      <c r="U23" s="1415">
        <f>'Full Assumptions '!F184*3*U32</f>
        <v>20723.669999999998</v>
      </c>
      <c r="V23" s="1415">
        <f>'Full Assumptions '!G184*3*V32</f>
        <v>22796.036999999997</v>
      </c>
      <c r="W23" s="1415">
        <f>'Full Assumptions '!G184*3*W32</f>
        <v>22796.036999999997</v>
      </c>
      <c r="X23" s="1415">
        <f>'Full Assumptions '!G184*3*X32</f>
        <v>22796.036999999997</v>
      </c>
      <c r="Y23" s="1415">
        <f>'Full Assumptions '!G184*3*Y32</f>
        <v>22796.036999999997</v>
      </c>
      <c r="Z23" s="1415">
        <f>'Full Assumptions '!H184*3*Z32</f>
        <v>25075.640699999996</v>
      </c>
      <c r="AA23" s="1415">
        <f>'Full Assumptions '!H184*3*AA32</f>
        <v>25075.640699999996</v>
      </c>
      <c r="AB23" s="1415">
        <f>'Full Assumptions '!H184*3*AB32</f>
        <v>25075.640699999996</v>
      </c>
      <c r="AC23" s="1415">
        <f>'Full Assumptions '!H184*3*AC32</f>
        <v>25075.640699999996</v>
      </c>
      <c r="AD23" s="1415">
        <f>'Full Assumptions '!I184*3*AD32</f>
        <v>27583.204769999997</v>
      </c>
      <c r="AE23" s="1415">
        <f>'Full Assumptions '!I184*3*AE32</f>
        <v>27583.204769999997</v>
      </c>
      <c r="AF23" s="1415">
        <f>'Full Assumptions '!I184*3*AF32</f>
        <v>27583.204769999997</v>
      </c>
      <c r="AG23" s="1415">
        <f>'Full Assumptions '!I184*3*AG32</f>
        <v>27583.204769999997</v>
      </c>
      <c r="AH23" s="1415">
        <f>'Full Assumptions '!J184*3*AH32</f>
        <v>30341.525246999998</v>
      </c>
      <c r="AI23" s="1415">
        <f>'Full Assumptions '!J184*3*AI32</f>
        <v>30341.525246999998</v>
      </c>
      <c r="AJ23" s="1415">
        <f>'Full Assumptions '!J184*3*AJ32</f>
        <v>30341.525246999998</v>
      </c>
      <c r="AK23" s="1415">
        <f>'Full Assumptions '!J184*3*AK32</f>
        <v>30341.525246999998</v>
      </c>
      <c r="AL23" s="1415">
        <f>'Full Assumptions '!K184*3*AL32</f>
        <v>33375.6777717</v>
      </c>
      <c r="AM23" s="1415">
        <f>'Full Assumptions '!K184*3*AM32</f>
        <v>33375.6777717</v>
      </c>
      <c r="AN23" s="1415">
        <f>'Full Assumptions '!K184*3*AN32</f>
        <v>33375.6777717</v>
      </c>
      <c r="AO23" s="1415">
        <f>'Full Assumptions '!K184*3*AO32</f>
        <v>33375.6777717</v>
      </c>
      <c r="AP23" s="1415">
        <f>'Full Assumptions '!L184*3*AP32</f>
        <v>36713.24554887</v>
      </c>
      <c r="AQ23" s="1415">
        <f>'Full Assumptions '!L184*3*AQ32</f>
        <v>36713.24554887</v>
      </c>
      <c r="AR23" s="1415">
        <f>'Full Assumptions '!L184*3*AR32</f>
        <v>36713.24554887</v>
      </c>
      <c r="AS23" s="1415">
        <f>'Full Assumptions '!L184*3*AS32</f>
        <v>36713.24554887</v>
      </c>
      <c r="AT23" s="1415">
        <f>'Full Assumptions '!M184*3*AT32</f>
        <v>40384.570103756996</v>
      </c>
      <c r="AU23" s="1415">
        <f>'Full Assumptions '!M184*3*AU32</f>
        <v>40384.570103756996</v>
      </c>
      <c r="AV23" s="1415">
        <f>'Full Assumptions '!M184*3*AV32</f>
        <v>40384.570103756996</v>
      </c>
      <c r="AW23" s="1415">
        <f>'Full Assumptions '!M184*3*AW32</f>
        <v>40384.570103756996</v>
      </c>
      <c r="AX23" s="1415">
        <f>'Full Assumptions '!N184*3*AX32</f>
        <v>44423.027114132696</v>
      </c>
      <c r="AY23" s="1415">
        <f>'Full Assumptions '!N184*3*AY32</f>
        <v>44423.027114132696</v>
      </c>
      <c r="AZ23" s="1415">
        <f>'Full Assumptions '!N184*3*AZ32</f>
        <v>44423.027114132696</v>
      </c>
      <c r="BA23" s="1415">
        <f>'Full Assumptions '!N184*3*BA32</f>
        <v>44423.027114132696</v>
      </c>
      <c r="BB23" s="1415">
        <f>'Full Assumptions '!O184*3*BB32</f>
        <v>48865.329825545967</v>
      </c>
      <c r="BC23" s="1415">
        <f>'Full Assumptions '!O184*3*BC32</f>
        <v>48865.329825545967</v>
      </c>
      <c r="BD23" s="1415">
        <f>'Full Assumptions '!O184*3*BD32</f>
        <v>48865.329825545967</v>
      </c>
      <c r="BE23" s="1415">
        <f>'Full Assumptions '!O184*3*BE32</f>
        <v>48865.329825545967</v>
      </c>
      <c r="BF23" s="1415">
        <f>'Full Assumptions '!P184*3*BF32</f>
        <v>53751.862808100559</v>
      </c>
      <c r="BG23" s="1415">
        <f>'Full Assumptions '!P184*3*BG32</f>
        <v>53751.862808100559</v>
      </c>
      <c r="BH23" s="1415">
        <f>'Full Assumptions '!P184*3*BH32</f>
        <v>53751.862808100559</v>
      </c>
      <c r="BI23" s="1415">
        <f>'Full Assumptions '!P184*3*BI32</f>
        <v>53751.862808100559</v>
      </c>
      <c r="BJ23" s="1415">
        <f>'Full Assumptions '!Q184*3*BJ32</f>
        <v>59127.049088910622</v>
      </c>
      <c r="BK23" s="1415">
        <f>'Full Assumptions '!Q184*3*BK32</f>
        <v>59127.049088910622</v>
      </c>
      <c r="BL23" s="1415">
        <f>'Full Assumptions '!Q184*3*BL32</f>
        <v>59127.049088910622</v>
      </c>
      <c r="BM23" s="1415">
        <f>'Full Assumptions '!Q184*3*BM32</f>
        <v>59127.049088910622</v>
      </c>
      <c r="BN23" s="677"/>
      <c r="BO23" s="823"/>
      <c r="BP23" s="805" t="str">
        <f t="shared" si="36"/>
        <v>Sales &amp; Marketing Manager</v>
      </c>
      <c r="BQ23" s="1418">
        <f t="shared" si="37"/>
        <v>62280</v>
      </c>
      <c r="BR23" s="1418">
        <f t="shared" si="38"/>
        <v>68508</v>
      </c>
      <c r="BS23" s="1418">
        <f t="shared" si="39"/>
        <v>75358.799999999988</v>
      </c>
      <c r="BT23" s="1418">
        <f t="shared" si="40"/>
        <v>82894.679999999993</v>
      </c>
      <c r="BU23" s="1418">
        <f t="shared" si="41"/>
        <v>91184.147999999986</v>
      </c>
      <c r="BV23" s="1418">
        <f t="shared" si="42"/>
        <v>100302.56279999999</v>
      </c>
      <c r="BW23" s="1418">
        <f t="shared" si="43"/>
        <v>110332.81907999999</v>
      </c>
      <c r="BX23" s="1418">
        <f t="shared" si="44"/>
        <v>121366.10098799999</v>
      </c>
      <c r="BY23" s="1418">
        <f t="shared" si="45"/>
        <v>133502.7110868</v>
      </c>
      <c r="BZ23" s="1418">
        <f t="shared" si="46"/>
        <v>146852.98219548</v>
      </c>
      <c r="CA23" s="1418">
        <f t="shared" si="46"/>
        <v>150524.30675036699</v>
      </c>
      <c r="CB23" s="1418">
        <f t="shared" si="46"/>
        <v>154195.63130525401</v>
      </c>
      <c r="CC23" s="1418">
        <f t="shared" si="47"/>
        <v>157866.955860141</v>
      </c>
      <c r="CD23" s="1418">
        <f t="shared" si="48"/>
        <v>161538.28041502798</v>
      </c>
      <c r="CE23" s="1419">
        <f t="shared" si="49"/>
        <v>165576.73742540367</v>
      </c>
    </row>
    <row r="24" spans="2:83" ht="10.5">
      <c r="B24" s="804"/>
      <c r="C24" s="808"/>
      <c r="D24" s="675" t="str">
        <f t="shared" si="35"/>
        <v>Chief Technology Officer</v>
      </c>
      <c r="E24" s="1216"/>
      <c r="F24" s="1412">
        <f>'Full Assumptions '!C185*3*F33</f>
        <v>3114</v>
      </c>
      <c r="G24" s="1413">
        <f>('Full Assumptions '!C185*3)*G33</f>
        <v>0</v>
      </c>
      <c r="H24" s="1413">
        <f>'Full Assumptions '!C185*3*H33</f>
        <v>0</v>
      </c>
      <c r="I24" s="1413">
        <f>'Full Assumptions '!C185*3*I33</f>
        <v>0</v>
      </c>
      <c r="J24" s="1413">
        <f>'Full Assumptions '!D185*3*J33</f>
        <v>3425.3999999999996</v>
      </c>
      <c r="K24" s="1413">
        <f>'Full Assumptions '!D185*3*K33</f>
        <v>0</v>
      </c>
      <c r="L24" s="1413">
        <f>'Full Assumptions '!D185*3*L33</f>
        <v>0</v>
      </c>
      <c r="M24" s="1413">
        <f>'Full Assumptions '!D185*3*M33</f>
        <v>0</v>
      </c>
      <c r="N24" s="1413">
        <f>'Full Assumptions '!E185*3*N33</f>
        <v>3767.94</v>
      </c>
      <c r="O24" s="1413">
        <f>'Full Assumptions '!E185*3*O33</f>
        <v>0</v>
      </c>
      <c r="P24" s="1413">
        <f>'Full Assumptions '!E185*3*P33</f>
        <v>0</v>
      </c>
      <c r="Q24" s="1413">
        <f>'Full Assumptions '!E185*3*Q33</f>
        <v>0</v>
      </c>
      <c r="R24" s="1413">
        <f>'Full Assumptions '!F185*3*R33</f>
        <v>4144.7340000000004</v>
      </c>
      <c r="S24" s="1413">
        <f>'Full Assumptions '!F185*3*S33</f>
        <v>0</v>
      </c>
      <c r="T24" s="1413">
        <f>'Full Assumptions '!F185*3*T33</f>
        <v>0</v>
      </c>
      <c r="U24" s="1413">
        <f>'Full Assumptions '!F185*3*U33</f>
        <v>0</v>
      </c>
      <c r="V24" s="1413">
        <f>'Full Assumptions '!G185*3*V33</f>
        <v>4559.2073999999993</v>
      </c>
      <c r="W24" s="1413">
        <f>'Full Assumptions '!G185*3*W33</f>
        <v>0</v>
      </c>
      <c r="X24" s="1413">
        <f>'Full Assumptions '!G185*3*X33</f>
        <v>0</v>
      </c>
      <c r="Y24" s="1413">
        <f>'Full Assumptions '!G185*3*Y33</f>
        <v>0</v>
      </c>
      <c r="Z24" s="1413">
        <f>'Full Assumptions '!H185*3*Z33</f>
        <v>5015.1281399999998</v>
      </c>
      <c r="AA24" s="1413">
        <f>'Full Assumptions '!H185*3*AA33</f>
        <v>0</v>
      </c>
      <c r="AB24" s="1413">
        <f>'Full Assumptions '!H185*3*AB33</f>
        <v>0</v>
      </c>
      <c r="AC24" s="1413">
        <f>'Full Assumptions '!H185*3*AC33</f>
        <v>0</v>
      </c>
      <c r="AD24" s="1413">
        <f>'Full Assumptions '!I185*3*AD33</f>
        <v>5516.6409540000004</v>
      </c>
      <c r="AE24" s="1413">
        <f>'Full Assumptions '!I185*3*AE33</f>
        <v>0</v>
      </c>
      <c r="AF24" s="1413">
        <f>'Full Assumptions '!I185*3*AF33</f>
        <v>0</v>
      </c>
      <c r="AG24" s="1413">
        <f>'Full Assumptions '!I185*3*AG33</f>
        <v>0</v>
      </c>
      <c r="AH24" s="1413">
        <f>'Full Assumptions '!J185*3*AH33</f>
        <v>6068.3050493999999</v>
      </c>
      <c r="AI24" s="1413">
        <f>'Full Assumptions '!J185*3*AI33</f>
        <v>0</v>
      </c>
      <c r="AJ24" s="1413">
        <f>'Full Assumptions '!J185*3*AJ33</f>
        <v>0</v>
      </c>
      <c r="AK24" s="1413">
        <f>'Full Assumptions '!J185*3*AK33</f>
        <v>0</v>
      </c>
      <c r="AL24" s="1413">
        <f>'Full Assumptions '!K185*3*AL33</f>
        <v>6675.1355543400005</v>
      </c>
      <c r="AM24" s="1413">
        <f>'Full Assumptions '!K185*3*AM33</f>
        <v>0</v>
      </c>
      <c r="AN24" s="1413">
        <f>'Full Assumptions '!K185*3*AN33</f>
        <v>0</v>
      </c>
      <c r="AO24" s="1413">
        <f>'Full Assumptions '!K185*3*AO33</f>
        <v>0</v>
      </c>
      <c r="AP24" s="1413">
        <f>'Full Assumptions '!L185*3*AP33</f>
        <v>7342.649109774</v>
      </c>
      <c r="AQ24" s="1413">
        <f>'Full Assumptions '!L185*3*AQ33</f>
        <v>0</v>
      </c>
      <c r="AR24" s="1413">
        <f>'Full Assumptions '!L185*3*AR33</f>
        <v>0</v>
      </c>
      <c r="AS24" s="1413">
        <f>'Full Assumptions '!L185*3*AS33</f>
        <v>0</v>
      </c>
      <c r="AT24" s="1413">
        <f>'Full Assumptions '!M185*3*AT33</f>
        <v>8076.914020751401</v>
      </c>
      <c r="AU24" s="1413">
        <f>'Full Assumptions '!M185*3*AU33</f>
        <v>0</v>
      </c>
      <c r="AV24" s="1413">
        <f>'Full Assumptions '!M185*3*AV33</f>
        <v>0</v>
      </c>
      <c r="AW24" s="1413">
        <f>'Full Assumptions '!M185*3*AW33</f>
        <v>0</v>
      </c>
      <c r="AX24" s="1413">
        <f>'Full Assumptions '!N185*3*AX33</f>
        <v>8884.6054228265402</v>
      </c>
      <c r="AY24" s="1413">
        <f>'Full Assumptions '!N185*3*AY33</f>
        <v>0</v>
      </c>
      <c r="AZ24" s="1413">
        <f>'Full Assumptions '!N185*3*AZ33</f>
        <v>0</v>
      </c>
      <c r="BA24" s="1413">
        <f>'Full Assumptions '!N185*3*BA33</f>
        <v>0</v>
      </c>
      <c r="BB24" s="1413">
        <f>'Full Assumptions '!O185*3*BB33</f>
        <v>9773.0659651091937</v>
      </c>
      <c r="BC24" s="1413">
        <f>'Full Assumptions '!O185*3*BC33</f>
        <v>0</v>
      </c>
      <c r="BD24" s="1413">
        <f>'Full Assumptions '!O185*3*BD33</f>
        <v>0</v>
      </c>
      <c r="BE24" s="1413">
        <f>'Full Assumptions '!O185*3*BE33</f>
        <v>0</v>
      </c>
      <c r="BF24" s="1413">
        <f>'Full Assumptions '!P185*3*BF33</f>
        <v>10750.372561620114</v>
      </c>
      <c r="BG24" s="1413">
        <f>'Full Assumptions '!P185*3*BG33</f>
        <v>0</v>
      </c>
      <c r="BH24" s="1413">
        <f>'Full Assumptions '!P185*3*BH33</f>
        <v>0</v>
      </c>
      <c r="BI24" s="1413">
        <f>'Full Assumptions '!P185*3*BI33</f>
        <v>0</v>
      </c>
      <c r="BJ24" s="1413">
        <f>'Full Assumptions '!Q185*3*BJ33</f>
        <v>11825.409817782125</v>
      </c>
      <c r="BK24" s="1413">
        <f>'Full Assumptions '!Q185*3*BK33</f>
        <v>0</v>
      </c>
      <c r="BL24" s="1413">
        <f>'Full Assumptions '!Q185*3*BL33</f>
        <v>0</v>
      </c>
      <c r="BM24" s="1413">
        <f>'Full Assumptions '!Q185*3*BM33</f>
        <v>0</v>
      </c>
      <c r="BN24" s="675"/>
      <c r="BO24" s="802"/>
      <c r="BP24" s="802" t="str">
        <f t="shared" si="36"/>
        <v>Chief Technology Officer</v>
      </c>
      <c r="BQ24" s="1420">
        <f t="shared" si="37"/>
        <v>3114</v>
      </c>
      <c r="BR24" s="1420">
        <f t="shared" si="38"/>
        <v>3425.3999999999996</v>
      </c>
      <c r="BS24" s="1420">
        <f t="shared" si="39"/>
        <v>3767.94</v>
      </c>
      <c r="BT24" s="1420">
        <f t="shared" si="40"/>
        <v>4144.7340000000004</v>
      </c>
      <c r="BU24" s="1420">
        <f t="shared" si="41"/>
        <v>4559.2073999999993</v>
      </c>
      <c r="BV24" s="1420">
        <f t="shared" si="42"/>
        <v>5015.1281399999998</v>
      </c>
      <c r="BW24" s="1420">
        <f t="shared" si="43"/>
        <v>5516.6409540000004</v>
      </c>
      <c r="BX24" s="1420">
        <f t="shared" si="44"/>
        <v>6068.3050493999999</v>
      </c>
      <c r="BY24" s="1420">
        <f t="shared" si="45"/>
        <v>6675.1355543400005</v>
      </c>
      <c r="BZ24" s="1420">
        <f t="shared" si="46"/>
        <v>7342.649109774</v>
      </c>
      <c r="CA24" s="1420">
        <f t="shared" si="46"/>
        <v>8076.914020751401</v>
      </c>
      <c r="CB24" s="1420">
        <f t="shared" si="46"/>
        <v>8076.914020751401</v>
      </c>
      <c r="CC24" s="1420">
        <f t="shared" si="47"/>
        <v>8076.914020751401</v>
      </c>
      <c r="CD24" s="1420">
        <f t="shared" si="48"/>
        <v>8076.914020751401</v>
      </c>
      <c r="CE24" s="1421">
        <f t="shared" si="49"/>
        <v>8884.6054228265402</v>
      </c>
    </row>
    <row r="25" spans="2:83" ht="10.5">
      <c r="B25" s="804"/>
      <c r="C25" s="808"/>
      <c r="D25" s="805" t="str">
        <f t="shared" si="35"/>
        <v xml:space="preserve">Manager Vet </v>
      </c>
      <c r="E25" s="1215"/>
      <c r="F25" s="1414">
        <f>'Full Assumptions '!C186*3*F34</f>
        <v>6228</v>
      </c>
      <c r="G25" s="1415">
        <f>('Full Assumptions '!C186*3)*G34</f>
        <v>0</v>
      </c>
      <c r="H25" s="1415">
        <f>'Full Assumptions '!C186*3*H34</f>
        <v>0</v>
      </c>
      <c r="I25" s="1415">
        <f>'Full Assumptions '!C186*3*I34</f>
        <v>0</v>
      </c>
      <c r="J25" s="1415">
        <f>'Full Assumptions '!D186*3*J34</f>
        <v>6850.7999999999993</v>
      </c>
      <c r="K25" s="1415">
        <f>'Full Assumptions '!D186*3*K34</f>
        <v>0</v>
      </c>
      <c r="L25" s="1415">
        <f>'Full Assumptions '!D186*3*L34</f>
        <v>0</v>
      </c>
      <c r="M25" s="1415">
        <f>'Full Assumptions '!D186*3*M34</f>
        <v>0</v>
      </c>
      <c r="N25" s="1415">
        <f>'Full Assumptions '!E186*3*N34</f>
        <v>7535.88</v>
      </c>
      <c r="O25" s="1415">
        <f>'Full Assumptions '!E186*3*O34</f>
        <v>0</v>
      </c>
      <c r="P25" s="1415">
        <f>'Full Assumptions '!E186*3*P34</f>
        <v>0</v>
      </c>
      <c r="Q25" s="1415">
        <f>'Full Assumptions '!E186*3*Q34</f>
        <v>0</v>
      </c>
      <c r="R25" s="1415">
        <f>'Full Assumptions '!F186*3*R34</f>
        <v>8289.4680000000008</v>
      </c>
      <c r="S25" s="1415">
        <f>'Full Assumptions '!F186*3*S34</f>
        <v>0</v>
      </c>
      <c r="T25" s="1415">
        <f>'Full Assumptions '!F186*3*T34</f>
        <v>0</v>
      </c>
      <c r="U25" s="1415">
        <f>'Full Assumptions '!F186*3*U34</f>
        <v>0</v>
      </c>
      <c r="V25" s="1415">
        <f>'Full Assumptions '!G186*3*V34</f>
        <v>9118.4147999999986</v>
      </c>
      <c r="W25" s="1415">
        <f>'Full Assumptions '!G186*3*W34</f>
        <v>0</v>
      </c>
      <c r="X25" s="1415">
        <f>'Full Assumptions '!G186*3*X34</f>
        <v>0</v>
      </c>
      <c r="Y25" s="1415">
        <f>'Full Assumptions '!G186*3*Y34</f>
        <v>0</v>
      </c>
      <c r="Z25" s="1415">
        <f>'Full Assumptions '!H186*3*Z34</f>
        <v>10030.25628</v>
      </c>
      <c r="AA25" s="1415">
        <f>'Full Assumptions '!H186*3*AA34</f>
        <v>0</v>
      </c>
      <c r="AB25" s="1415">
        <f>'Full Assumptions '!H186*3*AB34</f>
        <v>0</v>
      </c>
      <c r="AC25" s="1415">
        <f>'Full Assumptions '!H186*3*AC34</f>
        <v>0</v>
      </c>
      <c r="AD25" s="1415">
        <f>'Full Assumptions '!I186*3*AD34</f>
        <v>11033.281908000001</v>
      </c>
      <c r="AE25" s="1415">
        <f>'Full Assumptions '!I186*3*AE34</f>
        <v>0</v>
      </c>
      <c r="AF25" s="1415">
        <f>'Full Assumptions '!I186*3*AF34</f>
        <v>0</v>
      </c>
      <c r="AG25" s="1415">
        <f>'Full Assumptions '!I186*3*AG34</f>
        <v>0</v>
      </c>
      <c r="AH25" s="1415">
        <f>'Full Assumptions '!J186*3*AH34</f>
        <v>12136.6100988</v>
      </c>
      <c r="AI25" s="1415">
        <f>'Full Assumptions '!J186*3*AI34</f>
        <v>0</v>
      </c>
      <c r="AJ25" s="1415">
        <f>'Full Assumptions '!J186*3*AJ34</f>
        <v>0</v>
      </c>
      <c r="AK25" s="1415">
        <f>'Full Assumptions '!J186*3*AK34</f>
        <v>0</v>
      </c>
      <c r="AL25" s="1415">
        <f>'Full Assumptions '!K186*3*AL34</f>
        <v>13350.271108680001</v>
      </c>
      <c r="AM25" s="1415">
        <f>'Full Assumptions '!K186*3*AM34</f>
        <v>0</v>
      </c>
      <c r="AN25" s="1415">
        <f>'Full Assumptions '!K186*3*AN34</f>
        <v>0</v>
      </c>
      <c r="AO25" s="1415">
        <f>'Full Assumptions '!K186*3*AO34</f>
        <v>0</v>
      </c>
      <c r="AP25" s="1415">
        <f>'Full Assumptions '!L186*3*AP34</f>
        <v>14685.298219548</v>
      </c>
      <c r="AQ25" s="1415">
        <f>'Full Assumptions '!L186*3*AQ34</f>
        <v>0</v>
      </c>
      <c r="AR25" s="1415">
        <f>'Full Assumptions '!L186*3*AR34</f>
        <v>0</v>
      </c>
      <c r="AS25" s="1415">
        <f>'Full Assumptions '!L186*3*AS34</f>
        <v>0</v>
      </c>
      <c r="AT25" s="1415">
        <f>'Full Assumptions '!M186*3*AT34</f>
        <v>16153.828041502802</v>
      </c>
      <c r="AU25" s="1415">
        <f>'Full Assumptions '!M186*3*AU34</f>
        <v>0</v>
      </c>
      <c r="AV25" s="1415">
        <f>'Full Assumptions '!M186*3*AV34</f>
        <v>0</v>
      </c>
      <c r="AW25" s="1415">
        <f>'Full Assumptions '!M186*3*AW34</f>
        <v>0</v>
      </c>
      <c r="AX25" s="1415">
        <f>'Full Assumptions '!N186*3*AX34</f>
        <v>17769.21084565308</v>
      </c>
      <c r="AY25" s="1415">
        <f>'Full Assumptions '!N186*3*AY34</f>
        <v>0</v>
      </c>
      <c r="AZ25" s="1415">
        <f>'Full Assumptions '!N186*3*AZ34</f>
        <v>0</v>
      </c>
      <c r="BA25" s="1415">
        <f>'Full Assumptions '!N186*3*BA34</f>
        <v>0</v>
      </c>
      <c r="BB25" s="1415">
        <f>'Full Assumptions '!O186*3*BB34</f>
        <v>19546.131930218387</v>
      </c>
      <c r="BC25" s="1415">
        <f>'Full Assumptions '!O186*3*BC34</f>
        <v>0</v>
      </c>
      <c r="BD25" s="1415">
        <f>'Full Assumptions '!O186*3*BD34</f>
        <v>0</v>
      </c>
      <c r="BE25" s="1415">
        <f>'Full Assumptions '!O186*3*BE34</f>
        <v>0</v>
      </c>
      <c r="BF25" s="1415">
        <f>'Full Assumptions '!P186*3*BF34</f>
        <v>21500.745123240227</v>
      </c>
      <c r="BG25" s="1415">
        <f>'Full Assumptions '!P186*3*BG34</f>
        <v>0</v>
      </c>
      <c r="BH25" s="1415">
        <f>'Full Assumptions '!P186*3*BH34</f>
        <v>0</v>
      </c>
      <c r="BI25" s="1415">
        <f>'Full Assumptions '!P186*3*BI34</f>
        <v>0</v>
      </c>
      <c r="BJ25" s="1415">
        <f>'Full Assumptions '!Q186*3*BJ34</f>
        <v>23650.81963556425</v>
      </c>
      <c r="BK25" s="1415">
        <f>'Full Assumptions '!Q186*3*BK34</f>
        <v>0</v>
      </c>
      <c r="BL25" s="1415">
        <f>'Full Assumptions '!Q186*3*BL34</f>
        <v>0</v>
      </c>
      <c r="BM25" s="1415">
        <f>'Full Assumptions '!Q186*3*BM34</f>
        <v>0</v>
      </c>
      <c r="BN25" s="677"/>
      <c r="BO25" s="823"/>
      <c r="BP25" s="805" t="str">
        <f t="shared" si="36"/>
        <v xml:space="preserve">Manager Vet </v>
      </c>
      <c r="BQ25" s="1418">
        <f t="shared" si="37"/>
        <v>6228</v>
      </c>
      <c r="BR25" s="1418">
        <f t="shared" si="38"/>
        <v>6850.7999999999993</v>
      </c>
      <c r="BS25" s="1418">
        <f t="shared" si="39"/>
        <v>7535.88</v>
      </c>
      <c r="BT25" s="1418">
        <f t="shared" si="40"/>
        <v>8289.4680000000008</v>
      </c>
      <c r="BU25" s="1418">
        <f t="shared" si="41"/>
        <v>9118.4147999999986</v>
      </c>
      <c r="BV25" s="1418">
        <f t="shared" si="42"/>
        <v>10030.25628</v>
      </c>
      <c r="BW25" s="1418">
        <f t="shared" si="43"/>
        <v>11033.281908000001</v>
      </c>
      <c r="BX25" s="1418">
        <f t="shared" si="44"/>
        <v>12136.6100988</v>
      </c>
      <c r="BY25" s="1418">
        <f t="shared" si="45"/>
        <v>13350.271108680001</v>
      </c>
      <c r="BZ25" s="1418">
        <f t="shared" si="46"/>
        <v>14685.298219548</v>
      </c>
      <c r="CA25" s="1418">
        <f t="shared" si="46"/>
        <v>16153.828041502802</v>
      </c>
      <c r="CB25" s="1418">
        <f t="shared" si="46"/>
        <v>16153.828041502802</v>
      </c>
      <c r="CC25" s="1418">
        <f t="shared" si="47"/>
        <v>16153.828041502802</v>
      </c>
      <c r="CD25" s="1418">
        <f t="shared" si="48"/>
        <v>16153.828041502802</v>
      </c>
      <c r="CE25" s="1419">
        <f t="shared" si="49"/>
        <v>17769.21084565308</v>
      </c>
    </row>
    <row r="26" spans="2:83" ht="10.5">
      <c r="B26" s="804"/>
      <c r="C26" s="808"/>
      <c r="D26" s="675" t="str">
        <f t="shared" si="35"/>
        <v>Staff Role #1 Dispecer Tech Operator</v>
      </c>
      <c r="E26" s="1216"/>
      <c r="F26" s="1412">
        <f>'Full Assumptions '!C187*3*F35</f>
        <v>16608</v>
      </c>
      <c r="G26" s="1413">
        <f>('Full Assumptions '!C187*3)*G35</f>
        <v>0</v>
      </c>
      <c r="H26" s="1413">
        <f>'Full Assumptions '!C187*3*H35</f>
        <v>0</v>
      </c>
      <c r="I26" s="1413">
        <f>'Full Assumptions '!C187*3*I35</f>
        <v>8304</v>
      </c>
      <c r="J26" s="1413">
        <f>'Full Assumptions '!D187*3*J35</f>
        <v>18268.800000000003</v>
      </c>
      <c r="K26" s="1413">
        <f>'Full Assumptions '!D187*3*K35</f>
        <v>0</v>
      </c>
      <c r="L26" s="1413">
        <f>'Full Assumptions '!D187*3*L35</f>
        <v>0</v>
      </c>
      <c r="M26" s="1413">
        <f>'Full Assumptions '!D187*3*M35</f>
        <v>9134.4000000000015</v>
      </c>
      <c r="N26" s="1413">
        <f>'Full Assumptions '!E187*3*N35</f>
        <v>20095.68</v>
      </c>
      <c r="O26" s="1413">
        <f>'Full Assumptions '!E187*3*O35</f>
        <v>0</v>
      </c>
      <c r="P26" s="1413">
        <f>'Full Assumptions '!E187*3*P35</f>
        <v>0</v>
      </c>
      <c r="Q26" s="1413">
        <f>'Full Assumptions '!E187*3*Q35</f>
        <v>10047.84</v>
      </c>
      <c r="R26" s="1413">
        <f>'Full Assumptions '!F187*3*R35</f>
        <v>22105.248</v>
      </c>
      <c r="S26" s="1413">
        <f>'Full Assumptions '!F187*3*S35</f>
        <v>0</v>
      </c>
      <c r="T26" s="1413">
        <f>'Full Assumptions '!F187*3*T35</f>
        <v>0</v>
      </c>
      <c r="U26" s="1413">
        <f>'Full Assumptions '!F187*3*U35</f>
        <v>11052.624</v>
      </c>
      <c r="V26" s="1413">
        <f>'Full Assumptions '!G187*3*V35</f>
        <v>24315.772799999999</v>
      </c>
      <c r="W26" s="1413">
        <f>'Full Assumptions '!G187*3*W35</f>
        <v>0</v>
      </c>
      <c r="X26" s="1413">
        <f>'Full Assumptions '!G187*3*X35</f>
        <v>0</v>
      </c>
      <c r="Y26" s="1413">
        <f>'Full Assumptions '!G187*3*Y35</f>
        <v>12157.886399999999</v>
      </c>
      <c r="Z26" s="1413">
        <f>'Full Assumptions '!H187*3*Z35</f>
        <v>26747.350079999997</v>
      </c>
      <c r="AA26" s="1413">
        <f>'Full Assumptions '!H187*3*AA35</f>
        <v>0</v>
      </c>
      <c r="AB26" s="1413">
        <f>'Full Assumptions '!H187*3*AB35</f>
        <v>0</v>
      </c>
      <c r="AC26" s="1413">
        <f>'Full Assumptions '!H187*3*AC35</f>
        <v>13373.675039999998</v>
      </c>
      <c r="AD26" s="1413">
        <f>'Full Assumptions '!I187*3*AD35</f>
        <v>29422.085088</v>
      </c>
      <c r="AE26" s="1413">
        <f>'Full Assumptions '!I187*3*AE35</f>
        <v>0</v>
      </c>
      <c r="AF26" s="1413">
        <f>'Full Assumptions '!I187*3*AF35</f>
        <v>0</v>
      </c>
      <c r="AG26" s="1413">
        <f>'Full Assumptions '!I187*3*AG35</f>
        <v>14711.042544</v>
      </c>
      <c r="AH26" s="1413">
        <f>'Full Assumptions '!J187*3*AH35</f>
        <v>32364.293596800002</v>
      </c>
      <c r="AI26" s="1413">
        <f>'Full Assumptions '!J187*3*AI35</f>
        <v>0</v>
      </c>
      <c r="AJ26" s="1413">
        <f>'Full Assumptions '!J187*3*AJ35</f>
        <v>0</v>
      </c>
      <c r="AK26" s="1413">
        <f>'Full Assumptions '!J187*3*AK35</f>
        <v>16182.146798400001</v>
      </c>
      <c r="AL26" s="1413">
        <f>'Full Assumptions '!K187*3*AL35</f>
        <v>35600.72295648</v>
      </c>
      <c r="AM26" s="1413">
        <f>'Full Assumptions '!K187*3*AM35</f>
        <v>0</v>
      </c>
      <c r="AN26" s="1413">
        <f>'Full Assumptions '!K187*3*AN35</f>
        <v>0</v>
      </c>
      <c r="AO26" s="1413">
        <f>'Full Assumptions '!K187*3*AO35</f>
        <v>17800.36147824</v>
      </c>
      <c r="AP26" s="1413">
        <f>'Full Assumptions '!L187*3*AP35</f>
        <v>39160.795252128002</v>
      </c>
      <c r="AQ26" s="1413">
        <f>'Full Assumptions '!L187*3*AQ35</f>
        <v>0</v>
      </c>
      <c r="AR26" s="1413">
        <f>'Full Assumptions '!L187*3*AR35</f>
        <v>0</v>
      </c>
      <c r="AS26" s="1413">
        <f>'Full Assumptions '!L187*3*AS35</f>
        <v>19580.397626064001</v>
      </c>
      <c r="AT26" s="1413">
        <f>'Full Assumptions '!M187*3*AT35</f>
        <v>43076.874777340803</v>
      </c>
      <c r="AU26" s="1413">
        <f>'Full Assumptions '!M187*3*AU35</f>
        <v>0</v>
      </c>
      <c r="AV26" s="1413">
        <f>'Full Assumptions '!M187*3*AV35</f>
        <v>0</v>
      </c>
      <c r="AW26" s="1413">
        <f>'Full Assumptions '!M187*3*AW35</f>
        <v>21538.437388670402</v>
      </c>
      <c r="AX26" s="1413">
        <f>'Full Assumptions '!N187*3*AX35</f>
        <v>47384.562255074881</v>
      </c>
      <c r="AY26" s="1413">
        <f>'Full Assumptions '!N187*3*AY35</f>
        <v>0</v>
      </c>
      <c r="AZ26" s="1413">
        <f>'Full Assumptions '!N187*3*AZ35</f>
        <v>0</v>
      </c>
      <c r="BA26" s="1413">
        <f>'Full Assumptions '!N187*3*BA35</f>
        <v>23692.281127537441</v>
      </c>
      <c r="BB26" s="1413">
        <f>'Full Assumptions '!O187*3*BB35</f>
        <v>52123.018480582366</v>
      </c>
      <c r="BC26" s="1413">
        <f>'Full Assumptions '!O187*3*BC35</f>
        <v>0</v>
      </c>
      <c r="BD26" s="1413">
        <f>'Full Assumptions '!O187*3*BD35</f>
        <v>0</v>
      </c>
      <c r="BE26" s="1413">
        <f>'Full Assumptions '!O187*3*BE35</f>
        <v>26061.509240291183</v>
      </c>
      <c r="BF26" s="1413">
        <f>'Full Assumptions '!P187*3*BF35</f>
        <v>57335.320328640599</v>
      </c>
      <c r="BG26" s="1413">
        <f>'Full Assumptions '!P187*3*BG35</f>
        <v>0</v>
      </c>
      <c r="BH26" s="1413">
        <f>'Full Assumptions '!P187*3*BH35</f>
        <v>0</v>
      </c>
      <c r="BI26" s="1413">
        <f>'Full Assumptions '!P187*3*BI35</f>
        <v>28667.660164320299</v>
      </c>
      <c r="BJ26" s="1413">
        <f>'Full Assumptions '!Q187*3*BJ35</f>
        <v>63068.852361504658</v>
      </c>
      <c r="BK26" s="1413">
        <f>'Full Assumptions '!Q187*3*BK35</f>
        <v>0</v>
      </c>
      <c r="BL26" s="1413">
        <f>'Full Assumptions '!Q187*3*BL35</f>
        <v>0</v>
      </c>
      <c r="BM26" s="1413">
        <f>'Full Assumptions '!Q187*3*BM35</f>
        <v>31534.426180752329</v>
      </c>
      <c r="BN26" s="675"/>
      <c r="BO26" s="802"/>
      <c r="BP26" s="802" t="str">
        <f t="shared" si="36"/>
        <v>Staff Role #1 Dispecer Tech Operator</v>
      </c>
      <c r="BQ26" s="1420">
        <f t="shared" si="37"/>
        <v>24912</v>
      </c>
      <c r="BR26" s="1420">
        <f t="shared" si="38"/>
        <v>27403.200000000004</v>
      </c>
      <c r="BS26" s="1420">
        <f t="shared" si="39"/>
        <v>30143.52</v>
      </c>
      <c r="BT26" s="1420">
        <f t="shared" si="40"/>
        <v>33157.872000000003</v>
      </c>
      <c r="BU26" s="1420">
        <f t="shared" si="41"/>
        <v>36473.659199999995</v>
      </c>
      <c r="BV26" s="1420">
        <f t="shared" si="42"/>
        <v>40121.025119999991</v>
      </c>
      <c r="BW26" s="1420">
        <f t="shared" si="43"/>
        <v>44133.127632000003</v>
      </c>
      <c r="BX26" s="1420">
        <f t="shared" si="44"/>
        <v>48546.440395199999</v>
      </c>
      <c r="BY26" s="1420">
        <f t="shared" si="45"/>
        <v>53401.084434720004</v>
      </c>
      <c r="BZ26" s="1420">
        <f t="shared" si="46"/>
        <v>58741.192878192</v>
      </c>
      <c r="CA26" s="1420">
        <f t="shared" si="46"/>
        <v>62657.272403404801</v>
      </c>
      <c r="CB26" s="1420">
        <f t="shared" si="46"/>
        <v>62657.272403404801</v>
      </c>
      <c r="CC26" s="1420">
        <f t="shared" si="47"/>
        <v>62657.272403404801</v>
      </c>
      <c r="CD26" s="1420">
        <f t="shared" si="48"/>
        <v>64615.312166011208</v>
      </c>
      <c r="CE26" s="1421">
        <f t="shared" si="49"/>
        <v>68922.999643745279</v>
      </c>
    </row>
    <row r="27" spans="2:83" ht="10.5">
      <c r="B27" s="804"/>
      <c r="C27" s="808"/>
      <c r="D27" s="805" t="str">
        <f t="shared" si="35"/>
        <v>Staff Role #2 Aquacultor</v>
      </c>
      <c r="E27" s="1215"/>
      <c r="F27" s="1414">
        <f>'Full Assumptions '!C188*3*F36</f>
        <v>7266</v>
      </c>
      <c r="G27" s="1415">
        <f>('Full Assumptions '!C188*3)*G36</f>
        <v>0</v>
      </c>
      <c r="H27" s="1415">
        <f>'Full Assumptions '!C188*3*H36</f>
        <v>0</v>
      </c>
      <c r="I27" s="1415">
        <f>'Full Assumptions '!C188*3*I36</f>
        <v>0</v>
      </c>
      <c r="J27" s="1415">
        <f>'Full Assumptions '!D188*3*J36</f>
        <v>7992.5999999999995</v>
      </c>
      <c r="K27" s="1415">
        <f>'Full Assumptions '!D188*3*K36</f>
        <v>0</v>
      </c>
      <c r="L27" s="1415">
        <f>'Full Assumptions '!D188*3*L36</f>
        <v>0</v>
      </c>
      <c r="M27" s="1415">
        <f>'Full Assumptions '!D188*3*M36</f>
        <v>0</v>
      </c>
      <c r="N27" s="1415">
        <f>'Full Assumptions '!E188*3*N36</f>
        <v>8791.86</v>
      </c>
      <c r="O27" s="1415">
        <f>'Full Assumptions '!E188*3*O36</f>
        <v>0</v>
      </c>
      <c r="P27" s="1415">
        <f>'Full Assumptions '!E188*3*P36</f>
        <v>0</v>
      </c>
      <c r="Q27" s="1415">
        <f>'Full Assumptions '!E188*3*Q36</f>
        <v>0</v>
      </c>
      <c r="R27" s="1415">
        <f>'Full Assumptions '!F188*3*R36</f>
        <v>9671.0459999999985</v>
      </c>
      <c r="S27" s="1415">
        <f>'Full Assumptions '!F188*3*S36</f>
        <v>0</v>
      </c>
      <c r="T27" s="1415">
        <f>'Full Assumptions '!F188*3*T36</f>
        <v>0</v>
      </c>
      <c r="U27" s="1415">
        <f>'Full Assumptions '!F188*3*U36</f>
        <v>0</v>
      </c>
      <c r="V27" s="1415">
        <f>'Full Assumptions '!G188*3*V36</f>
        <v>10638.150599999999</v>
      </c>
      <c r="W27" s="1415">
        <f>'Full Assumptions '!G188*3*W36</f>
        <v>0</v>
      </c>
      <c r="X27" s="1415">
        <f>'Full Assumptions '!G188*3*X36</f>
        <v>0</v>
      </c>
      <c r="Y27" s="1415">
        <f>'Full Assumptions '!G188*3*Y36</f>
        <v>0</v>
      </c>
      <c r="Z27" s="1415">
        <f>'Full Assumptions '!H188*3*Z36</f>
        <v>11701.965659999998</v>
      </c>
      <c r="AA27" s="1415">
        <f>'Full Assumptions '!H188*3*AA36</f>
        <v>0</v>
      </c>
      <c r="AB27" s="1415">
        <f>'Full Assumptions '!H188*3*AB36</f>
        <v>0</v>
      </c>
      <c r="AC27" s="1415">
        <f>'Full Assumptions '!H188*3*AC36</f>
        <v>0</v>
      </c>
      <c r="AD27" s="1415">
        <f>'Full Assumptions '!I188*3*AD36</f>
        <v>12872.162225999999</v>
      </c>
      <c r="AE27" s="1415">
        <f>'Full Assumptions '!I188*3*AE36</f>
        <v>0</v>
      </c>
      <c r="AF27" s="1415">
        <f>'Full Assumptions '!I188*3*AF36</f>
        <v>0</v>
      </c>
      <c r="AG27" s="1415">
        <f>'Full Assumptions '!I188*3*AG36</f>
        <v>0</v>
      </c>
      <c r="AH27" s="1415">
        <f>'Full Assumptions '!J188*3*AH36</f>
        <v>14159.3784486</v>
      </c>
      <c r="AI27" s="1415">
        <f>'Full Assumptions '!J188*3*AI36</f>
        <v>0</v>
      </c>
      <c r="AJ27" s="1415">
        <f>'Full Assumptions '!J188*3*AJ36</f>
        <v>0</v>
      </c>
      <c r="AK27" s="1415">
        <f>'Full Assumptions '!J188*3*AK36</f>
        <v>0</v>
      </c>
      <c r="AL27" s="1415">
        <f>'Full Assumptions '!K188*3*AL36</f>
        <v>15575.316293459999</v>
      </c>
      <c r="AM27" s="1415">
        <f>'Full Assumptions '!K188*3*AM36</f>
        <v>0</v>
      </c>
      <c r="AN27" s="1415">
        <f>'Full Assumptions '!K188*3*AN36</f>
        <v>0</v>
      </c>
      <c r="AO27" s="1415">
        <f>'Full Assumptions '!K188*3*AO36</f>
        <v>0</v>
      </c>
      <c r="AP27" s="1415">
        <f>'Full Assumptions '!L188*3*AP36</f>
        <v>17132.847922805999</v>
      </c>
      <c r="AQ27" s="1415">
        <f>'Full Assumptions '!L188*3*AQ36</f>
        <v>0</v>
      </c>
      <c r="AR27" s="1415">
        <f>'Full Assumptions '!L188*3*AR36</f>
        <v>0</v>
      </c>
      <c r="AS27" s="1415">
        <f>'Full Assumptions '!L188*3*AS36</f>
        <v>0</v>
      </c>
      <c r="AT27" s="1415">
        <f>'Full Assumptions '!M188*3*AT36</f>
        <v>18846.132715086598</v>
      </c>
      <c r="AU27" s="1415">
        <f>'Full Assumptions '!M188*3*AU36</f>
        <v>0</v>
      </c>
      <c r="AV27" s="1415">
        <f>'Full Assumptions '!M188*3*AV36</f>
        <v>0</v>
      </c>
      <c r="AW27" s="1415">
        <f>'Full Assumptions '!M188*3*AW36</f>
        <v>0</v>
      </c>
      <c r="AX27" s="1415">
        <f>'Full Assumptions '!N188*3*AX36</f>
        <v>20730.745986595255</v>
      </c>
      <c r="AY27" s="1415">
        <f>'Full Assumptions '!N188*3*AY36</f>
        <v>0</v>
      </c>
      <c r="AZ27" s="1415">
        <f>'Full Assumptions '!N188*3*AZ36</f>
        <v>0</v>
      </c>
      <c r="BA27" s="1415">
        <f>'Full Assumptions '!N188*3*BA36</f>
        <v>0</v>
      </c>
      <c r="BB27" s="1415">
        <f>'Full Assumptions '!O188*3*BB36</f>
        <v>22803.820585254784</v>
      </c>
      <c r="BC27" s="1415">
        <f>'Full Assumptions '!O188*3*BC36</f>
        <v>0</v>
      </c>
      <c r="BD27" s="1415">
        <f>'Full Assumptions '!O188*3*BD36</f>
        <v>0</v>
      </c>
      <c r="BE27" s="1415">
        <f>'Full Assumptions '!O188*3*BE36</f>
        <v>0</v>
      </c>
      <c r="BF27" s="1415">
        <f>'Full Assumptions '!P188*3*BF36</f>
        <v>25084.202643780263</v>
      </c>
      <c r="BG27" s="1415">
        <f>'Full Assumptions '!P188*3*BG36</f>
        <v>0</v>
      </c>
      <c r="BH27" s="1415">
        <f>'Full Assumptions '!P188*3*BH36</f>
        <v>0</v>
      </c>
      <c r="BI27" s="1415">
        <f>'Full Assumptions '!P188*3*BI36</f>
        <v>0</v>
      </c>
      <c r="BJ27" s="1415">
        <f>'Full Assumptions '!Q188*3*BJ36</f>
        <v>27592.62290815829</v>
      </c>
      <c r="BK27" s="1415">
        <f>'Full Assumptions '!Q188*3*BK36</f>
        <v>0</v>
      </c>
      <c r="BL27" s="1415">
        <f>'Full Assumptions '!Q188*3*BL36</f>
        <v>0</v>
      </c>
      <c r="BM27" s="1415">
        <f>'Full Assumptions '!Q188*3*BM36</f>
        <v>0</v>
      </c>
      <c r="BN27" s="677"/>
      <c r="BO27" s="823"/>
      <c r="BP27" s="805" t="str">
        <f t="shared" si="36"/>
        <v>Staff Role #2 Aquacultor</v>
      </c>
      <c r="BQ27" s="1418">
        <f t="shared" si="37"/>
        <v>7266</v>
      </c>
      <c r="BR27" s="1418">
        <f t="shared" si="38"/>
        <v>7992.5999999999995</v>
      </c>
      <c r="BS27" s="1418">
        <f t="shared" si="39"/>
        <v>8791.86</v>
      </c>
      <c r="BT27" s="1418">
        <f t="shared" si="40"/>
        <v>9671.0459999999985</v>
      </c>
      <c r="BU27" s="1418">
        <f t="shared" si="41"/>
        <v>10638.150599999999</v>
      </c>
      <c r="BV27" s="1418">
        <f t="shared" si="42"/>
        <v>11701.965659999998</v>
      </c>
      <c r="BW27" s="1418">
        <f t="shared" si="43"/>
        <v>12872.162225999999</v>
      </c>
      <c r="BX27" s="1418">
        <f t="shared" si="44"/>
        <v>14159.3784486</v>
      </c>
      <c r="BY27" s="1418">
        <f t="shared" si="45"/>
        <v>15575.316293459999</v>
      </c>
      <c r="BZ27" s="1418">
        <f t="shared" si="46"/>
        <v>17132.847922805999</v>
      </c>
      <c r="CA27" s="1418">
        <f t="shared" si="46"/>
        <v>18846.132715086598</v>
      </c>
      <c r="CB27" s="1418">
        <f t="shared" si="46"/>
        <v>18846.132715086598</v>
      </c>
      <c r="CC27" s="1418">
        <f t="shared" si="47"/>
        <v>18846.132715086598</v>
      </c>
      <c r="CD27" s="1418">
        <f t="shared" si="48"/>
        <v>18846.132715086598</v>
      </c>
      <c r="CE27" s="1419">
        <f t="shared" si="49"/>
        <v>20730.745986595255</v>
      </c>
    </row>
    <row r="28" spans="2:83" ht="10.5">
      <c r="B28" s="804"/>
      <c r="C28" s="808"/>
      <c r="D28" s="805" t="str">
        <f t="shared" si="35"/>
        <v>Staff Role #3 GreenHouse Workers</v>
      </c>
      <c r="E28" s="1215"/>
      <c r="F28" s="1414">
        <f>'Full Assumptions '!C189*3*F37</f>
        <v>7266</v>
      </c>
      <c r="G28" s="1415">
        <f>('Full Assumptions '!C189*3)*G37</f>
        <v>0</v>
      </c>
      <c r="H28" s="1415">
        <f>'Full Assumptions '!C189*3*H37</f>
        <v>0</v>
      </c>
      <c r="I28" s="1415">
        <f>'Full Assumptions '!C189*3*I37</f>
        <v>7266</v>
      </c>
      <c r="J28" s="1415">
        <f>'Full Assumptions '!D189*3*J37</f>
        <v>7992.5999999999995</v>
      </c>
      <c r="K28" s="1415">
        <f>'Full Assumptions '!D189*3*K37</f>
        <v>0</v>
      </c>
      <c r="L28" s="1415">
        <f>'Full Assumptions '!D189*3*L37</f>
        <v>0</v>
      </c>
      <c r="M28" s="1415">
        <f>'Full Assumptions '!D189*3*M37</f>
        <v>7992.5999999999995</v>
      </c>
      <c r="N28" s="1415">
        <f>'Full Assumptions '!E189*3*N37</f>
        <v>8791.86</v>
      </c>
      <c r="O28" s="1415">
        <f>'Full Assumptions '!E189*3*O37</f>
        <v>0</v>
      </c>
      <c r="P28" s="1415">
        <f>'Full Assumptions '!E189*3*P37</f>
        <v>0</v>
      </c>
      <c r="Q28" s="1415">
        <f>'Full Assumptions '!E189*3*Q37</f>
        <v>8791.86</v>
      </c>
      <c r="R28" s="1415">
        <f>'Full Assumptions '!F189*3*R37</f>
        <v>9671.0459999999985</v>
      </c>
      <c r="S28" s="1415">
        <f>'Full Assumptions '!F189*3*S37</f>
        <v>0</v>
      </c>
      <c r="T28" s="1415">
        <f>'Full Assumptions '!F189*3*T37</f>
        <v>0</v>
      </c>
      <c r="U28" s="1415">
        <f>'Full Assumptions '!F189*3*U37</f>
        <v>9671.0459999999985</v>
      </c>
      <c r="V28" s="1415">
        <f>'Full Assumptions '!G189*3*V37</f>
        <v>10638.150599999999</v>
      </c>
      <c r="W28" s="1415">
        <f>'Full Assumptions '!G189*3*W37</f>
        <v>0</v>
      </c>
      <c r="X28" s="1415">
        <f>'Full Assumptions '!G189*3*X37</f>
        <v>0</v>
      </c>
      <c r="Y28" s="1415">
        <f>'Full Assumptions '!G189*3*Y37</f>
        <v>10638.150599999999</v>
      </c>
      <c r="Z28" s="1415">
        <f>'Full Assumptions '!H189*3*Z37</f>
        <v>11701.965659999998</v>
      </c>
      <c r="AA28" s="1415">
        <f>'Full Assumptions '!H189*3*AA37</f>
        <v>0</v>
      </c>
      <c r="AB28" s="1415">
        <f>'Full Assumptions '!H189*3*AB37</f>
        <v>0</v>
      </c>
      <c r="AC28" s="1415">
        <f>'Full Assumptions '!H189*3*AC37</f>
        <v>11701.965659999998</v>
      </c>
      <c r="AD28" s="1415">
        <f>'Full Assumptions '!I189*3*AD37</f>
        <v>12872.162225999999</v>
      </c>
      <c r="AE28" s="1415">
        <f>'Full Assumptions '!I189*3*AE37</f>
        <v>0</v>
      </c>
      <c r="AF28" s="1415">
        <f>'Full Assumptions '!I189*3*AF37</f>
        <v>0</v>
      </c>
      <c r="AG28" s="1415">
        <f>'Full Assumptions '!I189*3*AG37</f>
        <v>12872.162225999999</v>
      </c>
      <c r="AH28" s="1415">
        <f>'Full Assumptions '!J189*3*AH37</f>
        <v>14159.3784486</v>
      </c>
      <c r="AI28" s="1415">
        <f>'Full Assumptions '!J189*3*AI37</f>
        <v>0</v>
      </c>
      <c r="AJ28" s="1415">
        <f>'Full Assumptions '!J189*3*AJ37</f>
        <v>0</v>
      </c>
      <c r="AK28" s="1415">
        <f>'Full Assumptions '!J189*3*AK37</f>
        <v>14159.3784486</v>
      </c>
      <c r="AL28" s="1415">
        <f>'Full Assumptions '!K189*3*AL37</f>
        <v>15575.316293459999</v>
      </c>
      <c r="AM28" s="1415">
        <f>'Full Assumptions '!K189*3*AM37</f>
        <v>0</v>
      </c>
      <c r="AN28" s="1415">
        <f>'Full Assumptions '!K189*3*AN37</f>
        <v>0</v>
      </c>
      <c r="AO28" s="1415">
        <f>'Full Assumptions '!K189*3*AO37</f>
        <v>15575.316293459999</v>
      </c>
      <c r="AP28" s="1415">
        <f>'Full Assumptions '!L189*3*AP37</f>
        <v>17132.847922805999</v>
      </c>
      <c r="AQ28" s="1415">
        <f>'Full Assumptions '!L189*3*AQ37</f>
        <v>0</v>
      </c>
      <c r="AR28" s="1415">
        <f>'Full Assumptions '!L189*3*AR37</f>
        <v>0</v>
      </c>
      <c r="AS28" s="1415">
        <f>'Full Assumptions '!L189*3*AS37</f>
        <v>17132.847922805999</v>
      </c>
      <c r="AT28" s="1415">
        <f>'Full Assumptions '!M189*3*AT37</f>
        <v>18846.132715086598</v>
      </c>
      <c r="AU28" s="1415">
        <f>'Full Assumptions '!M189*3*AU37</f>
        <v>0</v>
      </c>
      <c r="AV28" s="1415">
        <f>'Full Assumptions '!M189*3*AV37</f>
        <v>0</v>
      </c>
      <c r="AW28" s="1415">
        <f>'Full Assumptions '!M189*3*AW37</f>
        <v>18846.132715086598</v>
      </c>
      <c r="AX28" s="1415">
        <f>'Full Assumptions '!N189*3*AX37</f>
        <v>20730.745986595255</v>
      </c>
      <c r="AY28" s="1415">
        <f>'Full Assumptions '!N189*3*AY37</f>
        <v>0</v>
      </c>
      <c r="AZ28" s="1415">
        <f>'Full Assumptions '!N189*3*AZ37</f>
        <v>0</v>
      </c>
      <c r="BA28" s="1415">
        <f>'Full Assumptions '!N189*3*BA37</f>
        <v>20730.745986595255</v>
      </c>
      <c r="BB28" s="1415">
        <f>'Full Assumptions '!O189*3*BB37</f>
        <v>22803.820585254784</v>
      </c>
      <c r="BC28" s="1415">
        <f>'Full Assumptions '!O189*3*BC37</f>
        <v>0</v>
      </c>
      <c r="BD28" s="1415">
        <f>'Full Assumptions '!O189*3*BD37</f>
        <v>0</v>
      </c>
      <c r="BE28" s="1415">
        <f>'Full Assumptions '!O189*3*BE37</f>
        <v>22803.820585254784</v>
      </c>
      <c r="BF28" s="1415">
        <f>'Full Assumptions '!P189*3*BF37</f>
        <v>25084.202643780263</v>
      </c>
      <c r="BG28" s="1415">
        <f>'Full Assumptions '!P189*3*BG37</f>
        <v>0</v>
      </c>
      <c r="BH28" s="1415">
        <f>'Full Assumptions '!P189*3*BH37</f>
        <v>0</v>
      </c>
      <c r="BI28" s="1415">
        <f>'Full Assumptions '!P189*3*BI37</f>
        <v>25084.202643780263</v>
      </c>
      <c r="BJ28" s="1415">
        <f>'Full Assumptions '!Q189*3*BJ37</f>
        <v>27592.62290815829</v>
      </c>
      <c r="BK28" s="1415">
        <f>'Full Assumptions '!Q189*3*BK37</f>
        <v>0</v>
      </c>
      <c r="BL28" s="1415">
        <f>'Full Assumptions '!Q189*3*BL37</f>
        <v>0</v>
      </c>
      <c r="BM28" s="1415">
        <f>'Full Assumptions '!Q189*3*BM37</f>
        <v>27592.62290815829</v>
      </c>
      <c r="BN28" s="677"/>
      <c r="BO28" s="823"/>
      <c r="BP28" s="805" t="str">
        <f t="shared" si="36"/>
        <v>Staff Role #3 GreenHouse Workers</v>
      </c>
      <c r="BQ28" s="1418">
        <f t="shared" si="37"/>
        <v>14532</v>
      </c>
      <c r="BR28" s="1418">
        <f t="shared" si="38"/>
        <v>15985.199999999999</v>
      </c>
      <c r="BS28" s="1418">
        <f t="shared" si="39"/>
        <v>17583.72</v>
      </c>
      <c r="BT28" s="1418">
        <f t="shared" si="40"/>
        <v>19342.091999999997</v>
      </c>
      <c r="BU28" s="1418">
        <f t="shared" si="41"/>
        <v>21276.301199999998</v>
      </c>
      <c r="BV28" s="1418">
        <f t="shared" si="42"/>
        <v>23403.931319999996</v>
      </c>
      <c r="BW28" s="1418">
        <f t="shared" si="43"/>
        <v>25744.324451999997</v>
      </c>
      <c r="BX28" s="1418">
        <f t="shared" si="44"/>
        <v>28318.756897200001</v>
      </c>
      <c r="BY28" s="1418">
        <f t="shared" si="45"/>
        <v>31150.632586919997</v>
      </c>
      <c r="BZ28" s="1418">
        <f t="shared" si="46"/>
        <v>34265.695845611997</v>
      </c>
      <c r="CA28" s="1418">
        <f t="shared" si="46"/>
        <v>35978.9806378926</v>
      </c>
      <c r="CB28" s="1418">
        <f t="shared" si="46"/>
        <v>35978.9806378926</v>
      </c>
      <c r="CC28" s="1418">
        <f t="shared" si="47"/>
        <v>35978.9806378926</v>
      </c>
      <c r="CD28" s="1418">
        <f t="shared" si="48"/>
        <v>37692.265430173196</v>
      </c>
      <c r="CE28" s="1419">
        <f t="shared" si="49"/>
        <v>39576.878701681853</v>
      </c>
    </row>
    <row r="29" spans="2:83" ht="10.95" customHeight="1">
      <c r="B29" s="804"/>
      <c r="C29" s="808"/>
      <c r="D29" s="675" t="str">
        <f t="shared" si="35"/>
        <v>Staff Role #4 Outdoor Workers</v>
      </c>
      <c r="E29" s="1216"/>
      <c r="F29" s="1412">
        <f>'Full Assumptions '!C190*3*F38</f>
        <v>4152</v>
      </c>
      <c r="G29" s="1413">
        <f>('Full Assumptions '!C190*3)*G38</f>
        <v>4152</v>
      </c>
      <c r="H29" s="1413">
        <f>'Full Assumptions '!C190*3*H38</f>
        <v>4152</v>
      </c>
      <c r="I29" s="1413">
        <f>'Full Assumptions '!C190*3*I38</f>
        <v>4152</v>
      </c>
      <c r="J29" s="1413">
        <f>'Full Assumptions '!D190*3*J38</f>
        <v>4567.2000000000007</v>
      </c>
      <c r="K29" s="1413">
        <f>'Full Assumptions '!D190*3*K38</f>
        <v>4567.2000000000007</v>
      </c>
      <c r="L29" s="1413">
        <f>'Full Assumptions '!D190*3*L38</f>
        <v>4567.2000000000007</v>
      </c>
      <c r="M29" s="1413">
        <f>'Full Assumptions '!D190*3*M38</f>
        <v>4567.2000000000007</v>
      </c>
      <c r="N29" s="1413">
        <f>'Full Assumptions '!E190*3*N38</f>
        <v>5023.92</v>
      </c>
      <c r="O29" s="1413">
        <f>'Full Assumptions '!E190*3*O38</f>
        <v>5023.92</v>
      </c>
      <c r="P29" s="1413">
        <f>'Full Assumptions '!E190*3*P38</f>
        <v>5023.92</v>
      </c>
      <c r="Q29" s="1413">
        <f>'Full Assumptions '!E190*3*Q38</f>
        <v>5023.92</v>
      </c>
      <c r="R29" s="1413">
        <f>'Full Assumptions '!F190*3*R38</f>
        <v>5526.3119999999999</v>
      </c>
      <c r="S29" s="1413">
        <f>'Full Assumptions '!F190*3*S38</f>
        <v>5526.3119999999999</v>
      </c>
      <c r="T29" s="1413">
        <f>'Full Assumptions '!F190*3*T38</f>
        <v>5526.3119999999999</v>
      </c>
      <c r="U29" s="1413">
        <f>'Full Assumptions '!F190*3*U38</f>
        <v>5526.3119999999999</v>
      </c>
      <c r="V29" s="1413">
        <f>'Full Assumptions '!G190*3*V38</f>
        <v>6078.9431999999997</v>
      </c>
      <c r="W29" s="1413">
        <f>'Full Assumptions '!G190*3*W38</f>
        <v>6078.9431999999997</v>
      </c>
      <c r="X29" s="1413">
        <f>'Full Assumptions '!G190*3*X38</f>
        <v>6078.9431999999997</v>
      </c>
      <c r="Y29" s="1413">
        <f>'Full Assumptions '!G190*3*Y38</f>
        <v>6078.9431999999997</v>
      </c>
      <c r="Z29" s="1413">
        <f>'Full Assumptions '!H190*3*Z38</f>
        <v>6686.8375199999991</v>
      </c>
      <c r="AA29" s="1413">
        <f>'Full Assumptions '!H190*3*AA38</f>
        <v>6686.8375199999991</v>
      </c>
      <c r="AB29" s="1413">
        <f>'Full Assumptions '!H190*3*AB38</f>
        <v>6686.8375199999991</v>
      </c>
      <c r="AC29" s="1413">
        <f>'Full Assumptions '!H190*3*AC38</f>
        <v>6686.8375199999991</v>
      </c>
      <c r="AD29" s="1413">
        <f>'Full Assumptions '!I190*3*AD38</f>
        <v>7355.521272</v>
      </c>
      <c r="AE29" s="1413">
        <f>'Full Assumptions '!I190*3*AE38</f>
        <v>7355.521272</v>
      </c>
      <c r="AF29" s="1413">
        <f>'Full Assumptions '!I190*3*AF38</f>
        <v>7355.521272</v>
      </c>
      <c r="AG29" s="1413">
        <f>'Full Assumptions '!I190*3*AG38</f>
        <v>7355.521272</v>
      </c>
      <c r="AH29" s="1413">
        <f>'Full Assumptions '!J190*3*AH38</f>
        <v>8091.0733992000005</v>
      </c>
      <c r="AI29" s="1413">
        <f>'Full Assumptions '!J190*3*AI38</f>
        <v>8091.0733992000005</v>
      </c>
      <c r="AJ29" s="1413">
        <f>'Full Assumptions '!J190*3*AJ38</f>
        <v>8091.0733992000005</v>
      </c>
      <c r="AK29" s="1413">
        <f>'Full Assumptions '!J190*3*AK38</f>
        <v>8091.0733992000005</v>
      </c>
      <c r="AL29" s="1413">
        <f>'Full Assumptions '!K190*3*AL38</f>
        <v>8900.18073912</v>
      </c>
      <c r="AM29" s="1413">
        <f>'Full Assumptions '!K190*3*AM38</f>
        <v>8900.18073912</v>
      </c>
      <c r="AN29" s="1413">
        <f>'Full Assumptions '!K190*3*AN38</f>
        <v>8900.18073912</v>
      </c>
      <c r="AO29" s="1413">
        <f>'Full Assumptions '!K190*3*AO38</f>
        <v>8900.18073912</v>
      </c>
      <c r="AP29" s="1413">
        <f>'Full Assumptions '!L190*3*AP38</f>
        <v>9790.1988130320005</v>
      </c>
      <c r="AQ29" s="1413">
        <f>'Full Assumptions '!L190*3*AQ38</f>
        <v>9790.1988130320005</v>
      </c>
      <c r="AR29" s="1413">
        <f>'Full Assumptions '!L190*3*AR38</f>
        <v>9790.1988130320005</v>
      </c>
      <c r="AS29" s="1413">
        <f>'Full Assumptions '!L190*3*AS38</f>
        <v>9790.1988130320005</v>
      </c>
      <c r="AT29" s="1413">
        <f>'Full Assumptions '!M190*3*AT38</f>
        <v>10769.218694335201</v>
      </c>
      <c r="AU29" s="1413">
        <f>'Full Assumptions '!M190*3*AU38</f>
        <v>10769.218694335201</v>
      </c>
      <c r="AV29" s="1413">
        <f>'Full Assumptions '!M190*3*AV38</f>
        <v>10769.218694335201</v>
      </c>
      <c r="AW29" s="1413">
        <f>'Full Assumptions '!M190*3*AW38</f>
        <v>10769.218694335201</v>
      </c>
      <c r="AX29" s="1413">
        <f>'Full Assumptions '!N190*3*AX38</f>
        <v>11846.14056376872</v>
      </c>
      <c r="AY29" s="1413">
        <f>'Full Assumptions '!N190*3*AY38</f>
        <v>11846.14056376872</v>
      </c>
      <c r="AZ29" s="1413">
        <f>'Full Assumptions '!N190*3*AZ38</f>
        <v>11846.14056376872</v>
      </c>
      <c r="BA29" s="1413">
        <f>'Full Assumptions '!N190*3*BA38</f>
        <v>11846.14056376872</v>
      </c>
      <c r="BB29" s="1413">
        <f>'Full Assumptions '!O190*3*BB38</f>
        <v>13030.754620145592</v>
      </c>
      <c r="BC29" s="1413">
        <f>'Full Assumptions '!O190*3*BC38</f>
        <v>13030.754620145592</v>
      </c>
      <c r="BD29" s="1413">
        <f>'Full Assumptions '!O190*3*BD38</f>
        <v>13030.754620145592</v>
      </c>
      <c r="BE29" s="1413">
        <f>'Full Assumptions '!O190*3*BE38</f>
        <v>13030.754620145592</v>
      </c>
      <c r="BF29" s="1413">
        <f>'Full Assumptions '!P190*3*BF38</f>
        <v>14333.83008216015</v>
      </c>
      <c r="BG29" s="1413">
        <f>'Full Assumptions '!P190*3*BG38</f>
        <v>14333.83008216015</v>
      </c>
      <c r="BH29" s="1413">
        <f>'Full Assumptions '!P190*3*BH38</f>
        <v>14333.83008216015</v>
      </c>
      <c r="BI29" s="1413">
        <f>'Full Assumptions '!P190*3*BI38</f>
        <v>14333.83008216015</v>
      </c>
      <c r="BJ29" s="1413">
        <f>'Full Assumptions '!Q190*3*BJ38</f>
        <v>15767.213090376164</v>
      </c>
      <c r="BK29" s="1413">
        <f>'Full Assumptions '!Q190*3*BK38</f>
        <v>15767.213090376164</v>
      </c>
      <c r="BL29" s="1413">
        <f>'Full Assumptions '!Q190*3*BL38</f>
        <v>15767.213090376164</v>
      </c>
      <c r="BM29" s="1413">
        <f>'Full Assumptions '!Q190*3*BM38</f>
        <v>15767.213090376164</v>
      </c>
      <c r="BN29" s="675"/>
      <c r="BO29" s="802"/>
      <c r="BP29" s="802" t="str">
        <f t="shared" si="36"/>
        <v>Staff Role #4 Outdoor Workers</v>
      </c>
      <c r="BQ29" s="1420">
        <f t="shared" si="37"/>
        <v>16608</v>
      </c>
      <c r="BR29" s="1420">
        <f t="shared" si="38"/>
        <v>18268.800000000003</v>
      </c>
      <c r="BS29" s="1420">
        <f t="shared" si="39"/>
        <v>20095.68</v>
      </c>
      <c r="BT29" s="1420">
        <f t="shared" si="40"/>
        <v>22105.248</v>
      </c>
      <c r="BU29" s="1420">
        <f t="shared" si="41"/>
        <v>24315.772799999999</v>
      </c>
      <c r="BV29" s="1420">
        <f t="shared" si="42"/>
        <v>26747.350079999997</v>
      </c>
      <c r="BW29" s="1420">
        <f t="shared" si="43"/>
        <v>29422.085088</v>
      </c>
      <c r="BX29" s="1420">
        <f t="shared" si="44"/>
        <v>32364.293596800002</v>
      </c>
      <c r="BY29" s="1420">
        <f t="shared" si="45"/>
        <v>35600.72295648</v>
      </c>
      <c r="BZ29" s="1420">
        <f t="shared" si="46"/>
        <v>39160.795252128002</v>
      </c>
      <c r="CA29" s="1420">
        <f t="shared" si="46"/>
        <v>40139.815133431199</v>
      </c>
      <c r="CB29" s="1420">
        <f t="shared" si="46"/>
        <v>41118.835014734403</v>
      </c>
      <c r="CC29" s="1420">
        <f t="shared" si="47"/>
        <v>42097.854896037599</v>
      </c>
      <c r="CD29" s="1420">
        <f t="shared" si="48"/>
        <v>43076.874777340803</v>
      </c>
      <c r="CE29" s="1421">
        <f t="shared" si="49"/>
        <v>44153.796646774324</v>
      </c>
    </row>
    <row r="30" spans="2:83" ht="10.95" customHeight="1">
      <c r="B30" s="804"/>
      <c r="C30" s="808"/>
      <c r="D30" s="805"/>
      <c r="E30" s="1215"/>
      <c r="F30" s="1414"/>
      <c r="G30" s="1415"/>
      <c r="H30" s="1415"/>
      <c r="I30" s="1415"/>
      <c r="J30" s="1415"/>
      <c r="K30" s="1415"/>
      <c r="L30" s="1415"/>
      <c r="M30" s="1415"/>
      <c r="N30" s="1415"/>
      <c r="O30" s="1415"/>
      <c r="P30" s="1415"/>
      <c r="Q30" s="1415"/>
      <c r="R30" s="1415"/>
      <c r="S30" s="1415"/>
      <c r="T30" s="1415"/>
      <c r="U30" s="1415"/>
      <c r="V30" s="1415"/>
      <c r="W30" s="1415"/>
      <c r="X30" s="1415"/>
      <c r="Y30" s="1415"/>
      <c r="Z30" s="1415"/>
      <c r="AA30" s="1415"/>
      <c r="AB30" s="1415"/>
      <c r="AC30" s="1415"/>
      <c r="AD30" s="1415"/>
      <c r="AE30" s="1415"/>
      <c r="AF30" s="1415"/>
      <c r="AG30" s="1415"/>
      <c r="AH30" s="1415"/>
      <c r="AI30" s="1415"/>
      <c r="AJ30" s="1415"/>
      <c r="AK30" s="1415"/>
      <c r="AL30" s="1415"/>
      <c r="AM30" s="1415"/>
      <c r="AN30" s="1415"/>
      <c r="AO30" s="1415"/>
      <c r="AP30" s="1415"/>
      <c r="AQ30" s="1415"/>
      <c r="AR30" s="1415"/>
      <c r="AS30" s="1415"/>
      <c r="AT30" s="1415"/>
      <c r="AU30" s="1415"/>
      <c r="AV30" s="1415"/>
      <c r="AW30" s="1415"/>
      <c r="AX30" s="1415"/>
      <c r="AY30" s="1415"/>
      <c r="AZ30" s="1415"/>
      <c r="BA30" s="1415"/>
      <c r="BB30" s="1415"/>
      <c r="BC30" s="1415"/>
      <c r="BD30" s="1415"/>
      <c r="BE30" s="1415"/>
      <c r="BF30" s="1415"/>
      <c r="BG30" s="1415"/>
      <c r="BH30" s="1415"/>
      <c r="BI30" s="1415"/>
      <c r="BJ30" s="1415"/>
      <c r="BK30" s="1415"/>
      <c r="BL30" s="1415"/>
      <c r="BM30" s="1415"/>
      <c r="BN30" s="677"/>
      <c r="BO30" s="823"/>
      <c r="BP30" s="805"/>
      <c r="BQ30" s="806"/>
      <c r="BR30" s="806"/>
      <c r="BS30" s="806"/>
      <c r="BT30" s="806"/>
      <c r="BU30" s="806"/>
      <c r="BV30" s="806"/>
      <c r="BW30" s="806"/>
      <c r="BX30" s="806"/>
      <c r="BY30" s="806"/>
      <c r="BZ30" s="806"/>
      <c r="CA30" s="806"/>
      <c r="CB30" s="806"/>
      <c r="CC30" s="806"/>
      <c r="CD30" s="806"/>
      <c r="CE30" s="1225"/>
    </row>
    <row r="31" spans="2:83" ht="10.95" customHeight="1">
      <c r="B31" s="804"/>
      <c r="C31" s="808"/>
      <c r="D31" s="675" t="str">
        <f t="shared" ref="D31:D38" si="50">D8</f>
        <v>CEO</v>
      </c>
      <c r="E31" s="1216"/>
      <c r="F31" s="1229">
        <f>'OPEX Drivers'!H25</f>
        <v>1</v>
      </c>
      <c r="G31" s="818">
        <f>'OPEX Drivers'!I25</f>
        <v>1</v>
      </c>
      <c r="H31" s="818">
        <f>'OPEX Drivers'!J25</f>
        <v>1</v>
      </c>
      <c r="I31" s="818">
        <f>'OPEX Drivers'!K25</f>
        <v>1</v>
      </c>
      <c r="J31" s="818">
        <f>'OPEX Drivers'!L25</f>
        <v>1</v>
      </c>
      <c r="K31" s="818">
        <f>'OPEX Drivers'!M25</f>
        <v>1</v>
      </c>
      <c r="L31" s="818">
        <f>'OPEX Drivers'!N25</f>
        <v>1</v>
      </c>
      <c r="M31" s="818">
        <f>'OPEX Drivers'!O25</f>
        <v>1</v>
      </c>
      <c r="N31" s="818">
        <f>'OPEX Drivers'!P25</f>
        <v>1</v>
      </c>
      <c r="O31" s="818">
        <f>'OPEX Drivers'!Q25</f>
        <v>1</v>
      </c>
      <c r="P31" s="818">
        <f>'OPEX Drivers'!R25</f>
        <v>1</v>
      </c>
      <c r="Q31" s="818">
        <f>'OPEX Drivers'!S25</f>
        <v>1</v>
      </c>
      <c r="R31" s="818">
        <f>'OPEX Drivers'!T25</f>
        <v>1</v>
      </c>
      <c r="S31" s="818">
        <f>'OPEX Drivers'!U25</f>
        <v>1</v>
      </c>
      <c r="T31" s="818">
        <f>'OPEX Drivers'!V25</f>
        <v>1</v>
      </c>
      <c r="U31" s="818">
        <f>'OPEX Drivers'!W25</f>
        <v>1</v>
      </c>
      <c r="V31" s="818">
        <f>'OPEX Drivers'!X25</f>
        <v>1</v>
      </c>
      <c r="W31" s="818">
        <f>'OPEX Drivers'!Y25</f>
        <v>1</v>
      </c>
      <c r="X31" s="818">
        <f>'OPEX Drivers'!Z25</f>
        <v>1</v>
      </c>
      <c r="Y31" s="818">
        <f>'OPEX Drivers'!AA25</f>
        <v>1</v>
      </c>
      <c r="Z31" s="818">
        <f>'OPEX Drivers'!AB25</f>
        <v>1</v>
      </c>
      <c r="AA31" s="818">
        <f>'OPEX Drivers'!AC25</f>
        <v>1</v>
      </c>
      <c r="AB31" s="818">
        <f>'OPEX Drivers'!AD25</f>
        <v>1</v>
      </c>
      <c r="AC31" s="818">
        <f>'OPEX Drivers'!AE25</f>
        <v>1</v>
      </c>
      <c r="AD31" s="818">
        <f>'OPEX Drivers'!AF25</f>
        <v>1</v>
      </c>
      <c r="AE31" s="818">
        <f>'OPEX Drivers'!AG25</f>
        <v>1</v>
      </c>
      <c r="AF31" s="818">
        <f>'OPEX Drivers'!AH25</f>
        <v>1</v>
      </c>
      <c r="AG31" s="818">
        <f>'OPEX Drivers'!AI25</f>
        <v>1</v>
      </c>
      <c r="AH31" s="818">
        <f>'OPEX Drivers'!AJ25</f>
        <v>1</v>
      </c>
      <c r="AI31" s="818">
        <f>'OPEX Drivers'!AK25</f>
        <v>1</v>
      </c>
      <c r="AJ31" s="818">
        <f>'OPEX Drivers'!AL25</f>
        <v>1</v>
      </c>
      <c r="AK31" s="818">
        <f>'OPEX Drivers'!AM25</f>
        <v>1</v>
      </c>
      <c r="AL31" s="818">
        <f>'OPEX Drivers'!AN25</f>
        <v>1</v>
      </c>
      <c r="AM31" s="818">
        <f>'OPEX Drivers'!AO25</f>
        <v>1</v>
      </c>
      <c r="AN31" s="818">
        <f>'OPEX Drivers'!AP25</f>
        <v>1</v>
      </c>
      <c r="AO31" s="818">
        <f>'OPEX Drivers'!AQ25</f>
        <v>1</v>
      </c>
      <c r="AP31" s="818">
        <f>'OPEX Drivers'!AR25</f>
        <v>1</v>
      </c>
      <c r="AQ31" s="818">
        <f>'OPEX Drivers'!AS25</f>
        <v>1</v>
      </c>
      <c r="AR31" s="818">
        <f>'OPEX Drivers'!AT25</f>
        <v>1</v>
      </c>
      <c r="AS31" s="818">
        <f>'OPEX Drivers'!AU25</f>
        <v>1</v>
      </c>
      <c r="AT31" s="818">
        <f>'OPEX Drivers'!AV25</f>
        <v>1</v>
      </c>
      <c r="AU31" s="818">
        <f>'OPEX Drivers'!AW25</f>
        <v>1</v>
      </c>
      <c r="AV31" s="818">
        <f>'OPEX Drivers'!AX25</f>
        <v>1</v>
      </c>
      <c r="AW31" s="818">
        <f>'OPEX Drivers'!AY25</f>
        <v>1</v>
      </c>
      <c r="AX31" s="818">
        <f>'OPEX Drivers'!AZ25</f>
        <v>1</v>
      </c>
      <c r="AY31" s="818">
        <f>'OPEX Drivers'!BA25</f>
        <v>1</v>
      </c>
      <c r="AZ31" s="818">
        <f>'OPEX Drivers'!BB25</f>
        <v>1</v>
      </c>
      <c r="BA31" s="818">
        <f>'OPEX Drivers'!BC25</f>
        <v>1</v>
      </c>
      <c r="BB31" s="818">
        <f>'OPEX Drivers'!BD25</f>
        <v>1</v>
      </c>
      <c r="BC31" s="818">
        <f>'OPEX Drivers'!BE25</f>
        <v>1</v>
      </c>
      <c r="BD31" s="818">
        <f>'OPEX Drivers'!BF25</f>
        <v>1</v>
      </c>
      <c r="BE31" s="818">
        <f>'OPEX Drivers'!BG25</f>
        <v>1</v>
      </c>
      <c r="BF31" s="818">
        <f>'OPEX Drivers'!BH25</f>
        <v>1</v>
      </c>
      <c r="BG31" s="818">
        <f>'OPEX Drivers'!BI25</f>
        <v>1</v>
      </c>
      <c r="BH31" s="818">
        <f>'OPEX Drivers'!BJ25</f>
        <v>1</v>
      </c>
      <c r="BI31" s="818">
        <f>'OPEX Drivers'!BK25</f>
        <v>1</v>
      </c>
      <c r="BJ31" s="818">
        <f>'OPEX Drivers'!BL25</f>
        <v>1</v>
      </c>
      <c r="BK31" s="818">
        <f>'OPEX Drivers'!BM25</f>
        <v>1</v>
      </c>
      <c r="BL31" s="818">
        <f>'OPEX Drivers'!BN25</f>
        <v>1</v>
      </c>
      <c r="BM31" s="818">
        <f>'OPEX Drivers'!BO25</f>
        <v>1</v>
      </c>
      <c r="BN31" s="675"/>
      <c r="BO31" s="802"/>
      <c r="BP31" s="802" t="str">
        <f t="shared" ref="BP31:BP38" si="51">D31</f>
        <v>CEO</v>
      </c>
      <c r="BQ31" s="816">
        <f t="shared" ref="BQ31:BQ38" si="52">AVERAGE(F31:I31)</f>
        <v>1</v>
      </c>
      <c r="BR31" s="816">
        <f t="shared" ref="BR31:BR38" si="53">AVERAGE(J31:M31)</f>
        <v>1</v>
      </c>
      <c r="BS31" s="816">
        <f t="shared" ref="BS31:BS38" si="54">AVERAGE(N31:Q31)</f>
        <v>1</v>
      </c>
      <c r="BT31" s="816">
        <f>AVERAGE(V31:Y31)</f>
        <v>1</v>
      </c>
      <c r="BU31" s="816">
        <f>AVERAGE(S31:V31)</f>
        <v>1</v>
      </c>
      <c r="BV31" s="816">
        <f t="shared" ref="BV31:BV38" si="55">AVERAGE(Z31:AC31)</f>
        <v>1</v>
      </c>
      <c r="BW31" s="816">
        <f t="shared" ref="BW31:BW38" si="56">AVERAGE(AD31:AG31)</f>
        <v>1</v>
      </c>
      <c r="BX31" s="816">
        <f t="shared" ref="BX31:BX38" si="57">AVERAGE(AH31:AK31)</f>
        <v>1</v>
      </c>
      <c r="BY31" s="816">
        <f>AVERAGE(AL31:AO31)</f>
        <v>1</v>
      </c>
      <c r="BZ31" s="816">
        <f t="shared" ref="BZ31:CB35" si="58">AVERAGE(AP31:AS31)</f>
        <v>1</v>
      </c>
      <c r="CA31" s="816">
        <f t="shared" si="58"/>
        <v>1</v>
      </c>
      <c r="CB31" s="816">
        <f t="shared" si="58"/>
        <v>1</v>
      </c>
      <c r="CC31" s="816">
        <f t="shared" ref="CC31:CE35" si="59">AVERAGE(AS31:AV31)</f>
        <v>1</v>
      </c>
      <c r="CD31" s="816">
        <f t="shared" si="59"/>
        <v>1</v>
      </c>
      <c r="CE31" s="1230">
        <f t="shared" si="59"/>
        <v>1</v>
      </c>
    </row>
    <row r="32" spans="2:83" ht="10.95" customHeight="1">
      <c r="B32" s="804"/>
      <c r="C32" s="808"/>
      <c r="D32" s="805" t="str">
        <f t="shared" si="50"/>
        <v>Sales &amp; Marketing Manager</v>
      </c>
      <c r="E32" s="1215"/>
      <c r="F32" s="1231">
        <f>'OPEX Drivers'!H26</f>
        <v>1</v>
      </c>
      <c r="G32" s="817">
        <f>'OPEX Drivers'!I26</f>
        <v>1</v>
      </c>
      <c r="H32" s="817">
        <f>'OPEX Drivers'!J26</f>
        <v>1</v>
      </c>
      <c r="I32" s="817">
        <f>'OPEX Drivers'!K26</f>
        <v>1</v>
      </c>
      <c r="J32" s="817">
        <f>'OPEX Drivers'!L26</f>
        <v>1</v>
      </c>
      <c r="K32" s="817">
        <f>'OPEX Drivers'!M26</f>
        <v>1</v>
      </c>
      <c r="L32" s="817">
        <f>'OPEX Drivers'!N26</f>
        <v>1</v>
      </c>
      <c r="M32" s="817">
        <f>'OPEX Drivers'!O26</f>
        <v>1</v>
      </c>
      <c r="N32" s="817">
        <f>'OPEX Drivers'!P26</f>
        <v>1</v>
      </c>
      <c r="O32" s="817">
        <f>'OPEX Drivers'!Q26</f>
        <v>1</v>
      </c>
      <c r="P32" s="817">
        <f>'OPEX Drivers'!R26</f>
        <v>1</v>
      </c>
      <c r="Q32" s="817">
        <f>'OPEX Drivers'!S26</f>
        <v>1</v>
      </c>
      <c r="R32" s="817">
        <f>'OPEX Drivers'!T26</f>
        <v>1</v>
      </c>
      <c r="S32" s="817">
        <f>'OPEX Drivers'!U26</f>
        <v>1</v>
      </c>
      <c r="T32" s="817">
        <f>'OPEX Drivers'!V26</f>
        <v>1</v>
      </c>
      <c r="U32" s="817">
        <f>'OPEX Drivers'!W26</f>
        <v>1</v>
      </c>
      <c r="V32" s="817">
        <f>'OPEX Drivers'!X26</f>
        <v>1</v>
      </c>
      <c r="W32" s="817">
        <f>'OPEX Drivers'!Y26</f>
        <v>1</v>
      </c>
      <c r="X32" s="817">
        <f>'OPEX Drivers'!Z26</f>
        <v>1</v>
      </c>
      <c r="Y32" s="817">
        <f>'OPEX Drivers'!AA26</f>
        <v>1</v>
      </c>
      <c r="Z32" s="817">
        <f>'OPEX Drivers'!AB26</f>
        <v>1</v>
      </c>
      <c r="AA32" s="817">
        <f>'OPEX Drivers'!AC26</f>
        <v>1</v>
      </c>
      <c r="AB32" s="817">
        <f>'OPEX Drivers'!AD26</f>
        <v>1</v>
      </c>
      <c r="AC32" s="817">
        <f>'OPEX Drivers'!AE26</f>
        <v>1</v>
      </c>
      <c r="AD32" s="817">
        <f>'OPEX Drivers'!AF26</f>
        <v>1</v>
      </c>
      <c r="AE32" s="817">
        <f>'OPEX Drivers'!AG26</f>
        <v>1</v>
      </c>
      <c r="AF32" s="817">
        <f>'OPEX Drivers'!AH26</f>
        <v>1</v>
      </c>
      <c r="AG32" s="817">
        <f>'OPEX Drivers'!AI26</f>
        <v>1</v>
      </c>
      <c r="AH32" s="817">
        <f>'OPEX Drivers'!AJ26</f>
        <v>1</v>
      </c>
      <c r="AI32" s="817">
        <f>'OPEX Drivers'!AK26</f>
        <v>1</v>
      </c>
      <c r="AJ32" s="817">
        <f>'OPEX Drivers'!AL26</f>
        <v>1</v>
      </c>
      <c r="AK32" s="817">
        <f>'OPEX Drivers'!AM26</f>
        <v>1</v>
      </c>
      <c r="AL32" s="817">
        <f>'OPEX Drivers'!AN26</f>
        <v>1</v>
      </c>
      <c r="AM32" s="817">
        <f>'OPEX Drivers'!AO26</f>
        <v>1</v>
      </c>
      <c r="AN32" s="817">
        <f>'OPEX Drivers'!AP26</f>
        <v>1</v>
      </c>
      <c r="AO32" s="817">
        <f>'OPEX Drivers'!AQ26</f>
        <v>1</v>
      </c>
      <c r="AP32" s="817">
        <f>'OPEX Drivers'!AR26</f>
        <v>1</v>
      </c>
      <c r="AQ32" s="817">
        <f>'OPEX Drivers'!AS26</f>
        <v>1</v>
      </c>
      <c r="AR32" s="817">
        <f>'OPEX Drivers'!AT26</f>
        <v>1</v>
      </c>
      <c r="AS32" s="817">
        <f>'OPEX Drivers'!AU26</f>
        <v>1</v>
      </c>
      <c r="AT32" s="817">
        <f>'OPEX Drivers'!AV26</f>
        <v>1</v>
      </c>
      <c r="AU32" s="817">
        <f>'OPEX Drivers'!AW26</f>
        <v>1</v>
      </c>
      <c r="AV32" s="817">
        <f>'OPEX Drivers'!AX26</f>
        <v>1</v>
      </c>
      <c r="AW32" s="817">
        <f>'OPEX Drivers'!AY26</f>
        <v>1</v>
      </c>
      <c r="AX32" s="817">
        <f>'OPEX Drivers'!AZ26</f>
        <v>1</v>
      </c>
      <c r="AY32" s="817">
        <f>'OPEX Drivers'!BA26</f>
        <v>1</v>
      </c>
      <c r="AZ32" s="817">
        <f>'OPEX Drivers'!BB26</f>
        <v>1</v>
      </c>
      <c r="BA32" s="817">
        <f>'OPEX Drivers'!BC26</f>
        <v>1</v>
      </c>
      <c r="BB32" s="817">
        <f>'OPEX Drivers'!BD26</f>
        <v>1</v>
      </c>
      <c r="BC32" s="817">
        <f>'OPEX Drivers'!BE26</f>
        <v>1</v>
      </c>
      <c r="BD32" s="817">
        <f>'OPEX Drivers'!BF26</f>
        <v>1</v>
      </c>
      <c r="BE32" s="817">
        <f>'OPEX Drivers'!BG26</f>
        <v>1</v>
      </c>
      <c r="BF32" s="817">
        <f>'OPEX Drivers'!BH26</f>
        <v>1</v>
      </c>
      <c r="BG32" s="817">
        <f>'OPEX Drivers'!BI26</f>
        <v>1</v>
      </c>
      <c r="BH32" s="817">
        <f>'OPEX Drivers'!BJ26</f>
        <v>1</v>
      </c>
      <c r="BI32" s="817">
        <f>'OPEX Drivers'!BK26</f>
        <v>1</v>
      </c>
      <c r="BJ32" s="817">
        <f>'OPEX Drivers'!BL26</f>
        <v>1</v>
      </c>
      <c r="BK32" s="817">
        <f>'OPEX Drivers'!BM26</f>
        <v>1</v>
      </c>
      <c r="BL32" s="817">
        <f>'OPEX Drivers'!BN26</f>
        <v>1</v>
      </c>
      <c r="BM32" s="817">
        <f>'OPEX Drivers'!BO26</f>
        <v>1</v>
      </c>
      <c r="BN32" s="677"/>
      <c r="BO32" s="823"/>
      <c r="BP32" s="805" t="str">
        <f t="shared" si="51"/>
        <v>Sales &amp; Marketing Manager</v>
      </c>
      <c r="BQ32" s="817">
        <f t="shared" si="52"/>
        <v>1</v>
      </c>
      <c r="BR32" s="817">
        <f t="shared" si="53"/>
        <v>1</v>
      </c>
      <c r="BS32" s="817">
        <f t="shared" si="54"/>
        <v>1</v>
      </c>
      <c r="BT32" s="817">
        <f>AVERAGE(V32:Y32)</f>
        <v>1</v>
      </c>
      <c r="BU32" s="817">
        <f>AVERAGE(S32:V32)</f>
        <v>1</v>
      </c>
      <c r="BV32" s="817">
        <f t="shared" si="55"/>
        <v>1</v>
      </c>
      <c r="BW32" s="817">
        <f t="shared" si="56"/>
        <v>1</v>
      </c>
      <c r="BX32" s="817">
        <f t="shared" si="57"/>
        <v>1</v>
      </c>
      <c r="BY32" s="817">
        <f>AVERAGE(AL32:AO32)</f>
        <v>1</v>
      </c>
      <c r="BZ32" s="817">
        <f t="shared" si="58"/>
        <v>1</v>
      </c>
      <c r="CA32" s="817">
        <f t="shared" si="58"/>
        <v>1</v>
      </c>
      <c r="CB32" s="817">
        <f t="shared" si="58"/>
        <v>1</v>
      </c>
      <c r="CC32" s="817">
        <f t="shared" si="59"/>
        <v>1</v>
      </c>
      <c r="CD32" s="817">
        <f t="shared" si="59"/>
        <v>1</v>
      </c>
      <c r="CE32" s="1232">
        <f t="shared" si="59"/>
        <v>1</v>
      </c>
    </row>
    <row r="33" spans="2:83" ht="10.95" customHeight="1">
      <c r="B33" s="804"/>
      <c r="C33" s="808"/>
      <c r="D33" s="675" t="str">
        <f t="shared" si="50"/>
        <v>Chief Technology Officer</v>
      </c>
      <c r="E33" s="1216"/>
      <c r="F33" s="1229">
        <f>'OPEX Drivers'!H27</f>
        <v>1</v>
      </c>
      <c r="G33" s="818">
        <f>'OPEX Drivers'!I27</f>
        <v>0</v>
      </c>
      <c r="H33" s="818">
        <f>'OPEX Drivers'!J27</f>
        <v>0</v>
      </c>
      <c r="I33" s="818">
        <f>'OPEX Drivers'!K27</f>
        <v>0</v>
      </c>
      <c r="J33" s="818">
        <f>'OPEX Drivers'!L27</f>
        <v>1</v>
      </c>
      <c r="K33" s="818">
        <f>'OPEX Drivers'!M27</f>
        <v>0</v>
      </c>
      <c r="L33" s="818">
        <f>'OPEX Drivers'!N27</f>
        <v>0</v>
      </c>
      <c r="M33" s="818">
        <f>'OPEX Drivers'!O27</f>
        <v>0</v>
      </c>
      <c r="N33" s="818">
        <f>'OPEX Drivers'!P27</f>
        <v>1</v>
      </c>
      <c r="O33" s="818">
        <f>'OPEX Drivers'!Q27</f>
        <v>0</v>
      </c>
      <c r="P33" s="818">
        <f>'OPEX Drivers'!R27</f>
        <v>0</v>
      </c>
      <c r="Q33" s="818">
        <f>'OPEX Drivers'!S27</f>
        <v>0</v>
      </c>
      <c r="R33" s="818">
        <f>'OPEX Drivers'!T27</f>
        <v>1</v>
      </c>
      <c r="S33" s="818">
        <f>'OPEX Drivers'!U27</f>
        <v>0</v>
      </c>
      <c r="T33" s="818">
        <f>'OPEX Drivers'!V27</f>
        <v>0</v>
      </c>
      <c r="U33" s="818">
        <f>'OPEX Drivers'!W27</f>
        <v>0</v>
      </c>
      <c r="V33" s="818">
        <f>'OPEX Drivers'!X27</f>
        <v>1</v>
      </c>
      <c r="W33" s="818">
        <f>'OPEX Drivers'!Y27</f>
        <v>0</v>
      </c>
      <c r="X33" s="818">
        <f>'OPEX Drivers'!Z27</f>
        <v>0</v>
      </c>
      <c r="Y33" s="818">
        <f>'OPEX Drivers'!AA27</f>
        <v>0</v>
      </c>
      <c r="Z33" s="818">
        <f>'OPEX Drivers'!AB27</f>
        <v>1</v>
      </c>
      <c r="AA33" s="818">
        <f>'OPEX Drivers'!AC27</f>
        <v>0</v>
      </c>
      <c r="AB33" s="818">
        <f>'OPEX Drivers'!AD27</f>
        <v>0</v>
      </c>
      <c r="AC33" s="818">
        <f>'OPEX Drivers'!AE27</f>
        <v>0</v>
      </c>
      <c r="AD33" s="818">
        <f>'OPEX Drivers'!AF27</f>
        <v>1</v>
      </c>
      <c r="AE33" s="818">
        <f>'OPEX Drivers'!AG27</f>
        <v>0</v>
      </c>
      <c r="AF33" s="818">
        <f>'OPEX Drivers'!AH27</f>
        <v>0</v>
      </c>
      <c r="AG33" s="818">
        <f>'OPEX Drivers'!AI27</f>
        <v>0</v>
      </c>
      <c r="AH33" s="818">
        <f>'OPEX Drivers'!AJ27</f>
        <v>1</v>
      </c>
      <c r="AI33" s="818">
        <f>'OPEX Drivers'!AK27</f>
        <v>0</v>
      </c>
      <c r="AJ33" s="818">
        <f>'OPEX Drivers'!AL27</f>
        <v>0</v>
      </c>
      <c r="AK33" s="818">
        <f>'OPEX Drivers'!AM27</f>
        <v>0</v>
      </c>
      <c r="AL33" s="818">
        <f>'OPEX Drivers'!AN27</f>
        <v>1</v>
      </c>
      <c r="AM33" s="818">
        <f>'OPEX Drivers'!AO27</f>
        <v>0</v>
      </c>
      <c r="AN33" s="818">
        <f>'OPEX Drivers'!AP27</f>
        <v>0</v>
      </c>
      <c r="AO33" s="818">
        <f>'OPEX Drivers'!AQ27</f>
        <v>0</v>
      </c>
      <c r="AP33" s="818">
        <f>'OPEX Drivers'!AR27</f>
        <v>1</v>
      </c>
      <c r="AQ33" s="818">
        <f>'OPEX Drivers'!AS27</f>
        <v>0</v>
      </c>
      <c r="AR33" s="818">
        <f>'OPEX Drivers'!AT27</f>
        <v>0</v>
      </c>
      <c r="AS33" s="818">
        <f>'OPEX Drivers'!AU27</f>
        <v>0</v>
      </c>
      <c r="AT33" s="818">
        <f>'OPEX Drivers'!AV27</f>
        <v>1</v>
      </c>
      <c r="AU33" s="818">
        <f>'OPEX Drivers'!AW27</f>
        <v>0</v>
      </c>
      <c r="AV33" s="818">
        <f>'OPEX Drivers'!AX27</f>
        <v>0</v>
      </c>
      <c r="AW33" s="818">
        <f>'OPEX Drivers'!AY27</f>
        <v>0</v>
      </c>
      <c r="AX33" s="818">
        <f>'OPEX Drivers'!AZ27</f>
        <v>1</v>
      </c>
      <c r="AY33" s="818">
        <f>'OPEX Drivers'!BA27</f>
        <v>0</v>
      </c>
      <c r="AZ33" s="818">
        <f>'OPEX Drivers'!BB27</f>
        <v>0</v>
      </c>
      <c r="BA33" s="818">
        <f>'OPEX Drivers'!BC27</f>
        <v>0</v>
      </c>
      <c r="BB33" s="818">
        <f>'OPEX Drivers'!BD27</f>
        <v>1</v>
      </c>
      <c r="BC33" s="818">
        <f>'OPEX Drivers'!BE27</f>
        <v>0</v>
      </c>
      <c r="BD33" s="818">
        <f>'OPEX Drivers'!BF27</f>
        <v>0</v>
      </c>
      <c r="BE33" s="818">
        <f>'OPEX Drivers'!BG27</f>
        <v>0</v>
      </c>
      <c r="BF33" s="818">
        <f>'OPEX Drivers'!BH27</f>
        <v>1</v>
      </c>
      <c r="BG33" s="818">
        <f>'OPEX Drivers'!BI27</f>
        <v>0</v>
      </c>
      <c r="BH33" s="818">
        <f>'OPEX Drivers'!BJ27</f>
        <v>0</v>
      </c>
      <c r="BI33" s="818">
        <f>'OPEX Drivers'!BK27</f>
        <v>0</v>
      </c>
      <c r="BJ33" s="818">
        <f>'OPEX Drivers'!BL27</f>
        <v>1</v>
      </c>
      <c r="BK33" s="818">
        <f>'OPEX Drivers'!BM27</f>
        <v>0</v>
      </c>
      <c r="BL33" s="818">
        <f>'OPEX Drivers'!BN27</f>
        <v>0</v>
      </c>
      <c r="BM33" s="818">
        <f>'OPEX Drivers'!BO27</f>
        <v>0</v>
      </c>
      <c r="BN33" s="675"/>
      <c r="BO33" s="802"/>
      <c r="BP33" s="802" t="str">
        <f t="shared" si="51"/>
        <v>Chief Technology Officer</v>
      </c>
      <c r="BQ33" s="816">
        <f t="shared" si="52"/>
        <v>0.25</v>
      </c>
      <c r="BR33" s="816">
        <f t="shared" si="53"/>
        <v>0.25</v>
      </c>
      <c r="BS33" s="816">
        <f t="shared" si="54"/>
        <v>0.25</v>
      </c>
      <c r="BT33" s="816">
        <f>AVERAGE(V33:Y33)</f>
        <v>0.25</v>
      </c>
      <c r="BU33" s="816">
        <f>AVERAGE(S33:V33)</f>
        <v>0.25</v>
      </c>
      <c r="BV33" s="816">
        <f t="shared" si="55"/>
        <v>0.25</v>
      </c>
      <c r="BW33" s="816">
        <f t="shared" si="56"/>
        <v>0.25</v>
      </c>
      <c r="BX33" s="816">
        <f t="shared" si="57"/>
        <v>0.25</v>
      </c>
      <c r="BY33" s="816">
        <f>AVERAGE(AL33:AO33)</f>
        <v>0.25</v>
      </c>
      <c r="BZ33" s="816">
        <f t="shared" si="58"/>
        <v>0.25</v>
      </c>
      <c r="CA33" s="816">
        <f t="shared" si="58"/>
        <v>0.25</v>
      </c>
      <c r="CB33" s="816">
        <f t="shared" si="58"/>
        <v>0.25</v>
      </c>
      <c r="CC33" s="816">
        <f t="shared" si="59"/>
        <v>0.25</v>
      </c>
      <c r="CD33" s="816">
        <f t="shared" si="59"/>
        <v>0.25</v>
      </c>
      <c r="CE33" s="1230">
        <f t="shared" si="59"/>
        <v>0.25</v>
      </c>
    </row>
    <row r="34" spans="2:83" ht="10.95" customHeight="1">
      <c r="B34" s="804"/>
      <c r="C34" s="808"/>
      <c r="D34" s="805" t="str">
        <f t="shared" si="50"/>
        <v xml:space="preserve">Manager Vet </v>
      </c>
      <c r="E34" s="1215"/>
      <c r="F34" s="1231">
        <f>'OPEX Drivers'!H28</f>
        <v>1</v>
      </c>
      <c r="G34" s="817">
        <f>'OPEX Drivers'!I28</f>
        <v>0</v>
      </c>
      <c r="H34" s="817">
        <f>'OPEX Drivers'!J28</f>
        <v>0</v>
      </c>
      <c r="I34" s="817">
        <f>'OPEX Drivers'!K28</f>
        <v>0</v>
      </c>
      <c r="J34" s="817">
        <f>'OPEX Drivers'!L28</f>
        <v>1</v>
      </c>
      <c r="K34" s="817">
        <f>'OPEX Drivers'!M28</f>
        <v>0</v>
      </c>
      <c r="L34" s="817">
        <f>'OPEX Drivers'!N28</f>
        <v>0</v>
      </c>
      <c r="M34" s="817">
        <f>'OPEX Drivers'!O28</f>
        <v>0</v>
      </c>
      <c r="N34" s="817">
        <f>'OPEX Drivers'!P28</f>
        <v>1</v>
      </c>
      <c r="O34" s="817">
        <f>'OPEX Drivers'!Q28</f>
        <v>0</v>
      </c>
      <c r="P34" s="817">
        <f>'OPEX Drivers'!R28</f>
        <v>0</v>
      </c>
      <c r="Q34" s="817">
        <f>'OPEX Drivers'!S28</f>
        <v>0</v>
      </c>
      <c r="R34" s="817">
        <f>'OPEX Drivers'!T28</f>
        <v>1</v>
      </c>
      <c r="S34" s="817">
        <f>'OPEX Drivers'!U28</f>
        <v>0</v>
      </c>
      <c r="T34" s="817">
        <f>'OPEX Drivers'!V28</f>
        <v>0</v>
      </c>
      <c r="U34" s="817">
        <f>'OPEX Drivers'!W28</f>
        <v>0</v>
      </c>
      <c r="V34" s="817">
        <f>'OPEX Drivers'!X28</f>
        <v>1</v>
      </c>
      <c r="W34" s="817">
        <f>'OPEX Drivers'!Y28</f>
        <v>0</v>
      </c>
      <c r="X34" s="817">
        <f>'OPEX Drivers'!Z28</f>
        <v>0</v>
      </c>
      <c r="Y34" s="817">
        <f>'OPEX Drivers'!AA28</f>
        <v>0</v>
      </c>
      <c r="Z34" s="817">
        <f>'OPEX Drivers'!AB28</f>
        <v>1</v>
      </c>
      <c r="AA34" s="817">
        <f>'OPEX Drivers'!AC28</f>
        <v>0</v>
      </c>
      <c r="AB34" s="817">
        <f>'OPEX Drivers'!AD28</f>
        <v>0</v>
      </c>
      <c r="AC34" s="817">
        <f>'OPEX Drivers'!AE28</f>
        <v>0</v>
      </c>
      <c r="AD34" s="817">
        <f>'OPEX Drivers'!AF28</f>
        <v>1</v>
      </c>
      <c r="AE34" s="817">
        <f>'OPEX Drivers'!AG28</f>
        <v>0</v>
      </c>
      <c r="AF34" s="817">
        <f>'OPEX Drivers'!AH28</f>
        <v>0</v>
      </c>
      <c r="AG34" s="817">
        <f>'OPEX Drivers'!AI28</f>
        <v>0</v>
      </c>
      <c r="AH34" s="817">
        <f>'OPEX Drivers'!AJ28</f>
        <v>1</v>
      </c>
      <c r="AI34" s="817">
        <f>'OPEX Drivers'!AK28</f>
        <v>0</v>
      </c>
      <c r="AJ34" s="817">
        <f>'OPEX Drivers'!AL28</f>
        <v>0</v>
      </c>
      <c r="AK34" s="817">
        <f>'OPEX Drivers'!AM28</f>
        <v>0</v>
      </c>
      <c r="AL34" s="817">
        <f>'OPEX Drivers'!AN28</f>
        <v>1</v>
      </c>
      <c r="AM34" s="817">
        <f>'OPEX Drivers'!AO28</f>
        <v>0</v>
      </c>
      <c r="AN34" s="817">
        <f>'OPEX Drivers'!AP28</f>
        <v>0</v>
      </c>
      <c r="AO34" s="817">
        <f>'OPEX Drivers'!AQ28</f>
        <v>0</v>
      </c>
      <c r="AP34" s="817">
        <f>'OPEX Drivers'!AR28</f>
        <v>1</v>
      </c>
      <c r="AQ34" s="817">
        <f>'OPEX Drivers'!AS28</f>
        <v>0</v>
      </c>
      <c r="AR34" s="817">
        <f>'OPEX Drivers'!AT28</f>
        <v>0</v>
      </c>
      <c r="AS34" s="817">
        <f>'OPEX Drivers'!AU28</f>
        <v>0</v>
      </c>
      <c r="AT34" s="817">
        <f>'OPEX Drivers'!AV28</f>
        <v>1</v>
      </c>
      <c r="AU34" s="817">
        <f>'OPEX Drivers'!AW28</f>
        <v>0</v>
      </c>
      <c r="AV34" s="817">
        <f>'OPEX Drivers'!AX28</f>
        <v>0</v>
      </c>
      <c r="AW34" s="817">
        <f>'OPEX Drivers'!AY28</f>
        <v>0</v>
      </c>
      <c r="AX34" s="817">
        <f>'OPEX Drivers'!AZ28</f>
        <v>1</v>
      </c>
      <c r="AY34" s="817">
        <f>'OPEX Drivers'!BA28</f>
        <v>0</v>
      </c>
      <c r="AZ34" s="817">
        <f>'OPEX Drivers'!BB28</f>
        <v>0</v>
      </c>
      <c r="BA34" s="817">
        <f>'OPEX Drivers'!BC28</f>
        <v>0</v>
      </c>
      <c r="BB34" s="817">
        <f>'OPEX Drivers'!BD28</f>
        <v>1</v>
      </c>
      <c r="BC34" s="817">
        <f>'OPEX Drivers'!BE28</f>
        <v>0</v>
      </c>
      <c r="BD34" s="817">
        <f>'OPEX Drivers'!BF28</f>
        <v>0</v>
      </c>
      <c r="BE34" s="817">
        <f>'OPEX Drivers'!BG28</f>
        <v>0</v>
      </c>
      <c r="BF34" s="817">
        <f>'OPEX Drivers'!BH28</f>
        <v>1</v>
      </c>
      <c r="BG34" s="817">
        <f>'OPEX Drivers'!BI28</f>
        <v>0</v>
      </c>
      <c r="BH34" s="817">
        <f>'OPEX Drivers'!BJ28</f>
        <v>0</v>
      </c>
      <c r="BI34" s="817">
        <f>'OPEX Drivers'!BK28</f>
        <v>0</v>
      </c>
      <c r="BJ34" s="817">
        <f>'OPEX Drivers'!BL28</f>
        <v>1</v>
      </c>
      <c r="BK34" s="817">
        <f>'OPEX Drivers'!BM28</f>
        <v>0</v>
      </c>
      <c r="BL34" s="817">
        <f>'OPEX Drivers'!BN28</f>
        <v>0</v>
      </c>
      <c r="BM34" s="817">
        <f>'OPEX Drivers'!BO28</f>
        <v>0</v>
      </c>
      <c r="BN34" s="677"/>
      <c r="BO34" s="823"/>
      <c r="BP34" s="805" t="str">
        <f t="shared" si="51"/>
        <v xml:space="preserve">Manager Vet </v>
      </c>
      <c r="BQ34" s="817">
        <f t="shared" si="52"/>
        <v>0.25</v>
      </c>
      <c r="BR34" s="817">
        <f t="shared" si="53"/>
        <v>0.25</v>
      </c>
      <c r="BS34" s="817">
        <f t="shared" si="54"/>
        <v>0.25</v>
      </c>
      <c r="BT34" s="817">
        <f>AVERAGE(V34:Y34)</f>
        <v>0.25</v>
      </c>
      <c r="BU34" s="817">
        <f>AVERAGE(S34:V34)</f>
        <v>0.25</v>
      </c>
      <c r="BV34" s="817">
        <f t="shared" si="55"/>
        <v>0.25</v>
      </c>
      <c r="BW34" s="817">
        <f t="shared" si="56"/>
        <v>0.25</v>
      </c>
      <c r="BX34" s="817">
        <f t="shared" si="57"/>
        <v>0.25</v>
      </c>
      <c r="BY34" s="817">
        <f>AVERAGE(AL34:AO34)</f>
        <v>0.25</v>
      </c>
      <c r="BZ34" s="817">
        <f t="shared" si="58"/>
        <v>0.25</v>
      </c>
      <c r="CA34" s="817">
        <f t="shared" si="58"/>
        <v>0.25</v>
      </c>
      <c r="CB34" s="817">
        <f t="shared" si="58"/>
        <v>0.25</v>
      </c>
      <c r="CC34" s="817">
        <f t="shared" si="59"/>
        <v>0.25</v>
      </c>
      <c r="CD34" s="817">
        <f t="shared" si="59"/>
        <v>0.25</v>
      </c>
      <c r="CE34" s="1232">
        <f t="shared" si="59"/>
        <v>0.25</v>
      </c>
    </row>
    <row r="35" spans="2:83" ht="10.5">
      <c r="B35" s="804"/>
      <c r="C35" s="808"/>
      <c r="D35" s="675" t="str">
        <f t="shared" si="50"/>
        <v>Staff Role #1 Dispecer Tech Operator</v>
      </c>
      <c r="E35" s="1216"/>
      <c r="F35" s="1229">
        <f>'OPEX Drivers'!H29</f>
        <v>4</v>
      </c>
      <c r="G35" s="818">
        <f>'OPEX Drivers'!I29</f>
        <v>0</v>
      </c>
      <c r="H35" s="818">
        <f>'OPEX Drivers'!J29</f>
        <v>0</v>
      </c>
      <c r="I35" s="818">
        <f>'OPEX Drivers'!K29</f>
        <v>2</v>
      </c>
      <c r="J35" s="818">
        <f>'OPEX Drivers'!L29</f>
        <v>4</v>
      </c>
      <c r="K35" s="818">
        <f>'OPEX Drivers'!M29</f>
        <v>0</v>
      </c>
      <c r="L35" s="818">
        <f>'OPEX Drivers'!N29</f>
        <v>0</v>
      </c>
      <c r="M35" s="818">
        <f>'OPEX Drivers'!O29</f>
        <v>2</v>
      </c>
      <c r="N35" s="818">
        <f>'OPEX Drivers'!P29</f>
        <v>4</v>
      </c>
      <c r="O35" s="818">
        <f>'OPEX Drivers'!Q29</f>
        <v>0</v>
      </c>
      <c r="P35" s="818">
        <f>'OPEX Drivers'!R29</f>
        <v>0</v>
      </c>
      <c r="Q35" s="818">
        <f>'OPEX Drivers'!S29</f>
        <v>2</v>
      </c>
      <c r="R35" s="818">
        <f>'OPEX Drivers'!T29</f>
        <v>4</v>
      </c>
      <c r="S35" s="818">
        <f>'OPEX Drivers'!U29</f>
        <v>0</v>
      </c>
      <c r="T35" s="818">
        <f>'OPEX Drivers'!V29</f>
        <v>0</v>
      </c>
      <c r="U35" s="818">
        <f>'OPEX Drivers'!W29</f>
        <v>2</v>
      </c>
      <c r="V35" s="818">
        <f>'OPEX Drivers'!X29</f>
        <v>4</v>
      </c>
      <c r="W35" s="818">
        <f>'OPEX Drivers'!Y29</f>
        <v>0</v>
      </c>
      <c r="X35" s="818">
        <f>'OPEX Drivers'!Z29</f>
        <v>0</v>
      </c>
      <c r="Y35" s="818">
        <f>'OPEX Drivers'!AA29</f>
        <v>2</v>
      </c>
      <c r="Z35" s="818">
        <f>'OPEX Drivers'!AB29</f>
        <v>4</v>
      </c>
      <c r="AA35" s="818">
        <f>'OPEX Drivers'!AC29</f>
        <v>0</v>
      </c>
      <c r="AB35" s="818">
        <f>'OPEX Drivers'!AD29</f>
        <v>0</v>
      </c>
      <c r="AC35" s="818">
        <f>'OPEX Drivers'!AE29</f>
        <v>2</v>
      </c>
      <c r="AD35" s="818">
        <f>'OPEX Drivers'!AF29</f>
        <v>4</v>
      </c>
      <c r="AE35" s="818">
        <f>'OPEX Drivers'!AG29</f>
        <v>0</v>
      </c>
      <c r="AF35" s="818">
        <f>'OPEX Drivers'!AH29</f>
        <v>0</v>
      </c>
      <c r="AG35" s="818">
        <f>'OPEX Drivers'!AI29</f>
        <v>2</v>
      </c>
      <c r="AH35" s="818">
        <f>'OPEX Drivers'!AJ29</f>
        <v>4</v>
      </c>
      <c r="AI35" s="818">
        <f>'OPEX Drivers'!AK29</f>
        <v>0</v>
      </c>
      <c r="AJ35" s="818">
        <f>'OPEX Drivers'!AL29</f>
        <v>0</v>
      </c>
      <c r="AK35" s="818">
        <f>'OPEX Drivers'!AM29</f>
        <v>2</v>
      </c>
      <c r="AL35" s="818">
        <f>'OPEX Drivers'!AN29</f>
        <v>4</v>
      </c>
      <c r="AM35" s="818">
        <f>'OPEX Drivers'!AO29</f>
        <v>0</v>
      </c>
      <c r="AN35" s="818">
        <f>'OPEX Drivers'!AP29</f>
        <v>0</v>
      </c>
      <c r="AO35" s="818">
        <f>'OPEX Drivers'!AQ29</f>
        <v>2</v>
      </c>
      <c r="AP35" s="818">
        <f>'OPEX Drivers'!AR29</f>
        <v>4</v>
      </c>
      <c r="AQ35" s="818">
        <f>'OPEX Drivers'!AS29</f>
        <v>0</v>
      </c>
      <c r="AR35" s="818">
        <f>'OPEX Drivers'!AT29</f>
        <v>0</v>
      </c>
      <c r="AS35" s="818">
        <f>'OPEX Drivers'!AU29</f>
        <v>2</v>
      </c>
      <c r="AT35" s="818">
        <f>'OPEX Drivers'!AV29</f>
        <v>4</v>
      </c>
      <c r="AU35" s="818">
        <f>'OPEX Drivers'!AW29</f>
        <v>0</v>
      </c>
      <c r="AV35" s="818">
        <f>'OPEX Drivers'!AX29</f>
        <v>0</v>
      </c>
      <c r="AW35" s="818">
        <f>'OPEX Drivers'!AY29</f>
        <v>2</v>
      </c>
      <c r="AX35" s="818">
        <f>'OPEX Drivers'!AZ29</f>
        <v>4</v>
      </c>
      <c r="AY35" s="818">
        <f>'OPEX Drivers'!BA29</f>
        <v>0</v>
      </c>
      <c r="AZ35" s="818">
        <f>'OPEX Drivers'!BB29</f>
        <v>0</v>
      </c>
      <c r="BA35" s="818">
        <f>'OPEX Drivers'!BC29</f>
        <v>2</v>
      </c>
      <c r="BB35" s="818">
        <f>'OPEX Drivers'!BD29</f>
        <v>4</v>
      </c>
      <c r="BC35" s="818">
        <f>'OPEX Drivers'!BE29</f>
        <v>0</v>
      </c>
      <c r="BD35" s="818">
        <f>'OPEX Drivers'!BF29</f>
        <v>0</v>
      </c>
      <c r="BE35" s="818">
        <f>'OPEX Drivers'!BG29</f>
        <v>2</v>
      </c>
      <c r="BF35" s="818">
        <f>'OPEX Drivers'!BH29</f>
        <v>4</v>
      </c>
      <c r="BG35" s="818">
        <f>'OPEX Drivers'!BI29</f>
        <v>0</v>
      </c>
      <c r="BH35" s="818">
        <f>'OPEX Drivers'!BJ29</f>
        <v>0</v>
      </c>
      <c r="BI35" s="818">
        <f>'OPEX Drivers'!BK29</f>
        <v>2</v>
      </c>
      <c r="BJ35" s="818">
        <f>'OPEX Drivers'!BL29</f>
        <v>4</v>
      </c>
      <c r="BK35" s="818">
        <f>'OPEX Drivers'!BM29</f>
        <v>0</v>
      </c>
      <c r="BL35" s="818">
        <f>'OPEX Drivers'!BN29</f>
        <v>0</v>
      </c>
      <c r="BM35" s="818">
        <f>'OPEX Drivers'!BO29</f>
        <v>2</v>
      </c>
      <c r="BN35" s="675"/>
      <c r="BO35" s="802"/>
      <c r="BP35" s="802" t="str">
        <f t="shared" si="51"/>
        <v>Staff Role #1 Dispecer Tech Operator</v>
      </c>
      <c r="BQ35" s="816">
        <f t="shared" si="52"/>
        <v>1.5</v>
      </c>
      <c r="BR35" s="816">
        <f t="shared" si="53"/>
        <v>1.5</v>
      </c>
      <c r="BS35" s="816">
        <f t="shared" si="54"/>
        <v>1.5</v>
      </c>
      <c r="BT35" s="816">
        <f>AVERAGE(V35:Y35)</f>
        <v>1.5</v>
      </c>
      <c r="BU35" s="816">
        <f>AVERAGE(S35:V35)</f>
        <v>1.5</v>
      </c>
      <c r="BV35" s="816">
        <f t="shared" si="55"/>
        <v>1.5</v>
      </c>
      <c r="BW35" s="816">
        <f t="shared" si="56"/>
        <v>1.5</v>
      </c>
      <c r="BX35" s="816">
        <f t="shared" si="57"/>
        <v>1.5</v>
      </c>
      <c r="BY35" s="816">
        <f>AVERAGE(AL35:AO35)</f>
        <v>1.5</v>
      </c>
      <c r="BZ35" s="816">
        <f t="shared" si="58"/>
        <v>1.5</v>
      </c>
      <c r="CA35" s="816">
        <f t="shared" si="58"/>
        <v>1.5</v>
      </c>
      <c r="CB35" s="816">
        <f t="shared" si="58"/>
        <v>1.5</v>
      </c>
      <c r="CC35" s="816">
        <f t="shared" si="59"/>
        <v>1.5</v>
      </c>
      <c r="CD35" s="816">
        <f t="shared" si="59"/>
        <v>1.5</v>
      </c>
      <c r="CE35" s="1230">
        <f t="shared" si="59"/>
        <v>1.5</v>
      </c>
    </row>
    <row r="36" spans="2:83" ht="10.5">
      <c r="B36" s="804"/>
      <c r="C36" s="808"/>
      <c r="D36" s="805" t="str">
        <f t="shared" si="50"/>
        <v>Staff Role #2 Aquacultor</v>
      </c>
      <c r="E36" s="1215"/>
      <c r="F36" s="1231">
        <f>'OPEX Drivers'!H30</f>
        <v>2</v>
      </c>
      <c r="G36" s="817">
        <f>'OPEX Drivers'!I30</f>
        <v>0</v>
      </c>
      <c r="H36" s="817">
        <f>'OPEX Drivers'!J30</f>
        <v>0</v>
      </c>
      <c r="I36" s="817">
        <f>'OPEX Drivers'!K30</f>
        <v>0</v>
      </c>
      <c r="J36" s="817">
        <f>'OPEX Drivers'!L30</f>
        <v>2</v>
      </c>
      <c r="K36" s="817">
        <f>'OPEX Drivers'!M30</f>
        <v>0</v>
      </c>
      <c r="L36" s="817">
        <f>'OPEX Drivers'!N30</f>
        <v>0</v>
      </c>
      <c r="M36" s="817">
        <f>'OPEX Drivers'!O30</f>
        <v>0</v>
      </c>
      <c r="N36" s="817">
        <f>'Full Assumptions '!D288</f>
        <v>2</v>
      </c>
      <c r="O36" s="817">
        <f>'Full Assumptions '!E288</f>
        <v>0</v>
      </c>
      <c r="P36" s="817">
        <f>'Full Assumptions '!F288</f>
        <v>0</v>
      </c>
      <c r="Q36" s="817">
        <f>'Full Assumptions '!G288</f>
        <v>0</v>
      </c>
      <c r="R36" s="817">
        <f>'Full Assumptions '!D289</f>
        <v>2</v>
      </c>
      <c r="S36" s="817">
        <f>'Full Assumptions '!E289</f>
        <v>0</v>
      </c>
      <c r="T36" s="817">
        <f>'Full Assumptions '!F289</f>
        <v>0</v>
      </c>
      <c r="U36" s="817">
        <f>'Full Assumptions '!G289</f>
        <v>0</v>
      </c>
      <c r="V36" s="817">
        <f>'Full Assumptions '!D290</f>
        <v>2</v>
      </c>
      <c r="W36" s="817">
        <f>'Full Assumptions '!E290</f>
        <v>0</v>
      </c>
      <c r="X36" s="817">
        <f>'Full Assumptions '!F290</f>
        <v>0</v>
      </c>
      <c r="Y36" s="817">
        <f>'Full Assumptions '!G290</f>
        <v>0</v>
      </c>
      <c r="Z36" s="817">
        <f>'Full Assumptions '!D291</f>
        <v>2</v>
      </c>
      <c r="AA36" s="817">
        <f>'Full Assumptions '!E291</f>
        <v>0</v>
      </c>
      <c r="AB36" s="817">
        <f>'Full Assumptions '!F291</f>
        <v>0</v>
      </c>
      <c r="AC36" s="817">
        <f>'Full Assumptions '!G291</f>
        <v>0</v>
      </c>
      <c r="AD36" s="817">
        <f>'Full Assumptions '!D292</f>
        <v>2</v>
      </c>
      <c r="AE36" s="817">
        <f>'Full Assumptions '!E292</f>
        <v>0</v>
      </c>
      <c r="AF36" s="817">
        <f>'Full Assumptions '!F292</f>
        <v>0</v>
      </c>
      <c r="AG36" s="817">
        <f>'Full Assumptions '!G292</f>
        <v>0</v>
      </c>
      <c r="AH36" s="817">
        <f>'Full Assumptions '!D293</f>
        <v>2</v>
      </c>
      <c r="AI36" s="817">
        <f>'Full Assumptions '!E293</f>
        <v>0</v>
      </c>
      <c r="AJ36" s="817">
        <f>'Full Assumptions '!F293</f>
        <v>0</v>
      </c>
      <c r="AK36" s="817">
        <f>'Full Assumptions '!G293</f>
        <v>0</v>
      </c>
      <c r="AL36" s="817">
        <f>'Full Assumptions '!D294</f>
        <v>2</v>
      </c>
      <c r="AM36" s="817">
        <f>'Full Assumptions '!E294</f>
        <v>0</v>
      </c>
      <c r="AN36" s="817">
        <f>'Full Assumptions '!F294</f>
        <v>0</v>
      </c>
      <c r="AO36" s="817">
        <f>'Full Assumptions '!G294</f>
        <v>0</v>
      </c>
      <c r="AP36" s="817">
        <f>'Full Assumptions '!D295</f>
        <v>2</v>
      </c>
      <c r="AQ36" s="817">
        <f>'Full Assumptions '!E295</f>
        <v>0</v>
      </c>
      <c r="AR36" s="817">
        <f>'Full Assumptions '!F295</f>
        <v>0</v>
      </c>
      <c r="AS36" s="817">
        <f>'Full Assumptions '!G295</f>
        <v>0</v>
      </c>
      <c r="AT36" s="1144">
        <f>'Full Assumptions '!D296</f>
        <v>2</v>
      </c>
      <c r="AU36" s="1144">
        <f>'Full Assumptions '!E296</f>
        <v>0</v>
      </c>
      <c r="AV36" s="1144">
        <f>'Full Assumptions '!F296</f>
        <v>0</v>
      </c>
      <c r="AW36" s="1144">
        <f>'Full Assumptions '!G296</f>
        <v>0</v>
      </c>
      <c r="AX36" s="1144">
        <f>'Full Assumptions '!D297</f>
        <v>2</v>
      </c>
      <c r="AY36" s="1144">
        <f>'Full Assumptions '!E297</f>
        <v>0</v>
      </c>
      <c r="AZ36" s="1144">
        <f>'Full Assumptions '!F297</f>
        <v>0</v>
      </c>
      <c r="BA36" s="1144">
        <f>'Full Assumptions '!G297</f>
        <v>0</v>
      </c>
      <c r="BB36" s="1144">
        <f>'Full Assumptions '!D298</f>
        <v>2</v>
      </c>
      <c r="BC36" s="1144">
        <f>'Full Assumptions '!E298</f>
        <v>0</v>
      </c>
      <c r="BD36" s="1144">
        <f>'Full Assumptions '!F298</f>
        <v>0</v>
      </c>
      <c r="BE36" s="1144">
        <f>'Full Assumptions '!G298</f>
        <v>0</v>
      </c>
      <c r="BF36" s="1144">
        <f>'Full Assumptions '!D299</f>
        <v>2</v>
      </c>
      <c r="BG36" s="1144">
        <f>'Full Assumptions '!E299</f>
        <v>0</v>
      </c>
      <c r="BH36" s="1144">
        <f>'Full Assumptions '!F299</f>
        <v>0</v>
      </c>
      <c r="BI36" s="1144">
        <f>'Full Assumptions '!G299</f>
        <v>0</v>
      </c>
      <c r="BJ36" s="1144">
        <f>'Full Assumptions '!D300</f>
        <v>2</v>
      </c>
      <c r="BK36" s="1144">
        <f>'Full Assumptions '!E300</f>
        <v>0</v>
      </c>
      <c r="BL36" s="1144">
        <f>'Full Assumptions '!F300</f>
        <v>0</v>
      </c>
      <c r="BM36" s="1144">
        <f>'Full Assumptions '!G300</f>
        <v>0</v>
      </c>
      <c r="BN36" s="677"/>
      <c r="BO36" s="823"/>
      <c r="BP36" s="805" t="str">
        <f t="shared" si="51"/>
        <v>Staff Role #2 Aquacultor</v>
      </c>
      <c r="BQ36" s="817">
        <f t="shared" si="52"/>
        <v>0.5</v>
      </c>
      <c r="BR36" s="817">
        <f t="shared" si="53"/>
        <v>0.5</v>
      </c>
      <c r="BS36" s="817">
        <f t="shared" si="54"/>
        <v>0.5</v>
      </c>
      <c r="BT36" s="817">
        <f>AVERAGE(R36:U36)</f>
        <v>0.5</v>
      </c>
      <c r="BU36" s="817">
        <f>AVERAGE(V36:Y36)</f>
        <v>0.5</v>
      </c>
      <c r="BV36" s="817">
        <f t="shared" si="55"/>
        <v>0.5</v>
      </c>
      <c r="BW36" s="817">
        <f t="shared" si="56"/>
        <v>0.5</v>
      </c>
      <c r="BX36" s="817">
        <f t="shared" si="57"/>
        <v>0.5</v>
      </c>
      <c r="BY36" s="817">
        <f t="shared" ref="BY36:CB38" si="60">AVERAGE(AI36:AL36)</f>
        <v>0.5</v>
      </c>
      <c r="BZ36" s="817">
        <f t="shared" si="60"/>
        <v>0.5</v>
      </c>
      <c r="CA36" s="817">
        <f t="shared" si="60"/>
        <v>0.5</v>
      </c>
      <c r="CB36" s="817">
        <f t="shared" si="60"/>
        <v>0.5</v>
      </c>
      <c r="CC36" s="817">
        <f t="shared" ref="CC36:CE38" si="61">AVERAGE(AM36:AP36)</f>
        <v>0.5</v>
      </c>
      <c r="CD36" s="817">
        <f t="shared" si="61"/>
        <v>0.5</v>
      </c>
      <c r="CE36" s="1232">
        <f t="shared" si="61"/>
        <v>0.5</v>
      </c>
    </row>
    <row r="37" spans="2:83" ht="10.5">
      <c r="B37" s="804"/>
      <c r="C37" s="808"/>
      <c r="D37" s="805" t="str">
        <f t="shared" si="50"/>
        <v>Staff Role #3 GreenHouse Workers</v>
      </c>
      <c r="E37" s="1215"/>
      <c r="F37" s="1231">
        <f>'OPEX Drivers'!H31</f>
        <v>2</v>
      </c>
      <c r="G37" s="817">
        <f>'OPEX Drivers'!I31</f>
        <v>0</v>
      </c>
      <c r="H37" s="817">
        <f>'OPEX Drivers'!J31</f>
        <v>0</v>
      </c>
      <c r="I37" s="817">
        <f>'OPEX Drivers'!K31</f>
        <v>2</v>
      </c>
      <c r="J37" s="817">
        <f>'OPEX Drivers'!L31</f>
        <v>2</v>
      </c>
      <c r="K37" s="817">
        <f>'OPEX Drivers'!M31</f>
        <v>0</v>
      </c>
      <c r="L37" s="817">
        <f>'OPEX Drivers'!N31</f>
        <v>0</v>
      </c>
      <c r="M37" s="817">
        <f>'OPEX Drivers'!O31</f>
        <v>2</v>
      </c>
      <c r="N37" s="817">
        <f>'OPEX Drivers'!P31</f>
        <v>2</v>
      </c>
      <c r="O37" s="817">
        <f>'OPEX Drivers'!Q31</f>
        <v>0</v>
      </c>
      <c r="P37" s="817">
        <f>'OPEX Drivers'!R31</f>
        <v>0</v>
      </c>
      <c r="Q37" s="817">
        <f>'OPEX Drivers'!S31</f>
        <v>2</v>
      </c>
      <c r="R37" s="817">
        <f>'OPEX Drivers'!T31</f>
        <v>2</v>
      </c>
      <c r="S37" s="817">
        <f>'OPEX Drivers'!U31</f>
        <v>0</v>
      </c>
      <c r="T37" s="817">
        <f>'OPEX Drivers'!V31</f>
        <v>0</v>
      </c>
      <c r="U37" s="817">
        <f>'OPEX Drivers'!W31</f>
        <v>2</v>
      </c>
      <c r="V37" s="817">
        <f>'OPEX Drivers'!X31</f>
        <v>2</v>
      </c>
      <c r="W37" s="817">
        <f>'OPEX Drivers'!Y31</f>
        <v>0</v>
      </c>
      <c r="X37" s="817">
        <f>'OPEX Drivers'!Z31</f>
        <v>0</v>
      </c>
      <c r="Y37" s="817">
        <f>'OPEX Drivers'!AA31</f>
        <v>2</v>
      </c>
      <c r="Z37" s="817">
        <f>'OPEX Drivers'!AB31</f>
        <v>2</v>
      </c>
      <c r="AA37" s="817">
        <f>'OPEX Drivers'!AC31</f>
        <v>0</v>
      </c>
      <c r="AB37" s="817">
        <f>'OPEX Drivers'!AD31</f>
        <v>0</v>
      </c>
      <c r="AC37" s="817">
        <f>'OPEX Drivers'!AE31</f>
        <v>2</v>
      </c>
      <c r="AD37" s="817">
        <f>'OPEX Drivers'!AF31</f>
        <v>2</v>
      </c>
      <c r="AE37" s="817">
        <f>'OPEX Drivers'!AG31</f>
        <v>0</v>
      </c>
      <c r="AF37" s="817">
        <f>'OPEX Drivers'!AH31</f>
        <v>0</v>
      </c>
      <c r="AG37" s="817">
        <f>'OPEX Drivers'!AI31</f>
        <v>2</v>
      </c>
      <c r="AH37" s="817">
        <f>'OPEX Drivers'!AJ31</f>
        <v>2</v>
      </c>
      <c r="AI37" s="817">
        <f>'OPEX Drivers'!AK31</f>
        <v>0</v>
      </c>
      <c r="AJ37" s="817">
        <f>'OPEX Drivers'!AL31</f>
        <v>0</v>
      </c>
      <c r="AK37" s="817">
        <f>'OPEX Drivers'!AM31</f>
        <v>2</v>
      </c>
      <c r="AL37" s="817">
        <f>'OPEX Drivers'!AN31</f>
        <v>2</v>
      </c>
      <c r="AM37" s="817">
        <f>'OPEX Drivers'!AO31</f>
        <v>0</v>
      </c>
      <c r="AN37" s="817">
        <f>'OPEX Drivers'!AP31</f>
        <v>0</v>
      </c>
      <c r="AO37" s="817">
        <f>'OPEX Drivers'!AQ31</f>
        <v>2</v>
      </c>
      <c r="AP37" s="817">
        <f>'OPEX Drivers'!AR31</f>
        <v>2</v>
      </c>
      <c r="AQ37" s="817">
        <f>'OPEX Drivers'!AS31</f>
        <v>0</v>
      </c>
      <c r="AR37" s="817">
        <f>'OPEX Drivers'!AT31</f>
        <v>0</v>
      </c>
      <c r="AS37" s="817">
        <f>'OPEX Drivers'!AU31</f>
        <v>2</v>
      </c>
      <c r="AT37" s="817">
        <f>'OPEX Drivers'!AV31</f>
        <v>2</v>
      </c>
      <c r="AU37" s="817">
        <f>'OPEX Drivers'!AW31</f>
        <v>0</v>
      </c>
      <c r="AV37" s="817">
        <f>'OPEX Drivers'!AX31</f>
        <v>0</v>
      </c>
      <c r="AW37" s="817">
        <f>'OPEX Drivers'!AY31</f>
        <v>2</v>
      </c>
      <c r="AX37" s="817">
        <f>'OPEX Drivers'!AZ31</f>
        <v>2</v>
      </c>
      <c r="AY37" s="817">
        <f>'OPEX Drivers'!BA31</f>
        <v>0</v>
      </c>
      <c r="AZ37" s="817">
        <f>'OPEX Drivers'!BB31</f>
        <v>0</v>
      </c>
      <c r="BA37" s="817">
        <f>'OPEX Drivers'!BC31</f>
        <v>2</v>
      </c>
      <c r="BB37" s="817">
        <f>'OPEX Drivers'!BD31</f>
        <v>2</v>
      </c>
      <c r="BC37" s="817">
        <f>'OPEX Drivers'!BE31</f>
        <v>0</v>
      </c>
      <c r="BD37" s="817">
        <f>'OPEX Drivers'!BF31</f>
        <v>0</v>
      </c>
      <c r="BE37" s="817">
        <f>'OPEX Drivers'!BG31</f>
        <v>2</v>
      </c>
      <c r="BF37" s="817">
        <f>'OPEX Drivers'!BH31</f>
        <v>2</v>
      </c>
      <c r="BG37" s="817">
        <f>'OPEX Drivers'!BI31</f>
        <v>0</v>
      </c>
      <c r="BH37" s="817">
        <f>'OPEX Drivers'!BJ31</f>
        <v>0</v>
      </c>
      <c r="BI37" s="817">
        <f>'OPEX Drivers'!BK31</f>
        <v>2</v>
      </c>
      <c r="BJ37" s="817">
        <f>'OPEX Drivers'!BL31</f>
        <v>2</v>
      </c>
      <c r="BK37" s="817">
        <f>'OPEX Drivers'!BM31</f>
        <v>0</v>
      </c>
      <c r="BL37" s="817">
        <f>'OPEX Drivers'!BN31</f>
        <v>0</v>
      </c>
      <c r="BM37" s="817">
        <f>'OPEX Drivers'!BO31</f>
        <v>2</v>
      </c>
      <c r="BN37" s="677"/>
      <c r="BO37" s="823"/>
      <c r="BP37" s="805" t="str">
        <f t="shared" si="51"/>
        <v>Staff Role #3 GreenHouse Workers</v>
      </c>
      <c r="BQ37" s="817">
        <f t="shared" si="52"/>
        <v>1</v>
      </c>
      <c r="BR37" s="817">
        <f t="shared" si="53"/>
        <v>1</v>
      </c>
      <c r="BS37" s="817">
        <f t="shared" si="54"/>
        <v>1</v>
      </c>
      <c r="BT37" s="817">
        <f>AVERAGE(R37:U37)</f>
        <v>1</v>
      </c>
      <c r="BU37" s="817">
        <f>AVERAGE(V37:Y37)</f>
        <v>1</v>
      </c>
      <c r="BV37" s="817">
        <f t="shared" si="55"/>
        <v>1</v>
      </c>
      <c r="BW37" s="817">
        <f t="shared" si="56"/>
        <v>1</v>
      </c>
      <c r="BX37" s="817">
        <f t="shared" si="57"/>
        <v>1</v>
      </c>
      <c r="BY37" s="817">
        <f t="shared" si="60"/>
        <v>1</v>
      </c>
      <c r="BZ37" s="817">
        <f t="shared" si="60"/>
        <v>1</v>
      </c>
      <c r="CA37" s="817">
        <f t="shared" si="60"/>
        <v>1</v>
      </c>
      <c r="CB37" s="817">
        <f t="shared" si="60"/>
        <v>1</v>
      </c>
      <c r="CC37" s="817">
        <f t="shared" si="61"/>
        <v>1</v>
      </c>
      <c r="CD37" s="817">
        <f t="shared" si="61"/>
        <v>1</v>
      </c>
      <c r="CE37" s="1232">
        <f t="shared" si="61"/>
        <v>1</v>
      </c>
    </row>
    <row r="38" spans="2:83" ht="10.5">
      <c r="B38" s="804"/>
      <c r="C38" s="808"/>
      <c r="D38" s="675" t="str">
        <f t="shared" si="50"/>
        <v>Staff Role #4 Outdoor Workers</v>
      </c>
      <c r="E38" s="1216"/>
      <c r="F38" s="1229">
        <f>'OPEX Drivers'!H32</f>
        <v>2</v>
      </c>
      <c r="G38" s="818">
        <f>'OPEX Drivers'!I32</f>
        <v>2</v>
      </c>
      <c r="H38" s="818">
        <f>'OPEX Drivers'!J32</f>
        <v>2</v>
      </c>
      <c r="I38" s="818">
        <f>'OPEX Drivers'!K32</f>
        <v>2</v>
      </c>
      <c r="J38" s="818">
        <f>'OPEX Drivers'!L32</f>
        <v>2</v>
      </c>
      <c r="K38" s="818">
        <f>'OPEX Drivers'!M32</f>
        <v>2</v>
      </c>
      <c r="L38" s="818">
        <f>'OPEX Drivers'!N32</f>
        <v>2</v>
      </c>
      <c r="M38" s="818">
        <f>'OPEX Drivers'!O32</f>
        <v>2</v>
      </c>
      <c r="N38" s="818">
        <f>'OPEX Drivers'!P32</f>
        <v>2</v>
      </c>
      <c r="O38" s="818">
        <f>'OPEX Drivers'!Q32</f>
        <v>2</v>
      </c>
      <c r="P38" s="818">
        <f>'OPEX Drivers'!R32</f>
        <v>2</v>
      </c>
      <c r="Q38" s="818">
        <f>'OPEX Drivers'!S32</f>
        <v>2</v>
      </c>
      <c r="R38" s="818">
        <f>'OPEX Drivers'!T32</f>
        <v>2</v>
      </c>
      <c r="S38" s="818">
        <f>'OPEX Drivers'!U32</f>
        <v>2</v>
      </c>
      <c r="T38" s="818">
        <f>'OPEX Drivers'!V32</f>
        <v>2</v>
      </c>
      <c r="U38" s="818">
        <f>'OPEX Drivers'!W32</f>
        <v>2</v>
      </c>
      <c r="V38" s="818">
        <f>'OPEX Drivers'!X32</f>
        <v>2</v>
      </c>
      <c r="W38" s="818">
        <f>'OPEX Drivers'!Y32</f>
        <v>2</v>
      </c>
      <c r="X38" s="818">
        <f>'OPEX Drivers'!Z32</f>
        <v>2</v>
      </c>
      <c r="Y38" s="818">
        <f>'OPEX Drivers'!AA32</f>
        <v>2</v>
      </c>
      <c r="Z38" s="818">
        <f>'OPEX Drivers'!AB32</f>
        <v>2</v>
      </c>
      <c r="AA38" s="818">
        <f>'OPEX Drivers'!AC32</f>
        <v>2</v>
      </c>
      <c r="AB38" s="818">
        <f>'OPEX Drivers'!AD32</f>
        <v>2</v>
      </c>
      <c r="AC38" s="818">
        <f>'OPEX Drivers'!AE32</f>
        <v>2</v>
      </c>
      <c r="AD38" s="818">
        <f>'OPEX Drivers'!AF32</f>
        <v>2</v>
      </c>
      <c r="AE38" s="818">
        <f>'OPEX Drivers'!AG32</f>
        <v>2</v>
      </c>
      <c r="AF38" s="818">
        <f>'OPEX Drivers'!AH32</f>
        <v>2</v>
      </c>
      <c r="AG38" s="818">
        <f>'OPEX Drivers'!AI32</f>
        <v>2</v>
      </c>
      <c r="AH38" s="818">
        <f>'OPEX Drivers'!AJ32</f>
        <v>2</v>
      </c>
      <c r="AI38" s="818">
        <f>'OPEX Drivers'!AK32</f>
        <v>2</v>
      </c>
      <c r="AJ38" s="818">
        <f>'OPEX Drivers'!AL32</f>
        <v>2</v>
      </c>
      <c r="AK38" s="818">
        <f>'OPEX Drivers'!AM32</f>
        <v>2</v>
      </c>
      <c r="AL38" s="818">
        <f>'OPEX Drivers'!AN32</f>
        <v>2</v>
      </c>
      <c r="AM38" s="818">
        <f>'OPEX Drivers'!AO32</f>
        <v>2</v>
      </c>
      <c r="AN38" s="818">
        <f>'OPEX Drivers'!AP32</f>
        <v>2</v>
      </c>
      <c r="AO38" s="818">
        <f>'OPEX Drivers'!AQ32</f>
        <v>2</v>
      </c>
      <c r="AP38" s="818">
        <f>'OPEX Drivers'!AR32</f>
        <v>2</v>
      </c>
      <c r="AQ38" s="818">
        <f>'OPEX Drivers'!AS32</f>
        <v>2</v>
      </c>
      <c r="AR38" s="818">
        <f>'OPEX Drivers'!AT32</f>
        <v>2</v>
      </c>
      <c r="AS38" s="818">
        <f>'OPEX Drivers'!AU32</f>
        <v>2</v>
      </c>
      <c r="AT38" s="818">
        <f>'OPEX Drivers'!AV32</f>
        <v>2</v>
      </c>
      <c r="AU38" s="818">
        <f>'OPEX Drivers'!AW32</f>
        <v>2</v>
      </c>
      <c r="AV38" s="818">
        <f>'OPEX Drivers'!AX32</f>
        <v>2</v>
      </c>
      <c r="AW38" s="818">
        <f>'OPEX Drivers'!AY32</f>
        <v>2</v>
      </c>
      <c r="AX38" s="818">
        <f>'OPEX Drivers'!AZ32</f>
        <v>2</v>
      </c>
      <c r="AY38" s="818">
        <f>'OPEX Drivers'!BA32</f>
        <v>2</v>
      </c>
      <c r="AZ38" s="818">
        <f>'OPEX Drivers'!BB32</f>
        <v>2</v>
      </c>
      <c r="BA38" s="818">
        <f>'OPEX Drivers'!BC32</f>
        <v>2</v>
      </c>
      <c r="BB38" s="818">
        <f>'OPEX Drivers'!BD32</f>
        <v>2</v>
      </c>
      <c r="BC38" s="818">
        <f>'OPEX Drivers'!BE32</f>
        <v>2</v>
      </c>
      <c r="BD38" s="818">
        <f>'OPEX Drivers'!BF32</f>
        <v>2</v>
      </c>
      <c r="BE38" s="818">
        <f>'OPEX Drivers'!BG32</f>
        <v>2</v>
      </c>
      <c r="BF38" s="818">
        <f>'OPEX Drivers'!BH32</f>
        <v>2</v>
      </c>
      <c r="BG38" s="818">
        <f>'OPEX Drivers'!BI32</f>
        <v>2</v>
      </c>
      <c r="BH38" s="818">
        <f>'OPEX Drivers'!BJ32</f>
        <v>2</v>
      </c>
      <c r="BI38" s="818">
        <f>'OPEX Drivers'!BK32</f>
        <v>2</v>
      </c>
      <c r="BJ38" s="818">
        <f>'OPEX Drivers'!BL32</f>
        <v>2</v>
      </c>
      <c r="BK38" s="818">
        <f>'OPEX Drivers'!BM32</f>
        <v>2</v>
      </c>
      <c r="BL38" s="818">
        <f>'OPEX Drivers'!BN32</f>
        <v>2</v>
      </c>
      <c r="BM38" s="818">
        <f>'OPEX Drivers'!BO32</f>
        <v>2</v>
      </c>
      <c r="BN38" s="675"/>
      <c r="BO38" s="802"/>
      <c r="BP38" s="802" t="str">
        <f t="shared" si="51"/>
        <v>Staff Role #4 Outdoor Workers</v>
      </c>
      <c r="BQ38" s="816">
        <f t="shared" si="52"/>
        <v>2</v>
      </c>
      <c r="BR38" s="816">
        <f t="shared" si="53"/>
        <v>2</v>
      </c>
      <c r="BS38" s="816">
        <f t="shared" si="54"/>
        <v>2</v>
      </c>
      <c r="BT38" s="816">
        <f>AVERAGE(R38:U38)</f>
        <v>2</v>
      </c>
      <c r="BU38" s="816">
        <f>AVERAGE(V38:Y38)</f>
        <v>2</v>
      </c>
      <c r="BV38" s="816">
        <f t="shared" si="55"/>
        <v>2</v>
      </c>
      <c r="BW38" s="816">
        <f t="shared" si="56"/>
        <v>2</v>
      </c>
      <c r="BX38" s="816">
        <f t="shared" si="57"/>
        <v>2</v>
      </c>
      <c r="BY38" s="816">
        <f t="shared" si="60"/>
        <v>2</v>
      </c>
      <c r="BZ38" s="816">
        <f t="shared" si="60"/>
        <v>2</v>
      </c>
      <c r="CA38" s="816">
        <f t="shared" si="60"/>
        <v>2</v>
      </c>
      <c r="CB38" s="816">
        <f t="shared" si="60"/>
        <v>2</v>
      </c>
      <c r="CC38" s="816">
        <f t="shared" si="61"/>
        <v>2</v>
      </c>
      <c r="CD38" s="816">
        <f t="shared" si="61"/>
        <v>2</v>
      </c>
      <c r="CE38" s="1230">
        <f t="shared" si="61"/>
        <v>2</v>
      </c>
    </row>
    <row r="39" spans="2:83" ht="10.5">
      <c r="B39" s="804"/>
      <c r="C39" s="808"/>
      <c r="D39" s="805"/>
      <c r="E39" s="1215"/>
      <c r="F39" s="1228"/>
      <c r="G39" s="822"/>
      <c r="H39" s="822"/>
      <c r="I39" s="822"/>
      <c r="J39" s="822"/>
      <c r="K39" s="822"/>
      <c r="L39" s="822"/>
      <c r="M39" s="822"/>
      <c r="N39" s="822"/>
      <c r="O39" s="822"/>
      <c r="P39" s="822"/>
      <c r="Q39" s="822"/>
      <c r="R39" s="822"/>
      <c r="S39" s="822"/>
      <c r="T39" s="822"/>
      <c r="U39" s="822"/>
      <c r="V39" s="822"/>
      <c r="W39" s="822"/>
      <c r="X39" s="822"/>
      <c r="Y39" s="822"/>
      <c r="Z39" s="822"/>
      <c r="AA39" s="822"/>
      <c r="AB39" s="822"/>
      <c r="AC39" s="822"/>
      <c r="AD39" s="822"/>
      <c r="AE39" s="822"/>
      <c r="AF39" s="822"/>
      <c r="AG39" s="822"/>
      <c r="AH39" s="822"/>
      <c r="AI39" s="822"/>
      <c r="AJ39" s="822"/>
      <c r="AK39" s="822"/>
      <c r="AL39" s="822"/>
      <c r="AM39" s="822"/>
      <c r="AN39" s="822"/>
      <c r="AO39" s="822"/>
      <c r="AP39" s="822"/>
      <c r="AQ39" s="822"/>
      <c r="AR39" s="822"/>
      <c r="AS39" s="822"/>
      <c r="AT39" s="822"/>
      <c r="AU39" s="822"/>
      <c r="AV39" s="822"/>
      <c r="AW39" s="822"/>
      <c r="AX39" s="822"/>
      <c r="AY39" s="822"/>
      <c r="AZ39" s="822"/>
      <c r="BA39" s="822"/>
      <c r="BB39" s="822"/>
      <c r="BC39" s="822"/>
      <c r="BD39" s="822"/>
      <c r="BE39" s="822"/>
      <c r="BF39" s="822"/>
      <c r="BG39" s="822"/>
      <c r="BH39" s="822"/>
      <c r="BI39" s="822"/>
      <c r="BJ39" s="822"/>
      <c r="BK39" s="822"/>
      <c r="BL39" s="822"/>
      <c r="BM39" s="822"/>
      <c r="BN39" s="677"/>
      <c r="BO39" s="823"/>
      <c r="BP39" s="805"/>
      <c r="BQ39" s="806"/>
      <c r="BR39" s="806"/>
      <c r="BS39" s="806"/>
      <c r="BT39" s="806"/>
      <c r="BU39" s="806"/>
      <c r="BV39" s="806"/>
      <c r="BW39" s="806"/>
      <c r="BX39" s="806"/>
      <c r="BY39" s="806"/>
      <c r="BZ39" s="806"/>
      <c r="CA39" s="806"/>
      <c r="CB39" s="806"/>
      <c r="CC39" s="806"/>
      <c r="CD39" s="806"/>
      <c r="CE39" s="1225"/>
    </row>
    <row r="40" spans="2:83" ht="10.5">
      <c r="B40" s="809"/>
      <c r="C40" s="808"/>
      <c r="D40" s="675" t="s">
        <v>193</v>
      </c>
      <c r="E40" s="1216"/>
      <c r="F40" s="1227"/>
      <c r="G40" s="821"/>
      <c r="H40" s="821"/>
      <c r="I40" s="821"/>
      <c r="J40" s="821"/>
      <c r="K40" s="821"/>
      <c r="L40" s="821"/>
      <c r="M40" s="821"/>
      <c r="N40" s="821"/>
      <c r="O40" s="821"/>
      <c r="P40" s="821"/>
      <c r="Q40" s="821"/>
      <c r="R40" s="821"/>
      <c r="S40" s="821"/>
      <c r="T40" s="821"/>
      <c r="U40" s="821"/>
      <c r="V40" s="821"/>
      <c r="W40" s="821"/>
      <c r="X40" s="821"/>
      <c r="Y40" s="821"/>
      <c r="Z40" s="821"/>
      <c r="AA40" s="821"/>
      <c r="AB40" s="821"/>
      <c r="AC40" s="821"/>
      <c r="AD40" s="821"/>
      <c r="AE40" s="821"/>
      <c r="AF40" s="821"/>
      <c r="AG40" s="821"/>
      <c r="AH40" s="821"/>
      <c r="AI40" s="821"/>
      <c r="AJ40" s="821"/>
      <c r="AK40" s="821"/>
      <c r="AL40" s="821"/>
      <c r="AM40" s="821"/>
      <c r="AN40" s="821"/>
      <c r="AO40" s="821"/>
      <c r="AP40" s="821"/>
      <c r="AQ40" s="821"/>
      <c r="AR40" s="821"/>
      <c r="AS40" s="821"/>
      <c r="AT40" s="821"/>
      <c r="AU40" s="821"/>
      <c r="AV40" s="821"/>
      <c r="AW40" s="821"/>
      <c r="AX40" s="821"/>
      <c r="AY40" s="821"/>
      <c r="AZ40" s="821"/>
      <c r="BA40" s="821"/>
      <c r="BB40" s="821"/>
      <c r="BC40" s="821"/>
      <c r="BD40" s="821"/>
      <c r="BE40" s="821"/>
      <c r="BF40" s="821"/>
      <c r="BG40" s="821"/>
      <c r="BH40" s="821"/>
      <c r="BI40" s="821"/>
      <c r="BJ40" s="821"/>
      <c r="BK40" s="821"/>
      <c r="BL40" s="821"/>
      <c r="BM40" s="821"/>
      <c r="BN40" s="675"/>
      <c r="BO40" s="802"/>
      <c r="BP40" s="802"/>
      <c r="BQ40" s="801"/>
      <c r="BR40" s="801"/>
      <c r="BS40" s="801"/>
      <c r="BT40" s="801"/>
      <c r="BU40" s="801"/>
      <c r="BV40" s="801"/>
      <c r="BW40" s="801"/>
      <c r="BX40" s="801"/>
      <c r="BY40" s="801"/>
      <c r="BZ40" s="801"/>
      <c r="CA40" s="801"/>
      <c r="CB40" s="801"/>
      <c r="CC40" s="801"/>
      <c r="CD40" s="801"/>
      <c r="CE40" s="1226"/>
    </row>
    <row r="41" spans="2:83" ht="10.5">
      <c r="B41" s="804"/>
      <c r="C41" s="808"/>
      <c r="D41" s="805" t="s">
        <v>186</v>
      </c>
      <c r="E41" s="1215"/>
      <c r="F41" s="1414">
        <f t="shared" ref="F41:AK41" si="62">F8</f>
        <v>23355</v>
      </c>
      <c r="G41" s="1415">
        <f t="shared" si="62"/>
        <v>23355</v>
      </c>
      <c r="H41" s="1415">
        <f t="shared" si="62"/>
        <v>23355</v>
      </c>
      <c r="I41" s="1415">
        <f t="shared" si="62"/>
        <v>23355</v>
      </c>
      <c r="J41" s="1415">
        <f t="shared" si="62"/>
        <v>25690.5</v>
      </c>
      <c r="K41" s="1415">
        <f t="shared" si="62"/>
        <v>25690.5</v>
      </c>
      <c r="L41" s="1415">
        <f t="shared" si="62"/>
        <v>25690.5</v>
      </c>
      <c r="M41" s="1415">
        <f t="shared" si="62"/>
        <v>25690.5</v>
      </c>
      <c r="N41" s="1415">
        <f t="shared" si="62"/>
        <v>28259.550000000003</v>
      </c>
      <c r="O41" s="1415">
        <f t="shared" si="62"/>
        <v>28259.550000000003</v>
      </c>
      <c r="P41" s="1415">
        <f t="shared" si="62"/>
        <v>28259.550000000003</v>
      </c>
      <c r="Q41" s="1415">
        <f t="shared" si="62"/>
        <v>28259.550000000003</v>
      </c>
      <c r="R41" s="1415">
        <f t="shared" si="62"/>
        <v>31085.505000000005</v>
      </c>
      <c r="S41" s="1415">
        <f t="shared" si="62"/>
        <v>31085.505000000005</v>
      </c>
      <c r="T41" s="1415">
        <f t="shared" si="62"/>
        <v>31085.505000000005</v>
      </c>
      <c r="U41" s="1415">
        <f t="shared" si="62"/>
        <v>31085.505000000005</v>
      </c>
      <c r="V41" s="1415">
        <f t="shared" si="62"/>
        <v>34194.055500000002</v>
      </c>
      <c r="W41" s="1415">
        <f t="shared" si="62"/>
        <v>34194.055500000002</v>
      </c>
      <c r="X41" s="1415">
        <f t="shared" si="62"/>
        <v>34194.055500000002</v>
      </c>
      <c r="Y41" s="1415">
        <f t="shared" si="62"/>
        <v>34194.055500000002</v>
      </c>
      <c r="Z41" s="1415">
        <f t="shared" si="62"/>
        <v>37613.461050000005</v>
      </c>
      <c r="AA41" s="1415">
        <f t="shared" si="62"/>
        <v>37613.461050000005</v>
      </c>
      <c r="AB41" s="1415">
        <f t="shared" si="62"/>
        <v>37613.461050000005</v>
      </c>
      <c r="AC41" s="1415">
        <f t="shared" si="62"/>
        <v>37613.461050000005</v>
      </c>
      <c r="AD41" s="1415">
        <f t="shared" si="62"/>
        <v>41374.807155000002</v>
      </c>
      <c r="AE41" s="1415">
        <f t="shared" si="62"/>
        <v>41374.807155000002</v>
      </c>
      <c r="AF41" s="1415">
        <f t="shared" si="62"/>
        <v>41374.807155000002</v>
      </c>
      <c r="AG41" s="1415">
        <f t="shared" si="62"/>
        <v>41374.807155000002</v>
      </c>
      <c r="AH41" s="1415">
        <f t="shared" si="62"/>
        <v>45512.287870500004</v>
      </c>
      <c r="AI41" s="1415">
        <f t="shared" si="62"/>
        <v>45512.287870500004</v>
      </c>
      <c r="AJ41" s="1415">
        <f t="shared" si="62"/>
        <v>45512.287870500004</v>
      </c>
      <c r="AK41" s="1415">
        <f t="shared" si="62"/>
        <v>45512.287870500004</v>
      </c>
      <c r="AL41" s="1415">
        <f t="shared" ref="AL41:BO41" si="63">AL8</f>
        <v>50063.516657550012</v>
      </c>
      <c r="AM41" s="1415">
        <f t="shared" si="63"/>
        <v>50063.516657550012</v>
      </c>
      <c r="AN41" s="1415">
        <f t="shared" si="63"/>
        <v>50063.516657550012</v>
      </c>
      <c r="AO41" s="1415">
        <f t="shared" si="63"/>
        <v>50063.516657550012</v>
      </c>
      <c r="AP41" s="1415">
        <f t="shared" si="63"/>
        <v>55069.868323305011</v>
      </c>
      <c r="AQ41" s="1415">
        <f t="shared" si="63"/>
        <v>55069.868323305011</v>
      </c>
      <c r="AR41" s="1415">
        <f t="shared" si="63"/>
        <v>55069.868323305011</v>
      </c>
      <c r="AS41" s="1415">
        <f t="shared" si="63"/>
        <v>55069.868323305011</v>
      </c>
      <c r="AT41" s="1415">
        <f t="shared" si="63"/>
        <v>60576.855155635516</v>
      </c>
      <c r="AU41" s="1415">
        <f t="shared" si="63"/>
        <v>60576.855155635516</v>
      </c>
      <c r="AV41" s="1415">
        <f t="shared" si="63"/>
        <v>60576.855155635516</v>
      </c>
      <c r="AW41" s="1415">
        <f t="shared" si="63"/>
        <v>60576.855155635516</v>
      </c>
      <c r="AX41" s="1415">
        <f t="shared" si="63"/>
        <v>66634.540671199065</v>
      </c>
      <c r="AY41" s="1415">
        <f t="shared" si="63"/>
        <v>66634.540671199065</v>
      </c>
      <c r="AZ41" s="1415">
        <f t="shared" si="63"/>
        <v>66634.540671199065</v>
      </c>
      <c r="BA41" s="1415">
        <f t="shared" si="63"/>
        <v>66634.540671199065</v>
      </c>
      <c r="BB41" s="1415">
        <f t="shared" si="63"/>
        <v>73297.994738318972</v>
      </c>
      <c r="BC41" s="1415">
        <f t="shared" si="63"/>
        <v>73297.994738318972</v>
      </c>
      <c r="BD41" s="1415">
        <f t="shared" si="63"/>
        <v>73297.994738318972</v>
      </c>
      <c r="BE41" s="1415">
        <f t="shared" si="63"/>
        <v>73297.994738318972</v>
      </c>
      <c r="BF41" s="1415">
        <f t="shared" si="63"/>
        <v>80627.794212150868</v>
      </c>
      <c r="BG41" s="1415">
        <f t="shared" si="63"/>
        <v>80627.794212150868</v>
      </c>
      <c r="BH41" s="1415">
        <f t="shared" si="63"/>
        <v>80627.794212150868</v>
      </c>
      <c r="BI41" s="1415">
        <f t="shared" si="63"/>
        <v>80627.794212150868</v>
      </c>
      <c r="BJ41" s="1415">
        <f t="shared" si="63"/>
        <v>88690.573633365959</v>
      </c>
      <c r="BK41" s="1415">
        <f t="shared" si="63"/>
        <v>88690.573633365959</v>
      </c>
      <c r="BL41" s="1415">
        <f t="shared" si="63"/>
        <v>88690.573633365959</v>
      </c>
      <c r="BM41" s="1415">
        <f t="shared" si="63"/>
        <v>88690.573633365959</v>
      </c>
      <c r="BN41" s="677">
        <f t="shared" si="63"/>
        <v>0</v>
      </c>
      <c r="BO41" s="1143">
        <f t="shared" si="63"/>
        <v>0</v>
      </c>
      <c r="BP41" s="805" t="str">
        <f>D41</f>
        <v>You</v>
      </c>
      <c r="BQ41" s="1418">
        <f>SUM(F41:I41)</f>
        <v>93420</v>
      </c>
      <c r="BR41" s="1418">
        <f>SUM(J41:M41)</f>
        <v>102762</v>
      </c>
      <c r="BS41" s="1418">
        <f>SUM(N41:Q41)</f>
        <v>113038.20000000001</v>
      </c>
      <c r="BT41" s="1418">
        <f>SUM(R41:U41)</f>
        <v>124342.02000000002</v>
      </c>
      <c r="BU41" s="1418">
        <f>SUM(V41:Y41)</f>
        <v>136776.22200000001</v>
      </c>
      <c r="BV41" s="1418">
        <f>SUM(Z41:AC41)</f>
        <v>150453.84420000002</v>
      </c>
      <c r="BW41" s="1418">
        <f>SUM(AD41:AG41)</f>
        <v>165499.22862000001</v>
      </c>
      <c r="BX41" s="1418">
        <f>SUM(AH41:AK41)</f>
        <v>182049.15148200002</v>
      </c>
      <c r="BY41" s="1418">
        <f>SUM(AL41:AO41)</f>
        <v>200254.06663020005</v>
      </c>
      <c r="BZ41" s="1418">
        <f t="shared" ref="BZ41:CB42" si="64">SUM(AP41:AS41)</f>
        <v>220279.47329322004</v>
      </c>
      <c r="CA41" s="1418">
        <f t="shared" si="64"/>
        <v>225786.46012555054</v>
      </c>
      <c r="CB41" s="1418">
        <f t="shared" si="64"/>
        <v>231293.44695788104</v>
      </c>
      <c r="CC41" s="1418">
        <f t="shared" ref="CC41:CE42" si="65">SUM(AS41:AV41)</f>
        <v>236800.43379021154</v>
      </c>
      <c r="CD41" s="1418">
        <f t="shared" si="65"/>
        <v>242307.42062254206</v>
      </c>
      <c r="CE41" s="1419">
        <f t="shared" si="65"/>
        <v>248365.10613810562</v>
      </c>
    </row>
    <row r="42" spans="2:83" ht="10.5">
      <c r="B42" s="777"/>
      <c r="C42" s="749"/>
      <c r="D42" s="675" t="s">
        <v>194</v>
      </c>
      <c r="E42" s="1216"/>
      <c r="F42" s="1412">
        <f t="shared" ref="F42:AK42" si="66">SUM(F9:F15)</f>
        <v>60204</v>
      </c>
      <c r="G42" s="1413">
        <f t="shared" si="66"/>
        <v>19722</v>
      </c>
      <c r="H42" s="1413">
        <f t="shared" si="66"/>
        <v>19722</v>
      </c>
      <c r="I42" s="1413">
        <f t="shared" si="66"/>
        <v>35292</v>
      </c>
      <c r="J42" s="1413">
        <f t="shared" si="66"/>
        <v>66224.399999999994</v>
      </c>
      <c r="K42" s="1413">
        <f t="shared" si="66"/>
        <v>21694.2</v>
      </c>
      <c r="L42" s="1413">
        <f t="shared" si="66"/>
        <v>21694.2</v>
      </c>
      <c r="M42" s="1413">
        <f t="shared" si="66"/>
        <v>38821.199999999997</v>
      </c>
      <c r="N42" s="1413">
        <f t="shared" si="66"/>
        <v>72846.84</v>
      </c>
      <c r="O42" s="1413">
        <f t="shared" si="66"/>
        <v>23863.619999999995</v>
      </c>
      <c r="P42" s="1413">
        <f t="shared" si="66"/>
        <v>23863.619999999995</v>
      </c>
      <c r="Q42" s="1413">
        <f t="shared" si="66"/>
        <v>42703.319999999992</v>
      </c>
      <c r="R42" s="1413">
        <f t="shared" si="66"/>
        <v>80131.524000000005</v>
      </c>
      <c r="S42" s="1413">
        <f t="shared" si="66"/>
        <v>26249.981999999996</v>
      </c>
      <c r="T42" s="1413">
        <f t="shared" si="66"/>
        <v>26249.981999999996</v>
      </c>
      <c r="U42" s="1413">
        <f t="shared" si="66"/>
        <v>46973.651999999995</v>
      </c>
      <c r="V42" s="1413">
        <f t="shared" si="66"/>
        <v>88144.676399999982</v>
      </c>
      <c r="W42" s="1413">
        <f t="shared" si="66"/>
        <v>28874.980199999998</v>
      </c>
      <c r="X42" s="1413">
        <f t="shared" si="66"/>
        <v>28874.980199999998</v>
      </c>
      <c r="Y42" s="1413">
        <f t="shared" si="66"/>
        <v>51671.017200000002</v>
      </c>
      <c r="Z42" s="1413">
        <f t="shared" si="66"/>
        <v>96959.144039999999</v>
      </c>
      <c r="AA42" s="1413">
        <f t="shared" si="66"/>
        <v>31762.478219999997</v>
      </c>
      <c r="AB42" s="1413">
        <f t="shared" si="66"/>
        <v>31762.478219999997</v>
      </c>
      <c r="AC42" s="1413">
        <f t="shared" si="66"/>
        <v>56838.118919999994</v>
      </c>
      <c r="AD42" s="1413">
        <f t="shared" si="66"/>
        <v>106655.05844400001</v>
      </c>
      <c r="AE42" s="1413">
        <f t="shared" si="66"/>
        <v>34938.726041999995</v>
      </c>
      <c r="AF42" s="1413">
        <f t="shared" si="66"/>
        <v>34938.726041999995</v>
      </c>
      <c r="AG42" s="1413">
        <f t="shared" si="66"/>
        <v>62521.930811999991</v>
      </c>
      <c r="AH42" s="1413">
        <f t="shared" si="66"/>
        <v>117320.56428840001</v>
      </c>
      <c r="AI42" s="1413">
        <f t="shared" si="66"/>
        <v>38432.5986462</v>
      </c>
      <c r="AJ42" s="1413">
        <f t="shared" si="66"/>
        <v>38432.5986462</v>
      </c>
      <c r="AK42" s="1413">
        <f t="shared" si="66"/>
        <v>68774.123893199998</v>
      </c>
      <c r="AL42" s="1413">
        <f t="shared" ref="AL42:BM42" si="67">SUM(AL9:AL15)</f>
        <v>129052.62071724</v>
      </c>
      <c r="AM42" s="1413">
        <f t="shared" si="67"/>
        <v>42275.858510819999</v>
      </c>
      <c r="AN42" s="1413">
        <f t="shared" si="67"/>
        <v>42275.858510819999</v>
      </c>
      <c r="AO42" s="1413">
        <f t="shared" si="67"/>
        <v>75651.536282519999</v>
      </c>
      <c r="AP42" s="1413">
        <f t="shared" si="67"/>
        <v>141957.88278896402</v>
      </c>
      <c r="AQ42" s="1413">
        <f t="shared" si="67"/>
        <v>46503.444361902002</v>
      </c>
      <c r="AR42" s="1413">
        <f t="shared" si="67"/>
        <v>46503.444361902002</v>
      </c>
      <c r="AS42" s="1413">
        <f t="shared" si="67"/>
        <v>83216.689910771995</v>
      </c>
      <c r="AT42" s="1413">
        <f t="shared" si="67"/>
        <v>156153.67106786038</v>
      </c>
      <c r="AU42" s="1413">
        <f t="shared" si="67"/>
        <v>51153.788798092195</v>
      </c>
      <c r="AV42" s="1413">
        <f t="shared" si="67"/>
        <v>51153.788798092195</v>
      </c>
      <c r="AW42" s="1413">
        <f t="shared" si="67"/>
        <v>91538.358901849191</v>
      </c>
      <c r="AX42" s="1413">
        <f t="shared" si="67"/>
        <v>171769.03817464644</v>
      </c>
      <c r="AY42" s="1413">
        <f t="shared" si="67"/>
        <v>56269.167677901416</v>
      </c>
      <c r="AZ42" s="1413">
        <f t="shared" si="67"/>
        <v>56269.167677901416</v>
      </c>
      <c r="BA42" s="1413">
        <f t="shared" si="67"/>
        <v>100692.1947920341</v>
      </c>
      <c r="BB42" s="1413">
        <f t="shared" si="67"/>
        <v>188945.94199211107</v>
      </c>
      <c r="BC42" s="1413">
        <f t="shared" si="67"/>
        <v>61896.084445691558</v>
      </c>
      <c r="BD42" s="1413">
        <f t="shared" si="67"/>
        <v>61896.084445691558</v>
      </c>
      <c r="BE42" s="1413">
        <f t="shared" si="67"/>
        <v>110761.41427123753</v>
      </c>
      <c r="BF42" s="1413">
        <f t="shared" si="67"/>
        <v>207840.5361913222</v>
      </c>
      <c r="BG42" s="1413">
        <f t="shared" si="67"/>
        <v>68085.692890260703</v>
      </c>
      <c r="BH42" s="1413">
        <f t="shared" si="67"/>
        <v>68085.692890260703</v>
      </c>
      <c r="BI42" s="1413">
        <f t="shared" si="67"/>
        <v>121837.55569836126</v>
      </c>
      <c r="BJ42" s="1413">
        <f t="shared" si="67"/>
        <v>228624.5898104544</v>
      </c>
      <c r="BK42" s="1413">
        <f t="shared" si="67"/>
        <v>74894.262179286787</v>
      </c>
      <c r="BL42" s="1413">
        <f t="shared" si="67"/>
        <v>74894.262179286787</v>
      </c>
      <c r="BM42" s="1413">
        <f t="shared" si="67"/>
        <v>134021.3112681974</v>
      </c>
      <c r="BN42" s="675"/>
      <c r="BO42" s="802"/>
      <c r="BP42" s="802" t="str">
        <f>D42</f>
        <v>Rest of Staff</v>
      </c>
      <c r="BQ42" s="1420">
        <f>SUM(F42:I42)</f>
        <v>134940</v>
      </c>
      <c r="BR42" s="1420">
        <f>SUM(J42:M42)</f>
        <v>148434</v>
      </c>
      <c r="BS42" s="1420">
        <f>SUM(N42:Q42)</f>
        <v>163277.39999999997</v>
      </c>
      <c r="BT42" s="1420">
        <f>SUM(R42:U42)</f>
        <v>179605.13999999998</v>
      </c>
      <c r="BU42" s="1420">
        <f>SUM(V42:Y42)</f>
        <v>197565.65399999998</v>
      </c>
      <c r="BV42" s="1420">
        <f>SUM(Z42:AC42)</f>
        <v>217322.2194</v>
      </c>
      <c r="BW42" s="1420">
        <f>SUM(AD42:AG42)</f>
        <v>239054.44134000002</v>
      </c>
      <c r="BX42" s="1420">
        <f>SUM(AH42:AK42)</f>
        <v>262959.88547400001</v>
      </c>
      <c r="BY42" s="1420">
        <f>SUM(AL42:AO42)</f>
        <v>289255.8740214</v>
      </c>
      <c r="BZ42" s="1420">
        <f t="shared" si="64"/>
        <v>318181.46142354002</v>
      </c>
      <c r="CA42" s="1420">
        <f t="shared" si="64"/>
        <v>332377.24970243638</v>
      </c>
      <c r="CB42" s="1420">
        <f t="shared" si="64"/>
        <v>337027.59413862659</v>
      </c>
      <c r="CC42" s="1420">
        <f t="shared" si="65"/>
        <v>341677.9385748168</v>
      </c>
      <c r="CD42" s="1420">
        <f t="shared" si="65"/>
        <v>349999.60756589397</v>
      </c>
      <c r="CE42" s="1421">
        <f t="shared" si="65"/>
        <v>365614.97467268002</v>
      </c>
    </row>
    <row r="43" spans="2:83" ht="10.8" thickBot="1">
      <c r="B43" s="777"/>
      <c r="C43" s="749"/>
      <c r="D43" s="805" t="s">
        <v>191</v>
      </c>
      <c r="E43" s="1215"/>
      <c r="F43" s="1416">
        <f>SUM(F41:F42)</f>
        <v>83559</v>
      </c>
      <c r="G43" s="1417">
        <f t="shared" ref="G43:Q43" si="68">SUM(G41:G42)</f>
        <v>43077</v>
      </c>
      <c r="H43" s="1417">
        <f t="shared" si="68"/>
        <v>43077</v>
      </c>
      <c r="I43" s="1417">
        <f t="shared" si="68"/>
        <v>58647</v>
      </c>
      <c r="J43" s="1417">
        <f t="shared" si="68"/>
        <v>91914.9</v>
      </c>
      <c r="K43" s="1417">
        <f t="shared" si="68"/>
        <v>47384.7</v>
      </c>
      <c r="L43" s="1417">
        <f t="shared" si="68"/>
        <v>47384.7</v>
      </c>
      <c r="M43" s="1417">
        <f t="shared" si="68"/>
        <v>64511.7</v>
      </c>
      <c r="N43" s="1417">
        <f t="shared" si="68"/>
        <v>101106.39</v>
      </c>
      <c r="O43" s="1417">
        <f t="shared" si="68"/>
        <v>52123.17</v>
      </c>
      <c r="P43" s="1417">
        <f t="shared" si="68"/>
        <v>52123.17</v>
      </c>
      <c r="Q43" s="1417">
        <f t="shared" si="68"/>
        <v>70962.87</v>
      </c>
      <c r="R43" s="1417">
        <f t="shared" ref="R43:AW43" si="69">SUM(R41:R42)</f>
        <v>111217.02900000001</v>
      </c>
      <c r="S43" s="1417">
        <f t="shared" si="69"/>
        <v>57335.487000000001</v>
      </c>
      <c r="T43" s="1417">
        <f t="shared" si="69"/>
        <v>57335.487000000001</v>
      </c>
      <c r="U43" s="1417">
        <f t="shared" si="69"/>
        <v>78059.157000000007</v>
      </c>
      <c r="V43" s="1417">
        <f t="shared" si="69"/>
        <v>122338.73189999998</v>
      </c>
      <c r="W43" s="1417">
        <f t="shared" si="69"/>
        <v>63069.0357</v>
      </c>
      <c r="X43" s="1417">
        <f t="shared" si="69"/>
        <v>63069.0357</v>
      </c>
      <c r="Y43" s="1417">
        <f t="shared" si="69"/>
        <v>85865.072700000004</v>
      </c>
      <c r="Z43" s="1417">
        <f t="shared" si="69"/>
        <v>134572.60509</v>
      </c>
      <c r="AA43" s="1417">
        <f t="shared" si="69"/>
        <v>69375.939270000003</v>
      </c>
      <c r="AB43" s="1417">
        <f t="shared" si="69"/>
        <v>69375.939270000003</v>
      </c>
      <c r="AC43" s="1417">
        <f t="shared" si="69"/>
        <v>94451.579969999992</v>
      </c>
      <c r="AD43" s="1417">
        <f t="shared" si="69"/>
        <v>148029.86559900001</v>
      </c>
      <c r="AE43" s="1417">
        <f t="shared" si="69"/>
        <v>76313.533196999997</v>
      </c>
      <c r="AF43" s="1417">
        <f t="shared" si="69"/>
        <v>76313.533196999997</v>
      </c>
      <c r="AG43" s="1417">
        <f t="shared" si="69"/>
        <v>103896.73796699999</v>
      </c>
      <c r="AH43" s="1417">
        <f t="shared" si="69"/>
        <v>162832.8521589</v>
      </c>
      <c r="AI43" s="1417">
        <f t="shared" si="69"/>
        <v>83944.886516700004</v>
      </c>
      <c r="AJ43" s="1417">
        <f t="shared" si="69"/>
        <v>83944.886516700004</v>
      </c>
      <c r="AK43" s="1417">
        <f t="shared" si="69"/>
        <v>114286.4117637</v>
      </c>
      <c r="AL43" s="1417">
        <f t="shared" si="69"/>
        <v>179116.13737479001</v>
      </c>
      <c r="AM43" s="1417">
        <f t="shared" si="69"/>
        <v>92339.37516837001</v>
      </c>
      <c r="AN43" s="1417">
        <f t="shared" si="69"/>
        <v>92339.37516837001</v>
      </c>
      <c r="AO43" s="1417">
        <f t="shared" si="69"/>
        <v>125715.05294007002</v>
      </c>
      <c r="AP43" s="1417">
        <f t="shared" si="69"/>
        <v>197027.75111226903</v>
      </c>
      <c r="AQ43" s="1417">
        <f t="shared" si="69"/>
        <v>101573.31268520701</v>
      </c>
      <c r="AR43" s="1417">
        <f t="shared" si="69"/>
        <v>101573.31268520701</v>
      </c>
      <c r="AS43" s="1417">
        <f t="shared" si="69"/>
        <v>138286.55823407701</v>
      </c>
      <c r="AT43" s="1417">
        <f t="shared" si="69"/>
        <v>216730.52622349589</v>
      </c>
      <c r="AU43" s="1417">
        <f t="shared" si="69"/>
        <v>111730.6439537277</v>
      </c>
      <c r="AV43" s="1417">
        <f t="shared" si="69"/>
        <v>111730.6439537277</v>
      </c>
      <c r="AW43" s="1417">
        <f t="shared" si="69"/>
        <v>152115.2140574847</v>
      </c>
      <c r="AX43" s="1417">
        <f>SUM(AX41:AX42)</f>
        <v>238403.57884584551</v>
      </c>
      <c r="AY43" s="1417">
        <f>SUM(AY41:AY42)</f>
        <v>122903.70834910049</v>
      </c>
      <c r="AZ43" s="1417">
        <f t="shared" ref="AZ43:BM43" si="70">SUM(AZ41:AZ42)</f>
        <v>122903.70834910049</v>
      </c>
      <c r="BA43" s="1417">
        <f t="shared" si="70"/>
        <v>167326.73546323317</v>
      </c>
      <c r="BB43" s="1417">
        <f t="shared" si="70"/>
        <v>262243.93673043005</v>
      </c>
      <c r="BC43" s="1417">
        <f t="shared" si="70"/>
        <v>135194.07918401054</v>
      </c>
      <c r="BD43" s="1417">
        <f t="shared" si="70"/>
        <v>135194.07918401054</v>
      </c>
      <c r="BE43" s="1417">
        <f t="shared" si="70"/>
        <v>184059.40900955652</v>
      </c>
      <c r="BF43" s="1417">
        <f t="shared" si="70"/>
        <v>288468.33040347305</v>
      </c>
      <c r="BG43" s="1417">
        <f t="shared" si="70"/>
        <v>148713.48710241157</v>
      </c>
      <c r="BH43" s="1417">
        <f t="shared" si="70"/>
        <v>148713.48710241157</v>
      </c>
      <c r="BI43" s="1417">
        <f t="shared" si="70"/>
        <v>202465.34991051213</v>
      </c>
      <c r="BJ43" s="1417">
        <f t="shared" si="70"/>
        <v>317315.16344382038</v>
      </c>
      <c r="BK43" s="1417">
        <f t="shared" si="70"/>
        <v>163584.83581265275</v>
      </c>
      <c r="BL43" s="1417">
        <f t="shared" si="70"/>
        <v>163584.83581265275</v>
      </c>
      <c r="BM43" s="1417">
        <f t="shared" si="70"/>
        <v>222711.88490156335</v>
      </c>
      <c r="BN43" s="1233"/>
      <c r="BO43" s="1234"/>
      <c r="BP43" s="1235" t="s">
        <v>191</v>
      </c>
      <c r="BQ43" s="1422">
        <f t="shared" ref="BQ43:BZ43" si="71">SUM(BQ41:BQ42)</f>
        <v>228360</v>
      </c>
      <c r="BR43" s="1422">
        <f t="shared" si="71"/>
        <v>251196</v>
      </c>
      <c r="BS43" s="1422">
        <f t="shared" si="71"/>
        <v>276315.59999999998</v>
      </c>
      <c r="BT43" s="1422">
        <f t="shared" si="71"/>
        <v>303947.16000000003</v>
      </c>
      <c r="BU43" s="1422">
        <f t="shared" si="71"/>
        <v>334341.87599999999</v>
      </c>
      <c r="BV43" s="1422">
        <f t="shared" si="71"/>
        <v>367776.06359999999</v>
      </c>
      <c r="BW43" s="1422">
        <f t="shared" si="71"/>
        <v>404553.66996000003</v>
      </c>
      <c r="BX43" s="1422">
        <f t="shared" si="71"/>
        <v>445009.03695600003</v>
      </c>
      <c r="BY43" s="1422">
        <f t="shared" si="71"/>
        <v>489509.94065160002</v>
      </c>
      <c r="BZ43" s="1422">
        <f t="shared" si="71"/>
        <v>538460.93471676006</v>
      </c>
      <c r="CA43" s="1422">
        <f>SUM(CA41:CA42)</f>
        <v>558163.7098279869</v>
      </c>
      <c r="CB43" s="1422">
        <f>SUM(CB41:CB42)</f>
        <v>568321.04109650757</v>
      </c>
      <c r="CC43" s="1422">
        <f>SUM(CC41:CC42)</f>
        <v>578478.37236502836</v>
      </c>
      <c r="CD43" s="1422">
        <f>SUM(CD41:CD42)</f>
        <v>592307.02818843606</v>
      </c>
      <c r="CE43" s="1423">
        <f>SUM(CE41:CE42)</f>
        <v>613980.08081078564</v>
      </c>
    </row>
    <row r="44" spans="2:83">
      <c r="B44" s="10"/>
      <c r="D44" s="88"/>
      <c r="E44" s="114"/>
      <c r="F44" s="346"/>
      <c r="G44" s="346"/>
      <c r="H44" s="346"/>
      <c r="I44" s="346"/>
      <c r="J44" s="346"/>
      <c r="K44" s="346"/>
      <c r="L44" s="346"/>
      <c r="M44" s="346"/>
      <c r="N44" s="346"/>
      <c r="O44" s="346"/>
      <c r="P44" s="346"/>
      <c r="Q44" s="346"/>
      <c r="R44" s="346"/>
      <c r="S44" s="346"/>
      <c r="T44" s="346"/>
      <c r="U44" s="346"/>
      <c r="V44" s="346"/>
      <c r="W44" s="346"/>
      <c r="X44" s="346"/>
      <c r="Y44" s="346"/>
      <c r="Z44" s="346"/>
      <c r="AA44" s="346"/>
      <c r="AB44" s="346"/>
      <c r="AC44" s="346"/>
      <c r="AD44" s="346"/>
      <c r="AE44" s="346"/>
      <c r="AF44" s="346"/>
      <c r="AG44" s="346"/>
      <c r="AH44" s="346"/>
      <c r="AI44" s="346"/>
      <c r="AJ44" s="346"/>
      <c r="AK44" s="346"/>
      <c r="AL44" s="346"/>
      <c r="AM44" s="346"/>
      <c r="AN44" s="346"/>
      <c r="AO44" s="346"/>
      <c r="AP44" s="346"/>
      <c r="AQ44" s="346"/>
      <c r="AR44" s="346"/>
      <c r="AS44" s="346"/>
      <c r="AT44" s="346"/>
      <c r="AU44" s="346"/>
      <c r="AV44" s="346"/>
      <c r="AW44" s="346"/>
      <c r="AX44" s="346"/>
      <c r="AY44" s="346"/>
      <c r="AZ44" s="346"/>
      <c r="BA44" s="346"/>
      <c r="BB44" s="346"/>
      <c r="BC44" s="346"/>
      <c r="BD44" s="346"/>
      <c r="BE44" s="346"/>
      <c r="BF44" s="346"/>
      <c r="BG44" s="346"/>
      <c r="BH44" s="346"/>
      <c r="BI44" s="346"/>
      <c r="BJ44" s="346"/>
      <c r="BK44" s="346"/>
      <c r="BL44" s="346"/>
      <c r="BM44" s="346"/>
      <c r="BP44" s="88"/>
      <c r="BQ44" s="347"/>
      <c r="BR44" s="347"/>
      <c r="BS44" s="347"/>
      <c r="BT44" s="347"/>
      <c r="BU44" s="347"/>
      <c r="BV44" s="347"/>
      <c r="BW44" s="347"/>
      <c r="BX44" s="347"/>
      <c r="BY44" s="347"/>
      <c r="BZ44" s="347"/>
    </row>
    <row r="45" spans="2:83">
      <c r="B45" s="10"/>
      <c r="D45" s="88"/>
      <c r="E45" s="348"/>
      <c r="F45" s="114"/>
      <c r="G45" s="114"/>
      <c r="H45" s="346"/>
      <c r="I45" s="346"/>
      <c r="J45" s="346"/>
      <c r="K45" s="346"/>
      <c r="L45" s="346"/>
      <c r="M45" s="346"/>
      <c r="N45" s="346"/>
      <c r="O45" s="346"/>
      <c r="P45" s="346"/>
      <c r="Q45" s="346"/>
      <c r="R45" s="346"/>
      <c r="S45" s="346"/>
      <c r="T45" s="346"/>
      <c r="U45" s="346"/>
      <c r="V45" s="346"/>
      <c r="W45" s="346"/>
      <c r="X45" s="346"/>
      <c r="Y45" s="346"/>
      <c r="Z45" s="346"/>
      <c r="AA45" s="346"/>
      <c r="AB45" s="346"/>
      <c r="AC45" s="346"/>
      <c r="AD45" s="346"/>
      <c r="AE45" s="346"/>
      <c r="AF45" s="346"/>
      <c r="AG45" s="346"/>
      <c r="AH45" s="346"/>
      <c r="AI45" s="346"/>
      <c r="AJ45" s="346"/>
      <c r="AK45" s="346"/>
      <c r="AL45" s="346"/>
      <c r="AM45" s="346"/>
      <c r="AN45" s="346"/>
      <c r="AO45" s="346"/>
      <c r="AP45" s="346"/>
      <c r="AQ45" s="346"/>
      <c r="AR45" s="346"/>
      <c r="AS45" s="346"/>
      <c r="AT45" s="346"/>
      <c r="AU45" s="346"/>
      <c r="AV45" s="346"/>
      <c r="AW45" s="346"/>
      <c r="AX45" s="346"/>
      <c r="AY45" s="346"/>
      <c r="AZ45" s="346"/>
      <c r="BA45" s="346"/>
      <c r="BB45" s="346"/>
      <c r="BC45" s="346"/>
      <c r="BD45" s="346"/>
      <c r="BE45" s="346"/>
      <c r="BF45" s="346"/>
      <c r="BG45" s="346"/>
      <c r="BH45" s="346"/>
      <c r="BI45" s="346"/>
      <c r="BJ45" s="346"/>
      <c r="BK45" s="346"/>
      <c r="BL45" s="346"/>
      <c r="BM45" s="346"/>
      <c r="BP45" s="88"/>
      <c r="BQ45" s="347"/>
      <c r="BR45" s="347"/>
      <c r="BS45" s="347"/>
      <c r="BT45" s="347"/>
      <c r="BU45" s="347"/>
      <c r="BV45" s="347"/>
      <c r="BW45" s="347"/>
      <c r="BX45" s="347"/>
      <c r="BY45" s="347"/>
      <c r="BZ45" s="347"/>
    </row>
    <row r="46" spans="2:83" ht="10.5" hidden="1">
      <c r="B46" s="10"/>
      <c r="D46" s="99" t="s">
        <v>162</v>
      </c>
      <c r="E46" s="348"/>
      <c r="F46" s="114"/>
      <c r="G46" s="114"/>
      <c r="H46" s="346"/>
      <c r="I46" s="346"/>
      <c r="J46" s="346"/>
      <c r="K46" s="346"/>
      <c r="L46" s="346"/>
      <c r="M46" s="346"/>
      <c r="N46" s="346"/>
      <c r="O46" s="346"/>
      <c r="P46" s="346"/>
      <c r="Q46" s="349"/>
      <c r="R46" s="346"/>
      <c r="S46" s="346"/>
      <c r="T46" s="346"/>
      <c r="U46" s="346"/>
      <c r="V46" s="346"/>
      <c r="W46" s="346"/>
      <c r="X46" s="346"/>
      <c r="Y46" s="346"/>
      <c r="Z46" s="346"/>
      <c r="AA46" s="346"/>
      <c r="AB46" s="346"/>
      <c r="AC46" s="346"/>
      <c r="AD46" s="346"/>
      <c r="AE46" s="346"/>
      <c r="AF46" s="346"/>
      <c r="AG46" s="346"/>
      <c r="AH46" s="346"/>
      <c r="AI46" s="346"/>
      <c r="AJ46" s="346"/>
      <c r="AK46" s="346"/>
      <c r="AL46" s="346"/>
      <c r="AM46" s="346"/>
      <c r="AN46" s="346"/>
      <c r="AO46" s="346"/>
      <c r="AP46" s="346"/>
      <c r="AQ46" s="346"/>
      <c r="AR46" s="346"/>
      <c r="AS46" s="346"/>
      <c r="AT46" s="346"/>
      <c r="AU46" s="346"/>
      <c r="AV46" s="346"/>
      <c r="AW46" s="346"/>
      <c r="AX46" s="346"/>
      <c r="AY46" s="346"/>
      <c r="AZ46" s="346"/>
      <c r="BA46" s="346"/>
      <c r="BB46" s="346"/>
      <c r="BC46" s="346"/>
      <c r="BD46" s="346"/>
      <c r="BE46" s="346"/>
      <c r="BF46" s="346"/>
      <c r="BG46" s="346"/>
      <c r="BH46" s="346"/>
      <c r="BI46" s="346"/>
      <c r="BJ46" s="346"/>
      <c r="BK46" s="346"/>
      <c r="BL46" s="346"/>
      <c r="BM46" s="346"/>
      <c r="BO46" s="10"/>
      <c r="BP46" s="99" t="str">
        <f>+D46</f>
        <v xml:space="preserve">Salary </v>
      </c>
      <c r="BQ46" s="347"/>
      <c r="BR46" s="347"/>
      <c r="BS46" s="347"/>
      <c r="BT46" s="347"/>
      <c r="BU46" s="350"/>
      <c r="BV46" s="347"/>
      <c r="BW46" s="347"/>
      <c r="BX46" s="347"/>
      <c r="BY46" s="347"/>
      <c r="BZ46" s="347"/>
    </row>
    <row r="47" spans="2:83" hidden="1">
      <c r="B47" s="10"/>
      <c r="D47" s="88" t="s">
        <v>163</v>
      </c>
      <c r="E47" s="348"/>
      <c r="F47" s="114">
        <f>+ROUND((F41*$E$41)/4,-2)</f>
        <v>0</v>
      </c>
      <c r="G47" s="114">
        <f>+ROUND((G41*$E$41)/4,-2)</f>
        <v>0</v>
      </c>
      <c r="H47" s="114">
        <f>+ROUND((H41*$E$41)/4,-2)</f>
        <v>0</v>
      </c>
      <c r="I47" s="114">
        <f>+ROUND((I41*$E$41)/4,-2)</f>
        <v>0</v>
      </c>
      <c r="J47" s="114">
        <f>+ROUND(((J41*$E$41)*(1+'Full Assumptions '!$E$178))/4,-2)</f>
        <v>0</v>
      </c>
      <c r="K47" s="114">
        <f>+ROUND(((K41*$E$41)*(1+'Full Assumptions '!$E$178))/4,-2)</f>
        <v>0</v>
      </c>
      <c r="L47" s="114">
        <f>+ROUND(((L41*$E$41)*(1+'Full Assumptions '!$E$178))/4,-2)</f>
        <v>0</v>
      </c>
      <c r="M47" s="114">
        <f>+ROUND(((M41*$E$41)*(1+'Full Assumptions '!$E$178))/4,-2)</f>
        <v>0</v>
      </c>
      <c r="N47" s="114">
        <f>+ROUND(((N41*$E$41)*(1+'Full Assumptions '!$E$178)*(1+'Full Assumptions '!$F$178))/4,-2)</f>
        <v>0</v>
      </c>
      <c r="O47" s="114">
        <f>+ROUND(((O41*$E$41)*(1+'Full Assumptions '!$E$178)*(1+'Full Assumptions '!$F$178))/4,-2)</f>
        <v>0</v>
      </c>
      <c r="P47" s="114">
        <f>+ROUND(((P41*$E$41)*(1+'Full Assumptions '!$E$178)*(1+'Full Assumptions '!$F$178))/4,-2)</f>
        <v>0</v>
      </c>
      <c r="Q47" s="351">
        <f>+ROUND(((Q41*$E$41)*(1+'Full Assumptions '!$E$178)*(1+'Full Assumptions '!$F$178))/4,-2)</f>
        <v>0</v>
      </c>
      <c r="R47" s="114"/>
      <c r="S47" s="114"/>
      <c r="T47" s="114"/>
      <c r="U47" s="114"/>
      <c r="V47" s="114"/>
      <c r="W47" s="114"/>
      <c r="X47" s="114"/>
      <c r="Y47" s="114"/>
      <c r="Z47" s="114"/>
      <c r="AA47" s="114"/>
      <c r="AB47" s="114"/>
      <c r="AC47" s="114"/>
      <c r="AD47" s="114"/>
      <c r="AE47" s="114"/>
      <c r="AF47" s="114"/>
      <c r="AG47" s="114"/>
      <c r="AH47" s="114"/>
      <c r="AI47" s="114"/>
      <c r="AJ47" s="114"/>
      <c r="AK47" s="114"/>
      <c r="AL47" s="114"/>
      <c r="AM47" s="114"/>
      <c r="AN47" s="114"/>
      <c r="AO47" s="114"/>
      <c r="AP47" s="114"/>
      <c r="AQ47" s="114"/>
      <c r="AR47" s="114"/>
      <c r="AS47" s="114"/>
      <c r="AT47" s="114"/>
      <c r="AU47" s="114"/>
      <c r="AV47" s="114"/>
      <c r="AW47" s="114"/>
      <c r="AX47" s="114"/>
      <c r="AY47" s="114"/>
      <c r="AZ47" s="114"/>
      <c r="BA47" s="114"/>
      <c r="BB47" s="114"/>
      <c r="BC47" s="114"/>
      <c r="BD47" s="114"/>
      <c r="BE47" s="114"/>
      <c r="BF47" s="114"/>
      <c r="BG47" s="114"/>
      <c r="BH47" s="114"/>
      <c r="BI47" s="114"/>
      <c r="BJ47" s="114"/>
      <c r="BK47" s="114"/>
      <c r="BL47" s="114"/>
      <c r="BM47" s="114"/>
      <c r="BO47" s="10"/>
      <c r="BP47" s="88" t="str">
        <f>+D47</f>
        <v xml:space="preserve">COO </v>
      </c>
      <c r="BQ47" s="352">
        <f>SUM(F47:I47)</f>
        <v>0</v>
      </c>
      <c r="BR47" s="352">
        <f>SUM(J47:M47)</f>
        <v>0</v>
      </c>
      <c r="BS47" s="352">
        <f>SUM(N47:Q47)</f>
        <v>0</v>
      </c>
      <c r="BT47" s="352" t="e">
        <f>+ROUND((BT41*$E$41)*(1+'Full Assumptions '!$E$178)*(1+'Full Assumptions '!$F$178)*(1+'Full Assumptions '!$G$178),-2)</f>
        <v>#VALUE!</v>
      </c>
      <c r="BU47" s="353" t="e">
        <f>+ROUND((BU41*$E$41)*(1+'Full Assumptions '!$E$178)*(1+'Full Assumptions '!$F$178)*(1+'Full Assumptions '!$G$178)*(1+'Full Assumptions '!$H$178),-2)</f>
        <v>#VALUE!</v>
      </c>
      <c r="BV47" s="352"/>
      <c r="BW47" s="352"/>
      <c r="BX47" s="352"/>
      <c r="BY47" s="352"/>
      <c r="BZ47" s="352"/>
    </row>
    <row r="48" spans="2:83" hidden="1">
      <c r="B48" s="10"/>
      <c r="D48" s="88" t="s">
        <v>62</v>
      </c>
      <c r="E48" s="348"/>
      <c r="F48" s="114">
        <f>+ROUND((F42*$E$42)/4,-2)</f>
        <v>0</v>
      </c>
      <c r="G48" s="114">
        <f>+ROUND((G42*$E$42)/4,-2)</f>
        <v>0</v>
      </c>
      <c r="H48" s="114">
        <f>+ROUND((H42*$E$42)/4,-2)</f>
        <v>0</v>
      </c>
      <c r="I48" s="114">
        <f>+ROUND((I42*$E$42)/4,-2)</f>
        <v>0</v>
      </c>
      <c r="J48" s="114">
        <f>+ROUND(((J42*$E$42)*(1+'Full Assumptions '!$E$179))/4,-2)</f>
        <v>0</v>
      </c>
      <c r="K48" s="114">
        <f>+ROUND(((K42*$E$42)*(1+'Full Assumptions '!$E$179))/4,-2)</f>
        <v>0</v>
      </c>
      <c r="L48" s="114">
        <f>+ROUND(((L42*$E$42)*(1+'Full Assumptions '!$E$179))/4,-2)</f>
        <v>0</v>
      </c>
      <c r="M48" s="114">
        <f>+ROUND(((M42*$E$42)*(1+'Full Assumptions '!$E$179))/4,-2)</f>
        <v>0</v>
      </c>
      <c r="N48" s="114">
        <f>+ROUND(((N42*$E$42)*(1+'Full Assumptions '!$E$179)*(1+'Full Assumptions '!$F$179))/4,-2)</f>
        <v>0</v>
      </c>
      <c r="O48" s="114">
        <f>+ROUND(((O42*$E$42)*(1+'Full Assumptions '!$E$179)*(1+'Full Assumptions '!$F$179))/4,-2)</f>
        <v>0</v>
      </c>
      <c r="P48" s="114">
        <f>+ROUND(((P42*$E$42)*(1+'Full Assumptions '!$E$179)*(1+'Full Assumptions '!$F$179))/4,-2)</f>
        <v>0</v>
      </c>
      <c r="Q48" s="351">
        <f>+ROUND(((Q42*$E$42)*(1+'Full Assumptions '!$E$179)*(1+'Full Assumptions '!$F$179))/4,-2)</f>
        <v>0</v>
      </c>
      <c r="R48" s="114"/>
      <c r="S48" s="114"/>
      <c r="T48" s="114"/>
      <c r="U48" s="114"/>
      <c r="V48" s="114"/>
      <c r="W48" s="114"/>
      <c r="X48" s="114"/>
      <c r="Y48" s="114"/>
      <c r="Z48" s="114"/>
      <c r="AA48" s="114"/>
      <c r="AB48" s="114"/>
      <c r="AC48" s="114"/>
      <c r="AD48" s="114"/>
      <c r="AE48" s="114"/>
      <c r="AF48" s="114"/>
      <c r="AG48" s="114"/>
      <c r="AH48" s="114"/>
      <c r="AI48" s="114"/>
      <c r="AJ48" s="114"/>
      <c r="AK48" s="114"/>
      <c r="AL48" s="114"/>
      <c r="AM48" s="114"/>
      <c r="AN48" s="114"/>
      <c r="AO48" s="114"/>
      <c r="AP48" s="114"/>
      <c r="AQ48" s="114"/>
      <c r="AR48" s="114"/>
      <c r="AS48" s="114"/>
      <c r="AT48" s="114"/>
      <c r="AU48" s="114"/>
      <c r="AV48" s="114"/>
      <c r="AW48" s="114"/>
      <c r="AX48" s="114"/>
      <c r="AY48" s="114"/>
      <c r="AZ48" s="114"/>
      <c r="BA48" s="114"/>
      <c r="BB48" s="114"/>
      <c r="BC48" s="114"/>
      <c r="BD48" s="114"/>
      <c r="BE48" s="114"/>
      <c r="BF48" s="114"/>
      <c r="BG48" s="114"/>
      <c r="BH48" s="114"/>
      <c r="BI48" s="114"/>
      <c r="BJ48" s="114"/>
      <c r="BK48" s="114"/>
      <c r="BL48" s="114"/>
      <c r="BM48" s="114"/>
      <c r="BO48" s="10"/>
      <c r="BP48" s="88" t="str">
        <f>+D48</f>
        <v xml:space="preserve">CFO </v>
      </c>
      <c r="BQ48" s="352">
        <f>SUM(F48:I48)</f>
        <v>0</v>
      </c>
      <c r="BR48" s="352">
        <f>SUM(J48:M48)</f>
        <v>0</v>
      </c>
      <c r="BS48" s="352">
        <f>SUM(N48:Q48)</f>
        <v>0</v>
      </c>
      <c r="BT48" s="352" t="e">
        <f>+ROUND((BT42*$E$42)*(1+'Full Assumptions '!$E$179)*(1+'Full Assumptions '!$F$179)*(1+'Full Assumptions '!$G$179),-2)</f>
        <v>#VALUE!</v>
      </c>
      <c r="BU48" s="353" t="e">
        <f>+ROUND((BU42*$E$42)*(1+'Full Assumptions '!$E$179)*(1+'Full Assumptions '!$F$179)*(1+'Full Assumptions '!$G$179)*(1+'Full Assumptions '!$H$179),-2)</f>
        <v>#VALUE!</v>
      </c>
      <c r="BV48" s="352"/>
      <c r="BW48" s="352"/>
      <c r="BX48" s="352"/>
      <c r="BY48" s="352"/>
      <c r="BZ48" s="352"/>
    </row>
    <row r="49" spans="2:78" hidden="1">
      <c r="B49" s="10"/>
      <c r="D49" s="88" t="s">
        <v>164</v>
      </c>
      <c r="E49" s="348"/>
      <c r="F49" s="114">
        <f>ROUND(SUMPRODUCT($E$43:$E$44,F43:F44)/4,-2)</f>
        <v>0</v>
      </c>
      <c r="G49" s="114">
        <f>ROUND(SUMPRODUCT($E$43:$E$44,G43:G44)/4,-2)</f>
        <v>0</v>
      </c>
      <c r="H49" s="114">
        <f>ROUND(SUMPRODUCT($E$43:$E$44,H43:H44)/4,-2)</f>
        <v>0</v>
      </c>
      <c r="I49" s="114">
        <f>ROUND(SUMPRODUCT($E$43:$E$44,I43:I44)/4,-2)</f>
        <v>0</v>
      </c>
      <c r="J49" s="114">
        <f>ROUND(SUMPRODUCT($E$43:$E$44,J43:J44)*(1+'Full Assumptions '!$E$180)/4,-2)</f>
        <v>0</v>
      </c>
      <c r="K49" s="114">
        <f>ROUND(SUMPRODUCT($E$43:$E$44,K43:K44)*(1+'Full Assumptions '!$E$180)/4,-2)</f>
        <v>0</v>
      </c>
      <c r="L49" s="114">
        <f>ROUND(SUMPRODUCT($E$43:$E$44,L43:L44)*(1+'Full Assumptions '!$E$180)/4,-2)</f>
        <v>0</v>
      </c>
      <c r="M49" s="114">
        <f>ROUND(SUMPRODUCT($E$43:$E$44,M43:M44)*(1+'Full Assumptions '!$E$180)/4,-2)</f>
        <v>0</v>
      </c>
      <c r="N49" s="114">
        <f>ROUND(SUMPRODUCT($E$43:$E$44,N43:N44)*(1+'Full Assumptions '!$E$180)*(1+'Full Assumptions '!$F$180)/4,-2)</f>
        <v>0</v>
      </c>
      <c r="O49" s="114">
        <f>ROUND(SUMPRODUCT($E$43:$E$44,O43:O44)*(1+'Full Assumptions '!$E$180)*(1+'Full Assumptions '!$F$180)/4,-2)</f>
        <v>0</v>
      </c>
      <c r="P49" s="114">
        <f>ROUND(SUMPRODUCT($E$43:$E$44,P43:P44)*(1+'Full Assumptions '!$E$180)*(1+'Full Assumptions '!$F$180)/4,-2)</f>
        <v>0</v>
      </c>
      <c r="Q49" s="351">
        <f>ROUND(SUMPRODUCT($E$43:$E$44,Q43:Q44)*(1+'Full Assumptions '!$E$180)*(1+'Full Assumptions '!$F$180)/4,-2)</f>
        <v>0</v>
      </c>
      <c r="R49" s="114"/>
      <c r="S49" s="114"/>
      <c r="T49" s="114"/>
      <c r="U49" s="114"/>
      <c r="V49" s="114"/>
      <c r="W49" s="114"/>
      <c r="X49" s="114"/>
      <c r="Y49" s="114"/>
      <c r="Z49" s="114"/>
      <c r="AA49" s="114"/>
      <c r="AB49" s="114"/>
      <c r="AC49" s="114"/>
      <c r="AD49" s="114"/>
      <c r="AE49" s="114"/>
      <c r="AF49" s="114"/>
      <c r="AG49" s="114"/>
      <c r="AH49" s="114"/>
      <c r="AI49" s="114"/>
      <c r="AJ49" s="114"/>
      <c r="AK49" s="114"/>
      <c r="AL49" s="114"/>
      <c r="AM49" s="114"/>
      <c r="AN49" s="114"/>
      <c r="AO49" s="114"/>
      <c r="AP49" s="114"/>
      <c r="AQ49" s="114"/>
      <c r="AR49" s="114"/>
      <c r="AS49" s="114"/>
      <c r="AT49" s="114"/>
      <c r="AU49" s="114"/>
      <c r="AV49" s="114"/>
      <c r="AW49" s="114"/>
      <c r="AX49" s="114"/>
      <c r="AY49" s="114"/>
      <c r="AZ49" s="114"/>
      <c r="BA49" s="114"/>
      <c r="BB49" s="114"/>
      <c r="BC49" s="114"/>
      <c r="BD49" s="114"/>
      <c r="BE49" s="114"/>
      <c r="BF49" s="114"/>
      <c r="BG49" s="114"/>
      <c r="BH49" s="114"/>
      <c r="BI49" s="114"/>
      <c r="BJ49" s="114"/>
      <c r="BK49" s="114"/>
      <c r="BL49" s="114"/>
      <c r="BM49" s="114"/>
      <c r="BO49" s="10"/>
      <c r="BP49" s="88" t="str">
        <f>+D49</f>
        <v>Others</v>
      </c>
      <c r="BQ49" s="352">
        <f>SUM(F49:I49)</f>
        <v>0</v>
      </c>
      <c r="BR49" s="352">
        <f>SUM(J49:M49)</f>
        <v>0</v>
      </c>
      <c r="BS49" s="352">
        <f>SUM(N49:Q49)</f>
        <v>0</v>
      </c>
      <c r="BT49" s="352" t="e">
        <f>ROUND(SUMPRODUCT($E$43:$E$44,BT43:BT44)*(1+'Full Assumptions '!$E$180)*(1+'Full Assumptions '!$F$180)*(1+'Full Assumptions '!$G$180),-2)</f>
        <v>#VALUE!</v>
      </c>
      <c r="BU49" s="353" t="e">
        <f>ROUND(SUMPRODUCT($E$43:$E$44,BU43:BU44)*(1+'Full Assumptions '!$E$180)*(1+'Full Assumptions '!$F$180)*(1+'Full Assumptions '!$G$180)*(1+'Full Assumptions '!$H$180),-2)</f>
        <v>#VALUE!</v>
      </c>
      <c r="BV49" s="352"/>
      <c r="BW49" s="352"/>
      <c r="BX49" s="352"/>
      <c r="BY49" s="352"/>
      <c r="BZ49" s="352"/>
    </row>
    <row r="50" spans="2:78" s="32" customFormat="1" ht="10.5" hidden="1">
      <c r="B50" s="30"/>
      <c r="D50" s="99" t="s">
        <v>165</v>
      </c>
      <c r="E50" s="354"/>
      <c r="F50" s="355">
        <f>SUM(F47:F49)</f>
        <v>0</v>
      </c>
      <c r="G50" s="355">
        <f t="shared" ref="G50:Q50" si="72">SUM(G47:G49)</f>
        <v>0</v>
      </c>
      <c r="H50" s="356">
        <f t="shared" si="72"/>
        <v>0</v>
      </c>
      <c r="I50" s="356">
        <f t="shared" si="72"/>
        <v>0</v>
      </c>
      <c r="J50" s="356">
        <f t="shared" si="72"/>
        <v>0</v>
      </c>
      <c r="K50" s="356">
        <f t="shared" si="72"/>
        <v>0</v>
      </c>
      <c r="L50" s="356">
        <f t="shared" si="72"/>
        <v>0</v>
      </c>
      <c r="M50" s="356">
        <f t="shared" si="72"/>
        <v>0</v>
      </c>
      <c r="N50" s="356">
        <f t="shared" si="72"/>
        <v>0</v>
      </c>
      <c r="O50" s="356">
        <f t="shared" si="72"/>
        <v>0</v>
      </c>
      <c r="P50" s="356">
        <f t="shared" si="72"/>
        <v>0</v>
      </c>
      <c r="Q50" s="357">
        <f t="shared" si="72"/>
        <v>0</v>
      </c>
      <c r="R50" s="356"/>
      <c r="S50" s="356"/>
      <c r="T50" s="356"/>
      <c r="U50" s="356"/>
      <c r="V50" s="356"/>
      <c r="W50" s="356"/>
      <c r="X50" s="356"/>
      <c r="Y50" s="356"/>
      <c r="Z50" s="356"/>
      <c r="AA50" s="356"/>
      <c r="AB50" s="356"/>
      <c r="AC50" s="356"/>
      <c r="AD50" s="356"/>
      <c r="AE50" s="356"/>
      <c r="AF50" s="356"/>
      <c r="AG50" s="356"/>
      <c r="AH50" s="356"/>
      <c r="AI50" s="356"/>
      <c r="AJ50" s="356"/>
      <c r="AK50" s="356"/>
      <c r="AL50" s="356"/>
      <c r="AM50" s="356"/>
      <c r="AN50" s="356"/>
      <c r="AO50" s="356"/>
      <c r="AP50" s="356"/>
      <c r="AQ50" s="356"/>
      <c r="AR50" s="356"/>
      <c r="AS50" s="356"/>
      <c r="AT50" s="356"/>
      <c r="AU50" s="356"/>
      <c r="AV50" s="356"/>
      <c r="AW50" s="356"/>
      <c r="AX50" s="356"/>
      <c r="AY50" s="356"/>
      <c r="AZ50" s="356"/>
      <c r="BA50" s="356"/>
      <c r="BB50" s="356"/>
      <c r="BC50" s="356"/>
      <c r="BD50" s="356"/>
      <c r="BE50" s="356"/>
      <c r="BF50" s="356"/>
      <c r="BG50" s="356"/>
      <c r="BH50" s="356"/>
      <c r="BI50" s="356"/>
      <c r="BJ50" s="356"/>
      <c r="BK50" s="356"/>
      <c r="BL50" s="356"/>
      <c r="BM50" s="356"/>
      <c r="BO50" s="30"/>
      <c r="BP50" s="99" t="str">
        <f>+D50</f>
        <v>Total</v>
      </c>
      <c r="BQ50" s="358">
        <f>SUM(BQ47:BQ49)</f>
        <v>0</v>
      </c>
      <c r="BR50" s="358">
        <f>SUM(BR47:BR49)</f>
        <v>0</v>
      </c>
      <c r="BS50" s="358">
        <f>SUM(BS47:BS49)</f>
        <v>0</v>
      </c>
      <c r="BT50" s="358" t="e">
        <f>SUM(BT47:BT49)</f>
        <v>#VALUE!</v>
      </c>
      <c r="BU50" s="359" t="e">
        <f>SUM(BU47:BU49)</f>
        <v>#VALUE!</v>
      </c>
      <c r="BV50" s="358"/>
      <c r="BW50" s="358"/>
      <c r="BX50" s="358"/>
      <c r="BY50" s="358"/>
      <c r="BZ50" s="358"/>
    </row>
    <row r="51" spans="2:78" ht="10.5" hidden="1">
      <c r="B51" s="10"/>
      <c r="C51" s="32"/>
      <c r="D51" s="88"/>
      <c r="E51" s="348"/>
      <c r="F51" s="355"/>
      <c r="G51" s="355"/>
      <c r="H51" s="355"/>
      <c r="I51" s="355"/>
      <c r="J51" s="355"/>
      <c r="K51" s="355"/>
      <c r="L51" s="355"/>
      <c r="M51" s="355"/>
      <c r="N51" s="355"/>
      <c r="O51" s="355"/>
      <c r="P51" s="355"/>
      <c r="Q51" s="360"/>
      <c r="R51" s="355"/>
      <c r="S51" s="355"/>
      <c r="T51" s="355"/>
      <c r="U51" s="355"/>
      <c r="V51" s="355"/>
      <c r="W51" s="355"/>
      <c r="X51" s="355"/>
      <c r="Y51" s="355"/>
      <c r="Z51" s="355"/>
      <c r="AA51" s="355"/>
      <c r="AB51" s="355"/>
      <c r="AC51" s="355"/>
      <c r="AD51" s="355"/>
      <c r="AE51" s="355"/>
      <c r="AF51" s="355"/>
      <c r="AG51" s="355"/>
      <c r="AH51" s="355"/>
      <c r="AI51" s="355"/>
      <c r="AJ51" s="355"/>
      <c r="AK51" s="355"/>
      <c r="AL51" s="355"/>
      <c r="AM51" s="355"/>
      <c r="AN51" s="355"/>
      <c r="AO51" s="355"/>
      <c r="AP51" s="355"/>
      <c r="AQ51" s="355"/>
      <c r="AR51" s="355"/>
      <c r="AS51" s="355"/>
      <c r="AT51" s="355"/>
      <c r="AU51" s="355"/>
      <c r="AV51" s="355"/>
      <c r="AW51" s="355"/>
      <c r="AX51" s="355"/>
      <c r="AY51" s="355"/>
      <c r="AZ51" s="355"/>
      <c r="BA51" s="355"/>
      <c r="BB51" s="355"/>
      <c r="BC51" s="355"/>
      <c r="BD51" s="355"/>
      <c r="BE51" s="355"/>
      <c r="BF51" s="355"/>
      <c r="BG51" s="355"/>
      <c r="BH51" s="355"/>
      <c r="BI51" s="355"/>
      <c r="BJ51" s="355"/>
      <c r="BK51" s="355"/>
      <c r="BL51" s="355"/>
      <c r="BM51" s="355"/>
      <c r="BN51" s="361"/>
      <c r="BO51" s="10"/>
      <c r="BP51" s="32"/>
      <c r="BQ51" s="347"/>
      <c r="BR51" s="347"/>
      <c r="BS51" s="347"/>
      <c r="BT51" s="358"/>
      <c r="BU51" s="359"/>
      <c r="BV51" s="358"/>
      <c r="BW51" s="358"/>
      <c r="BX51" s="358"/>
      <c r="BY51" s="358"/>
      <c r="BZ51" s="358"/>
    </row>
    <row r="52" spans="2:78" ht="10.5">
      <c r="C52" s="32"/>
      <c r="BO52" s="32"/>
    </row>
    <row r="53" spans="2:78">
      <c r="H53" s="362"/>
      <c r="I53" s="363"/>
      <c r="J53" s="363"/>
      <c r="N53" s="363"/>
    </row>
    <row r="54" spans="2:78">
      <c r="BQ54" s="364"/>
      <c r="BR54" s="364"/>
      <c r="BS54" s="364"/>
      <c r="BT54" s="364"/>
      <c r="BU54" s="364"/>
      <c r="BV54" s="364"/>
      <c r="BW54" s="364"/>
      <c r="BX54" s="364"/>
      <c r="BY54" s="364"/>
      <c r="BZ54" s="364"/>
    </row>
    <row r="56" spans="2:78">
      <c r="I56" s="363"/>
      <c r="J56" s="335"/>
      <c r="N56" s="335"/>
    </row>
    <row r="57" spans="2:78" s="32" customFormat="1" ht="10.5">
      <c r="E57" s="365"/>
      <c r="F57" s="365"/>
      <c r="G57" s="365"/>
      <c r="H57" s="327"/>
      <c r="I57" s="366"/>
      <c r="J57" s="327"/>
      <c r="K57" s="327"/>
      <c r="L57" s="327"/>
      <c r="M57" s="327"/>
      <c r="N57" s="327"/>
      <c r="O57" s="327"/>
      <c r="P57" s="327"/>
      <c r="Q57" s="327"/>
      <c r="R57" s="327"/>
      <c r="S57" s="327"/>
      <c r="T57" s="327"/>
      <c r="U57" s="327"/>
      <c r="V57" s="327"/>
      <c r="W57" s="327"/>
      <c r="X57" s="327"/>
      <c r="Y57" s="327"/>
      <c r="Z57" s="327"/>
      <c r="AA57" s="327"/>
      <c r="AB57" s="327"/>
      <c r="AC57" s="327"/>
      <c r="AD57" s="327"/>
      <c r="AE57" s="327"/>
      <c r="AF57" s="327"/>
      <c r="AG57" s="327"/>
      <c r="AH57" s="327"/>
      <c r="AI57" s="327"/>
      <c r="AJ57" s="327"/>
      <c r="AK57" s="327"/>
      <c r="AL57" s="327"/>
      <c r="AM57" s="327"/>
      <c r="AN57" s="327"/>
      <c r="AO57" s="327"/>
      <c r="AP57" s="327"/>
      <c r="AQ57" s="327"/>
      <c r="AR57" s="327"/>
      <c r="AS57" s="327"/>
      <c r="AT57" s="327"/>
      <c r="AU57" s="327"/>
      <c r="AV57" s="327"/>
      <c r="AW57" s="327"/>
      <c r="AX57" s="327"/>
      <c r="AY57" s="327"/>
      <c r="AZ57" s="327"/>
      <c r="BA57" s="327"/>
      <c r="BB57" s="327"/>
      <c r="BC57" s="327"/>
      <c r="BD57" s="327"/>
      <c r="BE57" s="327"/>
      <c r="BF57" s="327"/>
      <c r="BG57" s="327"/>
      <c r="BH57" s="327"/>
      <c r="BI57" s="327"/>
      <c r="BJ57" s="327"/>
      <c r="BK57" s="327"/>
      <c r="BL57" s="327"/>
      <c r="BM57" s="327"/>
      <c r="BQ57" s="327"/>
      <c r="BR57" s="327"/>
      <c r="BS57" s="327"/>
      <c r="BT57" s="327"/>
      <c r="BU57" s="327"/>
      <c r="BV57" s="327"/>
      <c r="BW57" s="327"/>
      <c r="BX57" s="327"/>
      <c r="BY57" s="327"/>
      <c r="BZ57" s="327"/>
    </row>
    <row r="58" spans="2:78" s="367" customFormat="1" ht="10.5">
      <c r="C58" s="368"/>
      <c r="E58" s="335"/>
      <c r="F58" s="335"/>
      <c r="G58" s="335"/>
      <c r="H58" s="366"/>
      <c r="I58" s="366"/>
      <c r="J58" s="366"/>
      <c r="K58" s="366"/>
      <c r="L58" s="366"/>
      <c r="M58" s="366"/>
      <c r="N58" s="366"/>
      <c r="O58" s="366"/>
      <c r="P58" s="366"/>
      <c r="Q58" s="366"/>
      <c r="R58" s="366"/>
      <c r="S58" s="366"/>
      <c r="T58" s="366"/>
      <c r="U58" s="366"/>
      <c r="V58" s="366"/>
      <c r="W58" s="366"/>
      <c r="X58" s="366"/>
      <c r="Y58" s="366"/>
      <c r="Z58" s="366"/>
      <c r="AA58" s="366"/>
      <c r="AB58" s="366"/>
      <c r="AC58" s="366"/>
      <c r="AD58" s="366"/>
      <c r="AE58" s="366"/>
      <c r="AF58" s="366"/>
      <c r="AG58" s="366"/>
      <c r="AH58" s="366"/>
      <c r="AI58" s="366"/>
      <c r="AJ58" s="366"/>
      <c r="AK58" s="366"/>
      <c r="AL58" s="366"/>
      <c r="AM58" s="366"/>
      <c r="AN58" s="366"/>
      <c r="AO58" s="366"/>
      <c r="AP58" s="366"/>
      <c r="AQ58" s="366"/>
      <c r="AR58" s="366"/>
      <c r="AS58" s="366"/>
      <c r="AT58" s="366"/>
      <c r="AU58" s="366"/>
      <c r="AV58" s="366"/>
      <c r="AW58" s="366"/>
      <c r="AX58" s="366"/>
      <c r="AY58" s="366"/>
      <c r="AZ58" s="366"/>
      <c r="BA58" s="366"/>
      <c r="BB58" s="366"/>
      <c r="BC58" s="366"/>
      <c r="BD58" s="366"/>
      <c r="BE58" s="366"/>
      <c r="BF58" s="366"/>
      <c r="BG58" s="366"/>
      <c r="BH58" s="366"/>
      <c r="BI58" s="366"/>
      <c r="BJ58" s="366"/>
      <c r="BK58" s="366"/>
      <c r="BL58" s="366"/>
      <c r="BM58" s="366"/>
      <c r="BO58" s="368"/>
      <c r="BQ58" s="366"/>
      <c r="BR58" s="366"/>
      <c r="BS58" s="366"/>
      <c r="BT58" s="366"/>
      <c r="BU58" s="366"/>
      <c r="BV58" s="366"/>
      <c r="BW58" s="366"/>
      <c r="BX58" s="366"/>
      <c r="BY58" s="366"/>
      <c r="BZ58" s="366"/>
    </row>
    <row r="60" spans="2:78" ht="10.5">
      <c r="B60" s="32"/>
      <c r="H60" s="327"/>
      <c r="I60" s="327"/>
      <c r="J60" s="327"/>
      <c r="K60" s="327"/>
      <c r="L60" s="327"/>
      <c r="M60" s="327"/>
      <c r="N60" s="327"/>
      <c r="O60" s="327"/>
      <c r="P60" s="327"/>
      <c r="Q60" s="327"/>
      <c r="R60" s="327"/>
      <c r="S60" s="327"/>
      <c r="T60" s="327"/>
      <c r="U60" s="327"/>
      <c r="V60" s="327"/>
      <c r="W60" s="327"/>
      <c r="X60" s="327"/>
      <c r="Y60" s="327"/>
      <c r="Z60" s="327"/>
      <c r="AA60" s="327"/>
      <c r="AB60" s="327"/>
      <c r="AC60" s="327"/>
      <c r="AD60" s="327"/>
      <c r="AE60" s="327"/>
      <c r="AF60" s="327"/>
      <c r="AG60" s="327"/>
      <c r="AH60" s="327"/>
      <c r="AI60" s="327"/>
      <c r="AJ60" s="327"/>
      <c r="AK60" s="327"/>
      <c r="AL60" s="327"/>
      <c r="AM60" s="327"/>
      <c r="AN60" s="327"/>
      <c r="AO60" s="327"/>
      <c r="AP60" s="327"/>
      <c r="AQ60" s="327"/>
      <c r="AR60" s="327"/>
      <c r="AS60" s="327"/>
      <c r="AT60" s="327"/>
      <c r="AU60" s="327"/>
      <c r="AV60" s="327"/>
      <c r="AW60" s="327"/>
      <c r="AX60" s="327"/>
      <c r="AY60" s="327"/>
      <c r="AZ60" s="327"/>
      <c r="BA60" s="327"/>
      <c r="BB60" s="327"/>
      <c r="BC60" s="327"/>
      <c r="BD60" s="327"/>
      <c r="BE60" s="327"/>
      <c r="BF60" s="327"/>
      <c r="BG60" s="327"/>
      <c r="BH60" s="327"/>
      <c r="BI60" s="327"/>
      <c r="BJ60" s="327"/>
      <c r="BK60" s="327"/>
      <c r="BL60" s="327"/>
      <c r="BM60" s="327"/>
      <c r="BN60" s="32"/>
      <c r="BQ60" s="327"/>
      <c r="BR60" s="327"/>
      <c r="BS60" s="327"/>
      <c r="BT60" s="327"/>
      <c r="BU60" s="327"/>
      <c r="BV60" s="327"/>
      <c r="BW60" s="327"/>
      <c r="BX60" s="327"/>
      <c r="BY60" s="327"/>
      <c r="BZ60" s="327"/>
    </row>
    <row r="61" spans="2:78" s="367" customFormat="1" ht="10.5">
      <c r="B61" s="368"/>
      <c r="E61" s="335"/>
      <c r="F61" s="335"/>
      <c r="G61" s="335"/>
      <c r="H61" s="366"/>
      <c r="I61" s="366"/>
      <c r="J61" s="366"/>
      <c r="K61" s="366"/>
      <c r="L61" s="366"/>
      <c r="M61" s="366"/>
      <c r="N61" s="366"/>
      <c r="O61" s="366"/>
      <c r="P61" s="366"/>
      <c r="Q61" s="366"/>
      <c r="R61" s="366"/>
      <c r="S61" s="366"/>
      <c r="T61" s="366"/>
      <c r="U61" s="366"/>
      <c r="V61" s="366"/>
      <c r="W61" s="366"/>
      <c r="X61" s="366"/>
      <c r="Y61" s="366"/>
      <c r="Z61" s="366"/>
      <c r="AA61" s="366"/>
      <c r="AB61" s="366"/>
      <c r="AC61" s="366"/>
      <c r="AD61" s="366"/>
      <c r="AE61" s="366"/>
      <c r="AF61" s="366"/>
      <c r="AG61" s="366"/>
      <c r="AH61" s="366"/>
      <c r="AI61" s="366"/>
      <c r="AJ61" s="366"/>
      <c r="AK61" s="366"/>
      <c r="AL61" s="366"/>
      <c r="AM61" s="366"/>
      <c r="AN61" s="366"/>
      <c r="AO61" s="366"/>
      <c r="AP61" s="366"/>
      <c r="AQ61" s="366"/>
      <c r="AR61" s="366"/>
      <c r="AS61" s="366"/>
      <c r="AT61" s="366"/>
      <c r="AU61" s="366"/>
      <c r="AV61" s="366"/>
      <c r="AW61" s="366"/>
      <c r="AX61" s="366"/>
      <c r="AY61" s="366"/>
      <c r="AZ61" s="366"/>
      <c r="BA61" s="366"/>
      <c r="BB61" s="366"/>
      <c r="BC61" s="366"/>
      <c r="BD61" s="366"/>
      <c r="BE61" s="366"/>
      <c r="BF61" s="366"/>
      <c r="BG61" s="366"/>
      <c r="BH61" s="366"/>
      <c r="BI61" s="366"/>
      <c r="BJ61" s="366"/>
      <c r="BK61" s="366"/>
      <c r="BL61" s="366"/>
      <c r="BM61" s="366"/>
      <c r="BN61" s="368"/>
      <c r="BQ61" s="366"/>
      <c r="BR61" s="366"/>
      <c r="BS61" s="366"/>
      <c r="BT61" s="366"/>
      <c r="BU61" s="366"/>
      <c r="BV61" s="366"/>
      <c r="BW61" s="366"/>
      <c r="BX61" s="366"/>
      <c r="BY61" s="366"/>
      <c r="BZ61" s="366"/>
    </row>
  </sheetData>
  <mergeCells count="15">
    <mergeCell ref="AP4:AS4"/>
    <mergeCell ref="V4:Y4"/>
    <mergeCell ref="Z4:AC4"/>
    <mergeCell ref="AD4:AG4"/>
    <mergeCell ref="AH4:AK4"/>
    <mergeCell ref="J4:M4"/>
    <mergeCell ref="N4:Q4"/>
    <mergeCell ref="F4:I4"/>
    <mergeCell ref="R4:U4"/>
    <mergeCell ref="AL4:AO4"/>
    <mergeCell ref="AT4:AW4"/>
    <mergeCell ref="AX4:BA4"/>
    <mergeCell ref="BB4:BE4"/>
    <mergeCell ref="BF4:BI4"/>
    <mergeCell ref="BJ4:BM4"/>
  </mergeCells>
  <phoneticPr fontId="0" type="noConversion"/>
  <printOptions horizontalCentered="1"/>
  <pageMargins left="0.75" right="0.75" top="1" bottom="1" header="0.5" footer="0.5"/>
  <pageSetup scale="66" pageOrder="overThenDown" orientation="landscape" r:id="rId1"/>
  <headerFooter alignWithMargins="0"/>
  <ignoredErrors>
    <ignoredError sqref="G28:G29 G26:G27 G22:G25" formula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6">
    <tabColor rgb="FF002060"/>
  </sheetPr>
  <dimension ref="B1:CE65"/>
  <sheetViews>
    <sheetView showGridLines="0" zoomScaleNormal="100" zoomScaleSheetLayoutView="150" workbookViewId="0">
      <selection activeCell="CB38" sqref="CB38"/>
    </sheetView>
  </sheetViews>
  <sheetFormatPr defaultColWidth="8" defaultRowHeight="10.5" outlineLevelRow="1"/>
  <cols>
    <col min="1" max="1" width="4.5546875" style="88" customWidth="1"/>
    <col min="2" max="2" width="2.21875" style="99" customWidth="1"/>
    <col min="3" max="3" width="17.77734375" style="88" bestFit="1" customWidth="1"/>
    <col min="4" max="4" width="11.5546875" style="88" bestFit="1" customWidth="1"/>
    <col min="5" max="7" width="10.77734375" style="108" bestFit="1" customWidth="1"/>
    <col min="8" max="16" width="11.21875" style="108" bestFit="1" customWidth="1"/>
    <col min="17" max="43" width="11.21875" style="108" customWidth="1"/>
    <col min="44" max="64" width="11.44140625" style="108" customWidth="1"/>
    <col min="65" max="65" width="2.109375" style="108" customWidth="1"/>
    <col min="66" max="66" width="3.21875" style="88" customWidth="1"/>
    <col min="67" max="67" width="22.77734375" style="88" customWidth="1"/>
    <col min="68" max="68" width="0.21875" style="88" customWidth="1"/>
    <col min="69" max="73" width="11.21875" style="108" customWidth="1"/>
    <col min="74" max="75" width="11.21875" style="88" customWidth="1"/>
    <col min="76" max="78" width="13" style="88" customWidth="1"/>
    <col min="79" max="83" width="11.5546875" style="88" customWidth="1"/>
    <col min="84" max="16384" width="8" style="88"/>
  </cols>
  <sheetData>
    <row r="1" spans="2:83" s="84" customFormat="1" ht="10.5" customHeight="1">
      <c r="B1" s="83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105"/>
      <c r="AI1" s="105"/>
      <c r="AJ1" s="105"/>
      <c r="AK1" s="105"/>
      <c r="AL1" s="105"/>
      <c r="AM1" s="105"/>
      <c r="AN1" s="105"/>
      <c r="AO1" s="105"/>
      <c r="AP1" s="105"/>
      <c r="AQ1" s="105"/>
      <c r="AR1" s="105"/>
      <c r="AS1" s="105"/>
      <c r="AT1" s="105"/>
      <c r="AU1" s="105"/>
      <c r="AV1" s="105"/>
      <c r="AW1" s="105"/>
      <c r="AX1" s="105"/>
      <c r="AY1" s="105"/>
      <c r="AZ1" s="105"/>
      <c r="BA1" s="105"/>
      <c r="BB1" s="105"/>
      <c r="BC1" s="105"/>
      <c r="BD1" s="105"/>
      <c r="BE1" s="105"/>
      <c r="BF1" s="105"/>
      <c r="BG1" s="105"/>
      <c r="BH1" s="105"/>
      <c r="BI1" s="105"/>
      <c r="BJ1" s="105"/>
      <c r="BK1" s="105"/>
      <c r="BL1" s="105"/>
      <c r="BM1" s="105"/>
      <c r="BQ1" s="105"/>
      <c r="BR1" s="105"/>
      <c r="BS1" s="105"/>
      <c r="BT1" s="105"/>
      <c r="BU1" s="105"/>
    </row>
    <row r="2" spans="2:83" s="84" customFormat="1">
      <c r="B2" s="85" t="s">
        <v>44</v>
      </c>
      <c r="C2" s="106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  <c r="AD2" s="105"/>
      <c r="AE2" s="105"/>
      <c r="AF2" s="105"/>
      <c r="AG2" s="105"/>
      <c r="AH2" s="105"/>
      <c r="AI2" s="105"/>
      <c r="AJ2" s="105"/>
      <c r="AK2" s="105"/>
      <c r="AL2" s="105"/>
      <c r="AM2" s="105"/>
      <c r="AN2" s="105"/>
      <c r="AO2" s="105"/>
      <c r="AP2" s="105"/>
      <c r="AQ2" s="105"/>
      <c r="AR2" s="105"/>
      <c r="AS2" s="105"/>
      <c r="AT2" s="105"/>
      <c r="AU2" s="105"/>
      <c r="AV2" s="105"/>
      <c r="AW2" s="105"/>
      <c r="AX2" s="105"/>
      <c r="AY2" s="105"/>
      <c r="AZ2" s="105"/>
      <c r="BA2" s="105"/>
      <c r="BB2" s="105"/>
      <c r="BC2" s="105"/>
      <c r="BD2" s="105"/>
      <c r="BE2" s="105"/>
      <c r="BF2" s="105"/>
      <c r="BG2" s="105"/>
      <c r="BH2" s="105"/>
      <c r="BI2" s="105"/>
      <c r="BJ2" s="105"/>
      <c r="BK2" s="105"/>
      <c r="BL2" s="105"/>
      <c r="BM2" s="105"/>
      <c r="BN2" s="107" t="str">
        <f>+B2</f>
        <v>Balance Sheet Projections</v>
      </c>
      <c r="BQ2" s="105"/>
      <c r="BR2" s="105"/>
      <c r="BS2" s="105"/>
      <c r="BT2" s="105"/>
      <c r="BU2" s="105"/>
    </row>
    <row r="3" spans="2:83" ht="9.75" customHeight="1">
      <c r="B3" s="1618"/>
      <c r="C3" s="1619"/>
    </row>
    <row r="4" spans="2:83" ht="16.5" customHeight="1" thickBot="1">
      <c r="B4" s="86"/>
      <c r="C4" s="87" t="s">
        <v>128</v>
      </c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  <c r="BK4" s="89"/>
      <c r="BL4" s="89"/>
      <c r="BM4" s="89"/>
      <c r="BO4" s="87" t="s">
        <v>43</v>
      </c>
      <c r="BQ4" s="89"/>
      <c r="BR4" s="89"/>
      <c r="BS4" s="89"/>
      <c r="BT4" s="89"/>
      <c r="BU4" s="89"/>
      <c r="BV4" s="84"/>
      <c r="BW4" s="84"/>
    </row>
    <row r="5" spans="2:83">
      <c r="B5" s="811"/>
      <c r="C5" s="812"/>
      <c r="D5" s="112" t="s">
        <v>98</v>
      </c>
      <c r="E5" s="1613" t="s">
        <v>49</v>
      </c>
      <c r="F5" s="1613"/>
      <c r="G5" s="1613"/>
      <c r="H5" s="1613"/>
      <c r="I5" s="1613" t="s">
        <v>77</v>
      </c>
      <c r="J5" s="1613"/>
      <c r="K5" s="1613"/>
      <c r="L5" s="1613"/>
      <c r="M5" s="1613" t="s">
        <v>78</v>
      </c>
      <c r="N5" s="1613"/>
      <c r="O5" s="1613"/>
      <c r="P5" s="1614"/>
      <c r="Q5" s="1613" t="s">
        <v>79</v>
      </c>
      <c r="R5" s="1613"/>
      <c r="S5" s="1613"/>
      <c r="T5" s="1614"/>
      <c r="U5" s="1613" t="s">
        <v>80</v>
      </c>
      <c r="V5" s="1613"/>
      <c r="W5" s="1613"/>
      <c r="X5" s="1614"/>
      <c r="Y5" s="1613" t="s">
        <v>318</v>
      </c>
      <c r="Z5" s="1613"/>
      <c r="AA5" s="1613"/>
      <c r="AB5" s="1614"/>
      <c r="AC5" s="1613" t="s">
        <v>317</v>
      </c>
      <c r="AD5" s="1613"/>
      <c r="AE5" s="1613"/>
      <c r="AF5" s="1614"/>
      <c r="AG5" s="1613" t="s">
        <v>319</v>
      </c>
      <c r="AH5" s="1613"/>
      <c r="AI5" s="1613"/>
      <c r="AJ5" s="1614"/>
      <c r="AK5" s="1613" t="s">
        <v>412</v>
      </c>
      <c r="AL5" s="1613"/>
      <c r="AM5" s="1613"/>
      <c r="AN5" s="1614"/>
      <c r="AO5" s="1613" t="s">
        <v>413</v>
      </c>
      <c r="AP5" s="1613"/>
      <c r="AQ5" s="1613"/>
      <c r="AR5" s="1614"/>
      <c r="AS5" s="1613" t="s">
        <v>626</v>
      </c>
      <c r="AT5" s="1613"/>
      <c r="AU5" s="1613"/>
      <c r="AV5" s="1614"/>
      <c r="AW5" s="1613" t="s">
        <v>627</v>
      </c>
      <c r="AX5" s="1613"/>
      <c r="AY5" s="1613"/>
      <c r="AZ5" s="1614"/>
      <c r="BA5" s="1613" t="s">
        <v>628</v>
      </c>
      <c r="BB5" s="1613"/>
      <c r="BC5" s="1613"/>
      <c r="BD5" s="1614"/>
      <c r="BE5" s="1613" t="s">
        <v>629</v>
      </c>
      <c r="BF5" s="1613"/>
      <c r="BG5" s="1613"/>
      <c r="BH5" s="1614"/>
      <c r="BI5" s="1613" t="s">
        <v>630</v>
      </c>
      <c r="BJ5" s="1613"/>
      <c r="BK5" s="1613"/>
      <c r="BL5" s="1614"/>
      <c r="BM5" s="92"/>
      <c r="BN5" s="90"/>
      <c r="BO5" s="94"/>
      <c r="BP5" s="91"/>
      <c r="BQ5" s="92" t="str">
        <f>'Income Statement'!BQ4</f>
        <v>FY 1</v>
      </c>
      <c r="BR5" s="92" t="str">
        <f>'Income Statement'!BR4</f>
        <v>FY 2</v>
      </c>
      <c r="BS5" s="92" t="str">
        <f>'Income Statement'!BS4</f>
        <v>FY 3</v>
      </c>
      <c r="BT5" s="92" t="str">
        <f>'Income Statement'!BT4</f>
        <v>FY 4</v>
      </c>
      <c r="BU5" s="93" t="str">
        <f>'Income Statement'!BU4</f>
        <v>FY 5</v>
      </c>
      <c r="BV5" s="93" t="str">
        <f>'Income Statement'!BV4</f>
        <v>FY6</v>
      </c>
      <c r="BW5" s="93" t="str">
        <f>'Income Statement'!BW4</f>
        <v>FY7</v>
      </c>
      <c r="BX5" s="93" t="str">
        <f>'Income Statement'!BX4</f>
        <v>FY8</v>
      </c>
      <c r="BY5" s="93" t="str">
        <f>'Income Statement'!BY4</f>
        <v>FY9</v>
      </c>
      <c r="BZ5" s="93" t="str">
        <f>'Income Statement'!BZ4</f>
        <v>FY10</v>
      </c>
      <c r="CA5" s="93" t="str">
        <f>'Income Statement'!CA4</f>
        <v>FY11</v>
      </c>
      <c r="CB5" s="93" t="str">
        <f>'Income Statement'!CB4</f>
        <v>FY12</v>
      </c>
      <c r="CC5" s="93" t="str">
        <f>'Income Statement'!CC4</f>
        <v>FY13</v>
      </c>
      <c r="CD5" s="93" t="str">
        <f>'Income Statement'!CD4</f>
        <v>FY14</v>
      </c>
      <c r="CE5" s="93" t="str">
        <f>'Income Statement'!CE4</f>
        <v>FY15</v>
      </c>
    </row>
    <row r="6" spans="2:83" s="99" customFormat="1" ht="10.8" thickBot="1">
      <c r="B6" s="813"/>
      <c r="C6" s="814"/>
      <c r="D6" s="113" t="s">
        <v>99</v>
      </c>
      <c r="E6" s="97" t="str">
        <f>'Income Statement'!E5</f>
        <v>Q1 FY1</v>
      </c>
      <c r="F6" s="97" t="str">
        <f>'Income Statement'!F5</f>
        <v>Q2 FY1</v>
      </c>
      <c r="G6" s="97" t="str">
        <f>'Income Statement'!G5</f>
        <v>Q3 FY1</v>
      </c>
      <c r="H6" s="97" t="str">
        <f>'Income Statement'!H5</f>
        <v>Q4 FY1</v>
      </c>
      <c r="I6" s="97" t="str">
        <f>'Income Statement'!I5</f>
        <v>Q1 FY2</v>
      </c>
      <c r="J6" s="97" t="str">
        <f>'Income Statement'!J5</f>
        <v>Q2 FY2</v>
      </c>
      <c r="K6" s="97" t="str">
        <f>'Income Statement'!K5</f>
        <v>Q3 FY2</v>
      </c>
      <c r="L6" s="97" t="str">
        <f>'Income Statement'!L5</f>
        <v>Q4 FY2</v>
      </c>
      <c r="M6" s="97" t="str">
        <f>'Income Statement'!M5</f>
        <v>Q1 FY3</v>
      </c>
      <c r="N6" s="97" t="str">
        <f>'Income Statement'!N5</f>
        <v>Q2 FY3</v>
      </c>
      <c r="O6" s="97" t="str">
        <f>'Income Statement'!O5</f>
        <v>Q3 FY3</v>
      </c>
      <c r="P6" s="98" t="str">
        <f>'Income Statement'!P5</f>
        <v>Q4 FY3</v>
      </c>
      <c r="Q6" s="97" t="str">
        <f>'Income Statement'!Q5</f>
        <v>Q1 FY4</v>
      </c>
      <c r="R6" s="97" t="str">
        <f>'Income Statement'!R5</f>
        <v>Q2 FY4</v>
      </c>
      <c r="S6" s="97" t="str">
        <f>'Income Statement'!S5</f>
        <v>Q3 FY4</v>
      </c>
      <c r="T6" s="98" t="str">
        <f>'Income Statement'!T5</f>
        <v>Q4 FY4</v>
      </c>
      <c r="U6" s="97" t="str">
        <f>'Income Statement'!U5</f>
        <v>Q1 FY5</v>
      </c>
      <c r="V6" s="97" t="str">
        <f>'Income Statement'!V5</f>
        <v>Q2 FY5</v>
      </c>
      <c r="W6" s="97" t="str">
        <f>'Income Statement'!W5</f>
        <v>Q3 FY5</v>
      </c>
      <c r="X6" s="98" t="str">
        <f>'Income Statement'!X5</f>
        <v>Q4 FY5</v>
      </c>
      <c r="Y6" s="97" t="str">
        <f>'Income Statement'!Y5</f>
        <v>Q1 FY6</v>
      </c>
      <c r="Z6" s="97" t="str">
        <f>'Income Statement'!Z5</f>
        <v>Q2 FY6</v>
      </c>
      <c r="AA6" s="97" t="str">
        <f>'Income Statement'!AA5</f>
        <v>Q3 FY6</v>
      </c>
      <c r="AB6" s="98" t="str">
        <f>'Income Statement'!AB5</f>
        <v>Q4 FY6</v>
      </c>
      <c r="AC6" s="97" t="str">
        <f>'Income Statement'!AC5</f>
        <v>Q1 FY7</v>
      </c>
      <c r="AD6" s="97" t="str">
        <f>'Income Statement'!AD5</f>
        <v>Q2 FY7</v>
      </c>
      <c r="AE6" s="97" t="str">
        <f>'Income Statement'!AE5</f>
        <v>Q3 FY7</v>
      </c>
      <c r="AF6" s="98" t="str">
        <f>'Income Statement'!AF5</f>
        <v>Q4 FY7</v>
      </c>
      <c r="AG6" s="97" t="str">
        <f>'Income Statement'!AG5</f>
        <v>Q1 FY8</v>
      </c>
      <c r="AH6" s="97" t="str">
        <f>'Income Statement'!AH5</f>
        <v>Q2 FY8</v>
      </c>
      <c r="AI6" s="97" t="str">
        <f>'Income Statement'!AI5</f>
        <v>Q3 FY8</v>
      </c>
      <c r="AJ6" s="98" t="str">
        <f>'Income Statement'!AJ5</f>
        <v>Q4 FY8</v>
      </c>
      <c r="AK6" s="97" t="str">
        <f>'Income Statement'!AK5</f>
        <v>Q1 FY9</v>
      </c>
      <c r="AL6" s="97" t="str">
        <f>'Income Statement'!AL5</f>
        <v>Q2 FY9</v>
      </c>
      <c r="AM6" s="97" t="str">
        <f>'Income Statement'!AM5</f>
        <v>Q3 FY9</v>
      </c>
      <c r="AN6" s="98" t="str">
        <f>'Income Statement'!AN5</f>
        <v>Q4 FY9</v>
      </c>
      <c r="AO6" s="97" t="str">
        <f>'Income Statement'!AO5</f>
        <v>Q1 FY10</v>
      </c>
      <c r="AP6" s="97" t="str">
        <f>'Income Statement'!AP5</f>
        <v>Q2 FY10</v>
      </c>
      <c r="AQ6" s="97" t="str">
        <f>'Income Statement'!AQ5</f>
        <v>Q3 FY10</v>
      </c>
      <c r="AR6" s="98" t="str">
        <f>'Income Statement'!AR5</f>
        <v>Q4 FY10</v>
      </c>
      <c r="AS6" s="97" t="str">
        <f>'Income Statement'!AS5</f>
        <v>Q1 FY11</v>
      </c>
      <c r="AT6" s="97" t="str">
        <f>'Income Statement'!AT5</f>
        <v>Q2 FY11</v>
      </c>
      <c r="AU6" s="97" t="str">
        <f>'Income Statement'!AU5</f>
        <v>Q3 FY11</v>
      </c>
      <c r="AV6" s="98" t="str">
        <f>'Income Statement'!AV5</f>
        <v>Q4 FY11</v>
      </c>
      <c r="AW6" s="97" t="str">
        <f>'Income Statement'!AW5</f>
        <v>Q1 FY12</v>
      </c>
      <c r="AX6" s="97" t="str">
        <f>'Income Statement'!AX5</f>
        <v>Q2 FY12</v>
      </c>
      <c r="AY6" s="97" t="str">
        <f>'Income Statement'!AY5</f>
        <v>Q3 FY12</v>
      </c>
      <c r="AZ6" s="98" t="str">
        <f>'Income Statement'!AZ5</f>
        <v>Q4 FY12</v>
      </c>
      <c r="BA6" s="97" t="str">
        <f>'Income Statement'!BA5</f>
        <v>Q1 FY13</v>
      </c>
      <c r="BB6" s="97" t="str">
        <f>'Income Statement'!BB5</f>
        <v>Q2 FY13</v>
      </c>
      <c r="BC6" s="97" t="str">
        <f>'Income Statement'!BC5</f>
        <v>Q3 FY13</v>
      </c>
      <c r="BD6" s="98" t="str">
        <f>'Income Statement'!BD5</f>
        <v>Q4 FY13</v>
      </c>
      <c r="BE6" s="97" t="str">
        <f>'Income Statement'!BE5</f>
        <v>Q1 FY14</v>
      </c>
      <c r="BF6" s="97" t="str">
        <f>'Income Statement'!BF5</f>
        <v>Q2 FY14</v>
      </c>
      <c r="BG6" s="97" t="str">
        <f>'Income Statement'!BG5</f>
        <v>Q3 FY14</v>
      </c>
      <c r="BH6" s="98" t="str">
        <f>'Income Statement'!BH5</f>
        <v>Q4 FY14</v>
      </c>
      <c r="BI6" s="97" t="str">
        <f>'Income Statement'!BI5</f>
        <v>Q1 FY15</v>
      </c>
      <c r="BJ6" s="97" t="str">
        <f>'Income Statement'!BJ5</f>
        <v>Q2 FY15</v>
      </c>
      <c r="BK6" s="97" t="str">
        <f>'Income Statement'!BK5</f>
        <v>Q3 FY15</v>
      </c>
      <c r="BL6" s="98" t="str">
        <f>'Income Statement'!BL5</f>
        <v>Q4 FY15</v>
      </c>
      <c r="BM6" s="1156"/>
      <c r="BN6" s="95"/>
      <c r="BO6" s="81"/>
      <c r="BP6" s="81"/>
      <c r="BQ6" s="100"/>
      <c r="BR6" s="100"/>
      <c r="BS6" s="100"/>
      <c r="BT6" s="100"/>
      <c r="BU6" s="101"/>
      <c r="BV6" s="101"/>
      <c r="BW6" s="101"/>
      <c r="BX6" s="101"/>
      <c r="BY6" s="101"/>
      <c r="BZ6" s="101"/>
      <c r="CA6" s="101"/>
      <c r="CB6" s="101"/>
      <c r="CC6" s="101"/>
      <c r="CD6" s="101"/>
      <c r="CE6" s="101"/>
    </row>
    <row r="7" spans="2:83" ht="10.199999999999999">
      <c r="B7" s="805"/>
      <c r="C7" s="805"/>
      <c r="D7" s="805"/>
      <c r="E7" s="805"/>
      <c r="F7" s="805"/>
      <c r="G7" s="805"/>
      <c r="H7" s="805"/>
      <c r="I7" s="805"/>
      <c r="J7" s="805"/>
      <c r="K7" s="805"/>
      <c r="L7" s="805"/>
      <c r="M7" s="805"/>
      <c r="N7" s="805"/>
      <c r="O7" s="805"/>
      <c r="P7" s="805"/>
      <c r="Q7" s="805"/>
      <c r="R7" s="805"/>
      <c r="S7" s="805"/>
      <c r="T7" s="805"/>
      <c r="U7" s="805"/>
      <c r="V7" s="805"/>
      <c r="W7" s="805"/>
      <c r="X7" s="805"/>
      <c r="Y7" s="805"/>
      <c r="Z7" s="805"/>
      <c r="AA7" s="805"/>
      <c r="AB7" s="805"/>
      <c r="AC7" s="805"/>
      <c r="AD7" s="805"/>
      <c r="AE7" s="805"/>
      <c r="AF7" s="805"/>
      <c r="AG7" s="805"/>
      <c r="AH7" s="805"/>
      <c r="AI7" s="805"/>
      <c r="AJ7" s="805"/>
      <c r="AK7" s="805"/>
      <c r="AL7" s="805"/>
      <c r="AM7" s="805"/>
      <c r="AN7" s="805"/>
      <c r="AO7" s="805"/>
      <c r="AP7" s="805"/>
      <c r="AQ7" s="805"/>
      <c r="AR7" s="805"/>
      <c r="AS7" s="805"/>
      <c r="AT7" s="805"/>
      <c r="AU7" s="805"/>
      <c r="AV7" s="805"/>
      <c r="AW7" s="805"/>
      <c r="AX7" s="805"/>
      <c r="AY7" s="805"/>
      <c r="AZ7" s="805"/>
      <c r="BA7" s="805"/>
      <c r="BB7" s="805"/>
      <c r="BC7" s="805"/>
      <c r="BD7" s="805"/>
      <c r="BE7" s="805"/>
      <c r="BF7" s="805"/>
      <c r="BG7" s="805"/>
      <c r="BH7" s="805"/>
      <c r="BI7" s="805"/>
      <c r="BJ7" s="805"/>
      <c r="BK7" s="805"/>
      <c r="BL7" s="805"/>
      <c r="BM7" s="1152"/>
      <c r="BN7" s="805"/>
      <c r="BO7" s="805"/>
      <c r="BP7" s="805"/>
      <c r="BQ7" s="805"/>
      <c r="BR7" s="805"/>
      <c r="BS7" s="805"/>
      <c r="BT7" s="805"/>
      <c r="BU7" s="805"/>
      <c r="BV7" s="805"/>
      <c r="BW7" s="805"/>
      <c r="BX7" s="805"/>
      <c r="BY7" s="805"/>
      <c r="BZ7" s="805"/>
      <c r="CA7" s="805"/>
      <c r="CB7" s="805"/>
      <c r="CC7" s="805"/>
      <c r="CD7" s="805"/>
      <c r="CE7" s="805"/>
    </row>
    <row r="8" spans="2:83" ht="10.199999999999999">
      <c r="B8" s="802" t="s">
        <v>15</v>
      </c>
      <c r="C8" s="802"/>
      <c r="D8" s="802"/>
      <c r="E8" s="802"/>
      <c r="F8" s="802"/>
      <c r="G8" s="802"/>
      <c r="H8" s="802"/>
      <c r="I8" s="802"/>
      <c r="J8" s="802"/>
      <c r="K8" s="802"/>
      <c r="L8" s="802"/>
      <c r="M8" s="802"/>
      <c r="N8" s="802"/>
      <c r="O8" s="802"/>
      <c r="P8" s="802"/>
      <c r="Q8" s="802"/>
      <c r="R8" s="802"/>
      <c r="S8" s="802"/>
      <c r="T8" s="802"/>
      <c r="U8" s="802"/>
      <c r="V8" s="802"/>
      <c r="W8" s="802"/>
      <c r="X8" s="802"/>
      <c r="Y8" s="802"/>
      <c r="Z8" s="802"/>
      <c r="AA8" s="802"/>
      <c r="AB8" s="802"/>
      <c r="AC8" s="802"/>
      <c r="AD8" s="802"/>
      <c r="AE8" s="802"/>
      <c r="AF8" s="802"/>
      <c r="AG8" s="802"/>
      <c r="AH8" s="802"/>
      <c r="AI8" s="802"/>
      <c r="AJ8" s="802"/>
      <c r="AK8" s="802"/>
      <c r="AL8" s="802"/>
      <c r="AM8" s="802"/>
      <c r="AN8" s="802"/>
      <c r="AO8" s="802"/>
      <c r="AP8" s="802"/>
      <c r="AQ8" s="802"/>
      <c r="AR8" s="802"/>
      <c r="AS8" s="802"/>
      <c r="AT8" s="802"/>
      <c r="AU8" s="802"/>
      <c r="AV8" s="802"/>
      <c r="AW8" s="802"/>
      <c r="AX8" s="802"/>
      <c r="AY8" s="802"/>
      <c r="AZ8" s="802"/>
      <c r="BA8" s="802"/>
      <c r="BB8" s="802"/>
      <c r="BC8" s="802"/>
      <c r="BD8" s="802"/>
      <c r="BE8" s="802"/>
      <c r="BF8" s="802"/>
      <c r="BG8" s="802"/>
      <c r="BH8" s="802"/>
      <c r="BI8" s="802"/>
      <c r="BJ8" s="802"/>
      <c r="BK8" s="802"/>
      <c r="BL8" s="802"/>
      <c r="BM8" s="1153"/>
      <c r="BN8" s="802" t="s">
        <v>15</v>
      </c>
      <c r="BO8" s="802"/>
      <c r="BP8" s="802"/>
      <c r="BQ8" s="802"/>
      <c r="BR8" s="802"/>
      <c r="BS8" s="802"/>
      <c r="BT8" s="802"/>
      <c r="BU8" s="802"/>
      <c r="BV8" s="802"/>
      <c r="BW8" s="802"/>
      <c r="BX8" s="802"/>
      <c r="BY8" s="802"/>
      <c r="BZ8" s="802"/>
      <c r="CA8" s="802"/>
      <c r="CB8" s="802"/>
      <c r="CC8" s="802"/>
      <c r="CD8" s="802"/>
      <c r="CE8" s="802"/>
    </row>
    <row r="9" spans="2:83" ht="10.199999999999999">
      <c r="B9" s="805"/>
      <c r="C9" s="805" t="s">
        <v>11</v>
      </c>
      <c r="D9" s="1427">
        <v>0</v>
      </c>
      <c r="E9" s="1427">
        <f>'Cash Flow'!E27</f>
        <v>1752473.0730701601</v>
      </c>
      <c r="F9" s="1427">
        <f>'Cash Flow'!F27</f>
        <v>1490082.2129231519</v>
      </c>
      <c r="G9" s="1427">
        <f>'Cash Flow'!G27</f>
        <v>1273089.3179187465</v>
      </c>
      <c r="H9" s="1427">
        <f>'Cash Flow'!H27</f>
        <v>1036526.4229143411</v>
      </c>
      <c r="I9" s="1427">
        <f>'Cash Flow'!I27</f>
        <v>1865020.8131449125</v>
      </c>
      <c r="J9" s="1427">
        <f>'Cash Flow'!J27</f>
        <v>1671828.1656427097</v>
      </c>
      <c r="K9" s="1427">
        <f>'Cash Flow'!K27</f>
        <v>1506743.4656427098</v>
      </c>
      <c r="L9" s="1427">
        <f>'Cash Flow'!L27</f>
        <v>1320531.7656427098</v>
      </c>
      <c r="M9" s="1427">
        <f>'Cash Flow'!M27</f>
        <v>2256655.4716258319</v>
      </c>
      <c r="N9" s="1427">
        <f>'Cash Flow'!N27</f>
        <v>2086832.301625832</v>
      </c>
      <c r="O9" s="1427">
        <f>'Cash Flow'!O27</f>
        <v>1917009.1316258321</v>
      </c>
      <c r="P9" s="1427">
        <f>'Cash Flow'!P27</f>
        <v>1723946.2616258319</v>
      </c>
      <c r="Q9" s="1427">
        <f>'Cash Flow'!Q27</f>
        <v>2675968.0440243091</v>
      </c>
      <c r="R9" s="1427">
        <f>'Cash Flow'!R27</f>
        <v>2500932.5570243089</v>
      </c>
      <c r="S9" s="1427">
        <f>'Cash Flow'!S27</f>
        <v>2325897.0700243087</v>
      </c>
      <c r="T9" s="1427">
        <f>'Cash Flow'!T27</f>
        <v>2125737.9130243086</v>
      </c>
      <c r="U9" s="1427">
        <f>'Cash Flow'!U27</f>
        <v>3093181.682246448</v>
      </c>
      <c r="V9" s="1427">
        <f>'Cash Flow'!V27</f>
        <v>2912412.6465464481</v>
      </c>
      <c r="W9" s="1427">
        <f>'Cash Flow'!W27</f>
        <v>2731643.6108464482</v>
      </c>
      <c r="X9" s="1427">
        <f>'Cash Flow'!X27</f>
        <v>2523678.5381464483</v>
      </c>
      <c r="Y9" s="1427">
        <f>'Cash Flow'!Y27</f>
        <v>3630856.3976967232</v>
      </c>
      <c r="Z9" s="1427">
        <f>'Cash Flow'!Z27</f>
        <v>3568680.4584267233</v>
      </c>
      <c r="AA9" s="1427">
        <f>'Cash Flow'!AA27</f>
        <v>3506504.5191567233</v>
      </c>
      <c r="AB9" s="1427">
        <f>'Cash Flow'!AB27</f>
        <v>3414852.9391867234</v>
      </c>
      <c r="AC9" s="1427">
        <f>'Cash Flow'!AC27</f>
        <v>4536175.2610164965</v>
      </c>
      <c r="AD9" s="1427">
        <f>'Cash Flow'!AD27</f>
        <v>4467061.7278194968</v>
      </c>
      <c r="AE9" s="1427">
        <f>'Cash Flow'!AE27</f>
        <v>4397948.1946224971</v>
      </c>
      <c r="AF9" s="1427">
        <f>'Cash Flow'!AF27</f>
        <v>4296851.4566554967</v>
      </c>
      <c r="AG9" s="1427">
        <f>'Cash Flow'!AG27</f>
        <v>5431535.9491696376</v>
      </c>
      <c r="AH9" s="1427">
        <f>'Cash Flow'!AH27</f>
        <v>5354791.0626529381</v>
      </c>
      <c r="AI9" s="1427">
        <f>'Cash Flow'!AI27</f>
        <v>5278046.1761362385</v>
      </c>
      <c r="AJ9" s="1427">
        <f>'Cash Flow'!AJ27</f>
        <v>5166559.7643725388</v>
      </c>
      <c r="AK9" s="1427">
        <f>'Cash Flow'!AK27</f>
        <v>6313679.4320599437</v>
      </c>
      <c r="AL9" s="1427">
        <f>'Cash Flow'!AL27</f>
        <v>6228540.0568915736</v>
      </c>
      <c r="AM9" s="1427">
        <f>'Cash Flow'!AM27</f>
        <v>6143400.6817232035</v>
      </c>
      <c r="AN9" s="1427">
        <f>'Cash Flow'!AN27</f>
        <v>6020485.6287831338</v>
      </c>
      <c r="AO9" s="1427">
        <f>'Cash Flow'!AO27</f>
        <v>7178995.5123299956</v>
      </c>
      <c r="AP9" s="1427">
        <f>'Cash Flow'!AP27</f>
        <v>7084622.1996447882</v>
      </c>
      <c r="AQ9" s="1427">
        <f>'Cash Flow'!AQ27</f>
        <v>6990248.8869595807</v>
      </c>
      <c r="AR9" s="1427">
        <f>'Cash Flow'!AR27</f>
        <v>6854762.3287255038</v>
      </c>
      <c r="AS9" s="1427">
        <f>'Cash Flow'!AS27</f>
        <v>8023454.9033500142</v>
      </c>
      <c r="AT9" s="1427">
        <f>'Cash Flow'!AT27</f>
        <v>7918924.2593962867</v>
      </c>
      <c r="AU9" s="1427">
        <f>'Cash Flow'!AU27</f>
        <v>7814393.6154425591</v>
      </c>
      <c r="AV9" s="1427">
        <f>'Cash Flow'!AV27</f>
        <v>7665078.4013850745</v>
      </c>
      <c r="AW9" s="1427">
        <f>'Cash Flow'!AW27</f>
        <v>8842577.4988998882</v>
      </c>
      <c r="AX9" s="1427">
        <f>'Cash Flow'!AX27</f>
        <v>8726873.790550787</v>
      </c>
      <c r="AY9" s="1427">
        <f>'Cash Flow'!AY27</f>
        <v>8611170.0822016858</v>
      </c>
      <c r="AZ9" s="1427">
        <f>'Cash Flow'!AZ27</f>
        <v>8446643.3467384521</v>
      </c>
      <c r="BA9" s="1427">
        <f>'Cash Flow'!BA27</f>
        <v>9631396.4533915874</v>
      </c>
      <c r="BB9" s="1427">
        <f>'Cash Flow'!BB27</f>
        <v>9503402.3742075767</v>
      </c>
      <c r="BC9" s="1427">
        <f>'Cash Flow'!BC27</f>
        <v>9375408.2950235661</v>
      </c>
      <c r="BD9" s="1427">
        <f>'Cash Flow'!BD27</f>
        <v>9194148.8860140089</v>
      </c>
      <c r="BE9" s="1427">
        <f>'Cash Flow'!BE27</f>
        <v>10384387.653357465</v>
      </c>
      <c r="BF9" s="1427">
        <f>'Cash Flow'!BF27</f>
        <v>10242874.166255053</v>
      </c>
      <c r="BG9" s="1427">
        <f>'Cash Flow'!BG27</f>
        <v>10101360.679152641</v>
      </c>
      <c r="BH9" s="1427">
        <f>'Cash Flow'!BH27</f>
        <v>9901695.3292421289</v>
      </c>
      <c r="BI9" s="1427">
        <f>'Cash Flow'!BI27</f>
        <v>11095444.11899587</v>
      </c>
      <c r="BJ9" s="1427">
        <f>'Cash Flow'!BJ27</f>
        <v>10939059.283183217</v>
      </c>
      <c r="BK9" s="1427">
        <f>'Cash Flow'!BK27</f>
        <v>10782674.447370565</v>
      </c>
      <c r="BL9" s="1427">
        <f>'Cash Flow'!BL27</f>
        <v>10562762.562469002</v>
      </c>
      <c r="BM9" s="1152"/>
      <c r="BN9" s="805"/>
      <c r="BO9" s="805" t="str">
        <f>C9</f>
        <v>Cash</v>
      </c>
      <c r="BP9" s="805"/>
      <c r="BQ9" s="1427">
        <f>+H9</f>
        <v>1036526.4229143411</v>
      </c>
      <c r="BR9" s="1427">
        <f>+L9</f>
        <v>1320531.7656427098</v>
      </c>
      <c r="BS9" s="1427">
        <f>+P9</f>
        <v>1723946.2616258319</v>
      </c>
      <c r="BT9" s="1427">
        <f>+T9</f>
        <v>2125737.9130243086</v>
      </c>
      <c r="BU9" s="1427">
        <f>+X9</f>
        <v>2523678.5381464483</v>
      </c>
      <c r="BV9" s="1427">
        <f>+AB9</f>
        <v>3414852.9391867234</v>
      </c>
      <c r="BW9" s="1427">
        <f>+AF9</f>
        <v>4296851.4566554967</v>
      </c>
      <c r="BX9" s="1427">
        <f>+AJ9</f>
        <v>5166559.7643725388</v>
      </c>
      <c r="BY9" s="1427">
        <f>+AN9</f>
        <v>6020485.6287831338</v>
      </c>
      <c r="BZ9" s="1427">
        <f>+AR9</f>
        <v>6854762.3287255038</v>
      </c>
      <c r="CA9" s="1427">
        <f>+AS9</f>
        <v>8023454.9033500142</v>
      </c>
      <c r="CB9" s="1427">
        <f t="shared" ref="CB9:CE10" si="0">+AT9</f>
        <v>7918924.2593962867</v>
      </c>
      <c r="CC9" s="1427">
        <f t="shared" si="0"/>
        <v>7814393.6154425591</v>
      </c>
      <c r="CD9" s="1427">
        <f t="shared" si="0"/>
        <v>7665078.4013850745</v>
      </c>
      <c r="CE9" s="1427">
        <f t="shared" si="0"/>
        <v>8842577.4988998882</v>
      </c>
    </row>
    <row r="10" spans="2:83" ht="10.199999999999999">
      <c r="B10" s="802"/>
      <c r="C10" s="802" t="s">
        <v>65</v>
      </c>
      <c r="D10" s="1426">
        <f>+'Full Assumptions '!C537</f>
        <v>0</v>
      </c>
      <c r="E10" s="1426">
        <f>ROUND(+'Income Statement'!E8*'Full Assumptions '!$C$344/90,-2)</f>
        <v>0</v>
      </c>
      <c r="F10" s="1426">
        <f>ROUND(+'Income Statement'!F8*'Full Assumptions '!$C$344/90,-2)</f>
        <v>0</v>
      </c>
      <c r="G10" s="1426">
        <f>ROUND(+'Income Statement'!G8*'Full Assumptions '!$C$344/90,-2)</f>
        <v>0</v>
      </c>
      <c r="H10" s="1426">
        <f>ROUND(+'Income Statement'!H8*'Full Assumptions '!$C$344/90,-2)</f>
        <v>0</v>
      </c>
      <c r="I10" s="1426">
        <f>ROUND(+'Income Statement'!I8*'Full Assumptions '!$C$344/90,-2)</f>
        <v>0</v>
      </c>
      <c r="J10" s="1426">
        <f>ROUND(+'Income Statement'!J8*'Full Assumptions '!$C$344/90,-2)</f>
        <v>0</v>
      </c>
      <c r="K10" s="1426">
        <f>ROUND(+'Income Statement'!K8*'Full Assumptions '!$C$344/90,-2)</f>
        <v>0</v>
      </c>
      <c r="L10" s="1426">
        <f>ROUND(+'Income Statement'!L8*'Full Assumptions '!$C$344/90,-2)</f>
        <v>0</v>
      </c>
      <c r="M10" s="1426">
        <f>ROUND(+'Income Statement'!M8*'Full Assumptions '!$C$344/90,-2)</f>
        <v>0</v>
      </c>
      <c r="N10" s="1426">
        <f>ROUND(+'Income Statement'!N8*'Full Assumptions '!$C$344/90,-2)</f>
        <v>0</v>
      </c>
      <c r="O10" s="1426">
        <f>ROUND(+'Income Statement'!O8*'Full Assumptions '!$C$344/90,-2)</f>
        <v>0</v>
      </c>
      <c r="P10" s="1426">
        <f>ROUND(+'Income Statement'!P8*'Full Assumptions '!$C$344/90,-2)</f>
        <v>0</v>
      </c>
      <c r="Q10" s="1426">
        <f>ROUND(+'Income Statement'!Q8*'Full Assumptions '!$C$344/90,-2)</f>
        <v>0</v>
      </c>
      <c r="R10" s="1426">
        <f>ROUND(+'Income Statement'!R8*'Full Assumptions '!$C$344/90,-2)</f>
        <v>0</v>
      </c>
      <c r="S10" s="1426">
        <f>ROUND(+'Income Statement'!S8*'Full Assumptions '!$C$344/90,-2)</f>
        <v>0</v>
      </c>
      <c r="T10" s="1426">
        <f>ROUND(+'Income Statement'!T8*'Full Assumptions '!$C$344/90,-2)</f>
        <v>0</v>
      </c>
      <c r="U10" s="1426">
        <f>ROUND(+'Income Statement'!U8*'Full Assumptions '!$C$344/90,-2)</f>
        <v>0</v>
      </c>
      <c r="V10" s="1426">
        <f>ROUND(+'Income Statement'!V8*'Full Assumptions '!$C$344/90,-2)</f>
        <v>0</v>
      </c>
      <c r="W10" s="1426">
        <f>ROUND(+'Income Statement'!W8*'Full Assumptions '!$C$344/90,-2)</f>
        <v>0</v>
      </c>
      <c r="X10" s="1426">
        <f>ROUND(+'Income Statement'!X8*'Full Assumptions '!$C$344/90,-2)</f>
        <v>0</v>
      </c>
      <c r="Y10" s="1426">
        <f>ROUND(+'Income Statement'!Y8*'Full Assumptions '!$C$344/90,-2)</f>
        <v>0</v>
      </c>
      <c r="Z10" s="1426">
        <f>ROUND(+'Income Statement'!Z8*'Full Assumptions '!$C$344/90,-2)</f>
        <v>0</v>
      </c>
      <c r="AA10" s="1426">
        <f>ROUND(+'Income Statement'!AA8*'Full Assumptions '!$C$344/90,-2)</f>
        <v>0</v>
      </c>
      <c r="AB10" s="1426">
        <f>ROUND(+'Income Statement'!AB8*'Full Assumptions '!$C$344/90,-2)</f>
        <v>0</v>
      </c>
      <c r="AC10" s="1426">
        <f>ROUND(+'Income Statement'!AC8*'Full Assumptions '!$C$344/90,-2)</f>
        <v>0</v>
      </c>
      <c r="AD10" s="1426">
        <f>ROUND(+'Income Statement'!AD8*'Full Assumptions '!$C$344/90,-2)</f>
        <v>0</v>
      </c>
      <c r="AE10" s="1426">
        <f>ROUND(+'Income Statement'!AE8*'Full Assumptions '!$C$344/90,-2)</f>
        <v>0</v>
      </c>
      <c r="AF10" s="1426">
        <f>ROUND(+'Income Statement'!AF8*'Full Assumptions '!$C$344/90,-2)</f>
        <v>0</v>
      </c>
      <c r="AG10" s="1426">
        <f>ROUND(+'Income Statement'!AG8*'Full Assumptions '!$C$344/90,-2)</f>
        <v>0</v>
      </c>
      <c r="AH10" s="1426">
        <f>ROUND(+'Income Statement'!AH8*'Full Assumptions '!$C$344/90,-2)</f>
        <v>0</v>
      </c>
      <c r="AI10" s="1426">
        <f>ROUND(+'Income Statement'!AI8*'Full Assumptions '!$C$344/90,-2)</f>
        <v>0</v>
      </c>
      <c r="AJ10" s="1426">
        <f>ROUND(+'Income Statement'!AJ8*'Full Assumptions '!$C$344/90,-2)</f>
        <v>0</v>
      </c>
      <c r="AK10" s="1426">
        <f>ROUND(+'Income Statement'!AK8*'Full Assumptions '!$C$344/90,-2)</f>
        <v>0</v>
      </c>
      <c r="AL10" s="1426">
        <f>ROUND(+'Income Statement'!AL8*'Full Assumptions '!$C$344/90,-2)</f>
        <v>0</v>
      </c>
      <c r="AM10" s="1426">
        <f>ROUND(+'Income Statement'!AM8*'Full Assumptions '!$C$344/90,-2)</f>
        <v>0</v>
      </c>
      <c r="AN10" s="1426">
        <f>ROUND(+'Income Statement'!AN8*'Full Assumptions '!$C$344/90,-2)</f>
        <v>0</v>
      </c>
      <c r="AO10" s="1426">
        <f>ROUND(+'Income Statement'!AO8*'Full Assumptions '!$C$344/90,-2)</f>
        <v>0</v>
      </c>
      <c r="AP10" s="1426">
        <f>ROUND(+'Income Statement'!AP8*'Full Assumptions '!$C$344/90,-2)</f>
        <v>0</v>
      </c>
      <c r="AQ10" s="1426">
        <f>ROUND(+'Income Statement'!AQ8*'Full Assumptions '!$C$344/90,-2)</f>
        <v>0</v>
      </c>
      <c r="AR10" s="1426">
        <f>ROUND(+'Income Statement'!AR8*'Full Assumptions '!$C$344/90,-2)</f>
        <v>0</v>
      </c>
      <c r="AS10" s="1426">
        <f>ROUND(+'Income Statement'!AS8*'Full Assumptions '!$C$344/90,-2)</f>
        <v>0</v>
      </c>
      <c r="AT10" s="1426">
        <f>ROUND(+'Income Statement'!AT8*'Full Assumptions '!$C$344/90,-2)</f>
        <v>0</v>
      </c>
      <c r="AU10" s="1426">
        <f>ROUND(+'Income Statement'!AU8*'Full Assumptions '!$C$344/90,-2)</f>
        <v>0</v>
      </c>
      <c r="AV10" s="1426">
        <f>ROUND(+'Income Statement'!AV8*'Full Assumptions '!$C$344/90,-2)</f>
        <v>0</v>
      </c>
      <c r="AW10" s="1426">
        <f>ROUND(+'Income Statement'!AW8*'Full Assumptions '!$C$344/90,-2)</f>
        <v>0</v>
      </c>
      <c r="AX10" s="1426">
        <f>ROUND(+'Income Statement'!AX8*'Full Assumptions '!$C$344/90,-2)</f>
        <v>0</v>
      </c>
      <c r="AY10" s="1426">
        <f>ROUND(+'Income Statement'!AY8*'Full Assumptions '!$C$344/90,-2)</f>
        <v>0</v>
      </c>
      <c r="AZ10" s="1426">
        <f>ROUND(+'Income Statement'!AZ8*'Full Assumptions '!$C$344/90,-2)</f>
        <v>0</v>
      </c>
      <c r="BA10" s="1426">
        <f>ROUND(+'Income Statement'!BA8*'Full Assumptions '!$C$344/90,-2)</f>
        <v>0</v>
      </c>
      <c r="BB10" s="1426">
        <f>ROUND(+'Income Statement'!BB8*'Full Assumptions '!$C$344/90,-2)</f>
        <v>0</v>
      </c>
      <c r="BC10" s="1426">
        <f>ROUND(+'Income Statement'!BC8*'Full Assumptions '!$C$344/90,-2)</f>
        <v>0</v>
      </c>
      <c r="BD10" s="1426">
        <f>ROUND(+'Income Statement'!BD8*'Full Assumptions '!$C$344/90,-2)</f>
        <v>0</v>
      </c>
      <c r="BE10" s="1426">
        <f>ROUND(+'Income Statement'!BE8*'Full Assumptions '!$C$344/90,-2)</f>
        <v>0</v>
      </c>
      <c r="BF10" s="1426">
        <f>ROUND(+'Income Statement'!BF8*'Full Assumptions '!$C$344/90,-2)</f>
        <v>0</v>
      </c>
      <c r="BG10" s="1426">
        <f>ROUND(+'Income Statement'!BG8*'Full Assumptions '!$C$344/90,-2)</f>
        <v>0</v>
      </c>
      <c r="BH10" s="1426">
        <f>ROUND(+'Income Statement'!BH8*'Full Assumptions '!$C$344/90,-2)</f>
        <v>0</v>
      </c>
      <c r="BI10" s="1426">
        <f>ROUND(+'Income Statement'!BI8*'Full Assumptions '!$C$344/90,-2)</f>
        <v>0</v>
      </c>
      <c r="BJ10" s="1426">
        <f>ROUND(+'Income Statement'!BJ8*'Full Assumptions '!$C$344/90,-2)</f>
        <v>0</v>
      </c>
      <c r="BK10" s="1426">
        <f>ROUND(+'Income Statement'!BK8*'Full Assumptions '!$C$344/90,-2)</f>
        <v>0</v>
      </c>
      <c r="BL10" s="1426">
        <f>ROUND(+'Income Statement'!BL8*'Full Assumptions '!$C$344/90,-2)</f>
        <v>0</v>
      </c>
      <c r="BM10" s="1153"/>
      <c r="BN10" s="802"/>
      <c r="BO10" s="802" t="str">
        <f>C10</f>
        <v>Other Current Assets</v>
      </c>
      <c r="BP10" s="802"/>
      <c r="BQ10" s="1426">
        <f>+H10</f>
        <v>0</v>
      </c>
      <c r="BR10" s="1426">
        <f>+L10</f>
        <v>0</v>
      </c>
      <c r="BS10" s="1426">
        <f>+P10</f>
        <v>0</v>
      </c>
      <c r="BT10" s="1426">
        <f>+T10</f>
        <v>0</v>
      </c>
      <c r="BU10" s="1426">
        <f>+X10</f>
        <v>0</v>
      </c>
      <c r="BV10" s="1426">
        <f>+AB10</f>
        <v>0</v>
      </c>
      <c r="BW10" s="1426">
        <f>+AF10</f>
        <v>0</v>
      </c>
      <c r="BX10" s="1426">
        <f>+AJ10</f>
        <v>0</v>
      </c>
      <c r="BY10" s="1426">
        <f>+AN10</f>
        <v>0</v>
      </c>
      <c r="BZ10" s="1426">
        <f>+AR10</f>
        <v>0</v>
      </c>
      <c r="CA10" s="1426">
        <f>+AS10</f>
        <v>0</v>
      </c>
      <c r="CB10" s="1426">
        <f t="shared" si="0"/>
        <v>0</v>
      </c>
      <c r="CC10" s="1426">
        <f t="shared" si="0"/>
        <v>0</v>
      </c>
      <c r="CD10" s="1426">
        <f t="shared" si="0"/>
        <v>0</v>
      </c>
      <c r="CE10" s="1426">
        <f t="shared" si="0"/>
        <v>0</v>
      </c>
    </row>
    <row r="11" spans="2:83" s="99" customFormat="1">
      <c r="B11" s="805"/>
      <c r="C11" s="805" t="s">
        <v>0</v>
      </c>
      <c r="D11" s="1427">
        <f t="shared" ref="D11:P11" si="1">SUM(D9:D10)</f>
        <v>0</v>
      </c>
      <c r="E11" s="1427">
        <f t="shared" si="1"/>
        <v>1752473.0730701601</v>
      </c>
      <c r="F11" s="1427">
        <f t="shared" si="1"/>
        <v>1490082.2129231519</v>
      </c>
      <c r="G11" s="1427">
        <f t="shared" si="1"/>
        <v>1273089.3179187465</v>
      </c>
      <c r="H11" s="1427">
        <f t="shared" si="1"/>
        <v>1036526.4229143411</v>
      </c>
      <c r="I11" s="1427">
        <f t="shared" si="1"/>
        <v>1865020.8131449125</v>
      </c>
      <c r="J11" s="1427">
        <f t="shared" si="1"/>
        <v>1671828.1656427097</v>
      </c>
      <c r="K11" s="1427">
        <f t="shared" si="1"/>
        <v>1506743.4656427098</v>
      </c>
      <c r="L11" s="1427">
        <f t="shared" si="1"/>
        <v>1320531.7656427098</v>
      </c>
      <c r="M11" s="1427">
        <f t="shared" si="1"/>
        <v>2256655.4716258319</v>
      </c>
      <c r="N11" s="1427">
        <f t="shared" si="1"/>
        <v>2086832.301625832</v>
      </c>
      <c r="O11" s="1427">
        <f t="shared" si="1"/>
        <v>1917009.1316258321</v>
      </c>
      <c r="P11" s="1427">
        <f t="shared" si="1"/>
        <v>1723946.2616258319</v>
      </c>
      <c r="Q11" s="1427">
        <f t="shared" ref="Q11:BL11" si="2">SUM(Q9:Q10)</f>
        <v>2675968.0440243091</v>
      </c>
      <c r="R11" s="1427">
        <f t="shared" si="2"/>
        <v>2500932.5570243089</v>
      </c>
      <c r="S11" s="1427">
        <f t="shared" si="2"/>
        <v>2325897.0700243087</v>
      </c>
      <c r="T11" s="1427">
        <f t="shared" si="2"/>
        <v>2125737.9130243086</v>
      </c>
      <c r="U11" s="1427">
        <f t="shared" si="2"/>
        <v>3093181.682246448</v>
      </c>
      <c r="V11" s="1427">
        <f t="shared" si="2"/>
        <v>2912412.6465464481</v>
      </c>
      <c r="W11" s="1427">
        <f t="shared" si="2"/>
        <v>2731643.6108464482</v>
      </c>
      <c r="X11" s="1427">
        <f t="shared" si="2"/>
        <v>2523678.5381464483</v>
      </c>
      <c r="Y11" s="1427">
        <f t="shared" si="2"/>
        <v>3630856.3976967232</v>
      </c>
      <c r="Z11" s="1427">
        <f t="shared" si="2"/>
        <v>3568680.4584267233</v>
      </c>
      <c r="AA11" s="1427">
        <f t="shared" si="2"/>
        <v>3506504.5191567233</v>
      </c>
      <c r="AB11" s="1427">
        <f t="shared" si="2"/>
        <v>3414852.9391867234</v>
      </c>
      <c r="AC11" s="1427">
        <f t="shared" si="2"/>
        <v>4536175.2610164965</v>
      </c>
      <c r="AD11" s="1427">
        <f t="shared" si="2"/>
        <v>4467061.7278194968</v>
      </c>
      <c r="AE11" s="1427">
        <f t="shared" si="2"/>
        <v>4397948.1946224971</v>
      </c>
      <c r="AF11" s="1427">
        <f t="shared" si="2"/>
        <v>4296851.4566554967</v>
      </c>
      <c r="AG11" s="1427">
        <f t="shared" si="2"/>
        <v>5431535.9491696376</v>
      </c>
      <c r="AH11" s="1427">
        <f t="shared" si="2"/>
        <v>5354791.0626529381</v>
      </c>
      <c r="AI11" s="1427">
        <f t="shared" si="2"/>
        <v>5278046.1761362385</v>
      </c>
      <c r="AJ11" s="1427">
        <f t="shared" si="2"/>
        <v>5166559.7643725388</v>
      </c>
      <c r="AK11" s="1427">
        <f t="shared" si="2"/>
        <v>6313679.4320599437</v>
      </c>
      <c r="AL11" s="1427">
        <f t="shared" si="2"/>
        <v>6228540.0568915736</v>
      </c>
      <c r="AM11" s="1427">
        <f t="shared" si="2"/>
        <v>6143400.6817232035</v>
      </c>
      <c r="AN11" s="1427">
        <f t="shared" si="2"/>
        <v>6020485.6287831338</v>
      </c>
      <c r="AO11" s="1427">
        <f t="shared" si="2"/>
        <v>7178995.5123299956</v>
      </c>
      <c r="AP11" s="1427">
        <f t="shared" si="2"/>
        <v>7084622.1996447882</v>
      </c>
      <c r="AQ11" s="1427">
        <f t="shared" si="2"/>
        <v>6990248.8869595807</v>
      </c>
      <c r="AR11" s="1427">
        <f t="shared" si="2"/>
        <v>6854762.3287255038</v>
      </c>
      <c r="AS11" s="1427">
        <f>SUM(AS9:AS10)</f>
        <v>8023454.9033500142</v>
      </c>
      <c r="AT11" s="1427">
        <f t="shared" si="2"/>
        <v>7918924.2593962867</v>
      </c>
      <c r="AU11" s="1427">
        <f t="shared" si="2"/>
        <v>7814393.6154425591</v>
      </c>
      <c r="AV11" s="1427">
        <f t="shared" si="2"/>
        <v>7665078.4013850745</v>
      </c>
      <c r="AW11" s="1427">
        <f t="shared" si="2"/>
        <v>8842577.4988998882</v>
      </c>
      <c r="AX11" s="1427">
        <f t="shared" si="2"/>
        <v>8726873.790550787</v>
      </c>
      <c r="AY11" s="1427">
        <f t="shared" si="2"/>
        <v>8611170.0822016858</v>
      </c>
      <c r="AZ11" s="1427">
        <f t="shared" si="2"/>
        <v>8446643.3467384521</v>
      </c>
      <c r="BA11" s="1427">
        <f t="shared" si="2"/>
        <v>9631396.4533915874</v>
      </c>
      <c r="BB11" s="1427">
        <f t="shared" si="2"/>
        <v>9503402.3742075767</v>
      </c>
      <c r="BC11" s="1427">
        <f t="shared" si="2"/>
        <v>9375408.2950235661</v>
      </c>
      <c r="BD11" s="1427">
        <f t="shared" si="2"/>
        <v>9194148.8860140089</v>
      </c>
      <c r="BE11" s="1427">
        <f t="shared" si="2"/>
        <v>10384387.653357465</v>
      </c>
      <c r="BF11" s="1427">
        <f t="shared" si="2"/>
        <v>10242874.166255053</v>
      </c>
      <c r="BG11" s="1427">
        <f t="shared" si="2"/>
        <v>10101360.679152641</v>
      </c>
      <c r="BH11" s="1427">
        <f t="shared" si="2"/>
        <v>9901695.3292421289</v>
      </c>
      <c r="BI11" s="1427">
        <f t="shared" si="2"/>
        <v>11095444.11899587</v>
      </c>
      <c r="BJ11" s="1427">
        <f t="shared" si="2"/>
        <v>10939059.283183217</v>
      </c>
      <c r="BK11" s="1427">
        <f t="shared" si="2"/>
        <v>10782674.447370565</v>
      </c>
      <c r="BL11" s="1427">
        <f t="shared" si="2"/>
        <v>10562762.562469002</v>
      </c>
      <c r="BM11" s="1152"/>
      <c r="BN11" s="805"/>
      <c r="BO11" s="805" t="str">
        <f>C11</f>
        <v>Total Current Assets</v>
      </c>
      <c r="BP11" s="805"/>
      <c r="BQ11" s="1427">
        <f t="shared" ref="BQ11:BZ11" si="3">SUM(BQ9:BQ10)</f>
        <v>1036526.4229143411</v>
      </c>
      <c r="BR11" s="1427">
        <f t="shared" si="3"/>
        <v>1320531.7656427098</v>
      </c>
      <c r="BS11" s="1427">
        <f t="shared" si="3"/>
        <v>1723946.2616258319</v>
      </c>
      <c r="BT11" s="1427">
        <f t="shared" si="3"/>
        <v>2125737.9130243086</v>
      </c>
      <c r="BU11" s="1427">
        <f t="shared" si="3"/>
        <v>2523678.5381464483</v>
      </c>
      <c r="BV11" s="1427">
        <f t="shared" si="3"/>
        <v>3414852.9391867234</v>
      </c>
      <c r="BW11" s="1427">
        <f t="shared" si="3"/>
        <v>4296851.4566554967</v>
      </c>
      <c r="BX11" s="1427">
        <f t="shared" si="3"/>
        <v>5166559.7643725388</v>
      </c>
      <c r="BY11" s="1427">
        <f t="shared" si="3"/>
        <v>6020485.6287831338</v>
      </c>
      <c r="BZ11" s="1427">
        <f t="shared" si="3"/>
        <v>6854762.3287255038</v>
      </c>
      <c r="CA11" s="1427">
        <f>SUM(CA9:CA10)</f>
        <v>8023454.9033500142</v>
      </c>
      <c r="CB11" s="1427">
        <f>SUM(CB9:CB10)</f>
        <v>7918924.2593962867</v>
      </c>
      <c r="CC11" s="1427">
        <f>SUM(CC9:CC10)</f>
        <v>7814393.6154425591</v>
      </c>
      <c r="CD11" s="1427">
        <f>SUM(CD9:CD10)</f>
        <v>7665078.4013850745</v>
      </c>
      <c r="CE11" s="1427">
        <f>SUM(CE9:CE10)</f>
        <v>8842577.4988998882</v>
      </c>
    </row>
    <row r="12" spans="2:83" ht="12" customHeight="1">
      <c r="B12" s="802"/>
      <c r="C12" s="802"/>
      <c r="D12" s="1424"/>
      <c r="E12" s="1424"/>
      <c r="F12" s="1424"/>
      <c r="G12" s="1424"/>
      <c r="H12" s="1424"/>
      <c r="I12" s="1424"/>
      <c r="J12" s="1424"/>
      <c r="K12" s="1424"/>
      <c r="L12" s="1424"/>
      <c r="M12" s="1424"/>
      <c r="N12" s="1424"/>
      <c r="O12" s="1424"/>
      <c r="P12" s="1424"/>
      <c r="Q12" s="1424"/>
      <c r="R12" s="1424"/>
      <c r="S12" s="1424"/>
      <c r="T12" s="1424"/>
      <c r="U12" s="1424"/>
      <c r="V12" s="1424"/>
      <c r="W12" s="1424"/>
      <c r="X12" s="1424"/>
      <c r="Y12" s="1424"/>
      <c r="Z12" s="1424"/>
      <c r="AA12" s="1424"/>
      <c r="AB12" s="1424"/>
      <c r="AC12" s="1424"/>
      <c r="AD12" s="1424"/>
      <c r="AE12" s="1424"/>
      <c r="AF12" s="1424"/>
      <c r="AG12" s="1424"/>
      <c r="AH12" s="1424"/>
      <c r="AI12" s="1424"/>
      <c r="AJ12" s="1424"/>
      <c r="AK12" s="1424"/>
      <c r="AL12" s="1424"/>
      <c r="AM12" s="1424"/>
      <c r="AN12" s="1424"/>
      <c r="AO12" s="1424"/>
      <c r="AP12" s="1424"/>
      <c r="AQ12" s="1424"/>
      <c r="AR12" s="1424"/>
      <c r="AS12" s="1424"/>
      <c r="AT12" s="1424"/>
      <c r="AU12" s="1424"/>
      <c r="AV12" s="1424"/>
      <c r="AW12" s="1424"/>
      <c r="AX12" s="1424"/>
      <c r="AY12" s="1424"/>
      <c r="AZ12" s="1424"/>
      <c r="BA12" s="1424"/>
      <c r="BB12" s="1424"/>
      <c r="BC12" s="1424"/>
      <c r="BD12" s="1424"/>
      <c r="BE12" s="1424"/>
      <c r="BF12" s="1424"/>
      <c r="BG12" s="1424"/>
      <c r="BH12" s="1424"/>
      <c r="BI12" s="1424"/>
      <c r="BJ12" s="1424"/>
      <c r="BK12" s="1424"/>
      <c r="BL12" s="1424"/>
      <c r="BM12" s="1153"/>
      <c r="BN12" s="802"/>
      <c r="BO12" s="802"/>
      <c r="BP12" s="802"/>
      <c r="BQ12" s="1424"/>
      <c r="BR12" s="1424"/>
      <c r="BS12" s="1424"/>
      <c r="BT12" s="1424"/>
      <c r="BU12" s="1424"/>
      <c r="BV12" s="1424"/>
      <c r="BW12" s="1424"/>
      <c r="BX12" s="1424"/>
      <c r="BY12" s="1424"/>
      <c r="BZ12" s="1424"/>
      <c r="CA12" s="1424"/>
      <c r="CB12" s="1424"/>
      <c r="CC12" s="1424"/>
      <c r="CD12" s="1424"/>
      <c r="CE12" s="1424"/>
    </row>
    <row r="13" spans="2:83" ht="12" customHeight="1">
      <c r="B13" s="805"/>
      <c r="C13" s="805" t="s">
        <v>117</v>
      </c>
      <c r="D13" s="1427">
        <f>+'Full Assumptions '!C534</f>
        <v>0</v>
      </c>
      <c r="E13" s="1427">
        <f>+'Base Capex Dep'!F42</f>
        <v>0</v>
      </c>
      <c r="F13" s="1427">
        <f>+'Base Capex Dep'!G42</f>
        <v>0</v>
      </c>
      <c r="G13" s="1427">
        <f>+'Base Capex Dep'!H42</f>
        <v>0</v>
      </c>
      <c r="H13" s="1427">
        <f>+'Base Capex Dep'!I42</f>
        <v>0</v>
      </c>
      <c r="I13" s="1427">
        <f>+'Base Capex Dep'!J42</f>
        <v>0</v>
      </c>
      <c r="J13" s="1427">
        <f>+'Base Capex Dep'!K42</f>
        <v>0</v>
      </c>
      <c r="K13" s="1427">
        <f>+'Base Capex Dep'!L42</f>
        <v>0</v>
      </c>
      <c r="L13" s="1427">
        <f>+'Base Capex Dep'!M42</f>
        <v>0</v>
      </c>
      <c r="M13" s="1427">
        <f>+'Base Capex Dep'!N42</f>
        <v>0</v>
      </c>
      <c r="N13" s="1427">
        <f>+'Base Capex Dep'!O42</f>
        <v>0</v>
      </c>
      <c r="O13" s="1427">
        <f>+'Base Capex Dep'!P42</f>
        <v>0</v>
      </c>
      <c r="P13" s="1427">
        <f>+'Base Capex Dep'!Q42</f>
        <v>0</v>
      </c>
      <c r="Q13" s="1427">
        <f>+'Base Capex Dep'!R42</f>
        <v>0</v>
      </c>
      <c r="R13" s="1427">
        <f>+'Base Capex Dep'!S42</f>
        <v>0</v>
      </c>
      <c r="S13" s="1427">
        <f>+'Base Capex Dep'!T42</f>
        <v>0</v>
      </c>
      <c r="T13" s="1427">
        <f>+'Base Capex Dep'!U42</f>
        <v>0</v>
      </c>
      <c r="U13" s="1427">
        <f>+'Base Capex Dep'!V42</f>
        <v>0</v>
      </c>
      <c r="V13" s="1427">
        <f>+'Base Capex Dep'!W42</f>
        <v>0</v>
      </c>
      <c r="W13" s="1427">
        <f>+'Base Capex Dep'!X42</f>
        <v>0</v>
      </c>
      <c r="X13" s="1427">
        <f>+'Base Capex Dep'!Y42</f>
        <v>0</v>
      </c>
      <c r="Y13" s="1427">
        <f>+'Base Capex Dep'!Z42</f>
        <v>0</v>
      </c>
      <c r="Z13" s="1427">
        <f>+'Base Capex Dep'!AA42</f>
        <v>0</v>
      </c>
      <c r="AA13" s="1427">
        <f>+'Base Capex Dep'!AB42</f>
        <v>0</v>
      </c>
      <c r="AB13" s="1427">
        <f>+'Base Capex Dep'!AC42</f>
        <v>0</v>
      </c>
      <c r="AC13" s="1427">
        <f>+'Base Capex Dep'!AD42</f>
        <v>0</v>
      </c>
      <c r="AD13" s="1427">
        <f>+'Base Capex Dep'!AE42</f>
        <v>0</v>
      </c>
      <c r="AE13" s="1427">
        <f>+'Base Capex Dep'!AF42</f>
        <v>0</v>
      </c>
      <c r="AF13" s="1427">
        <f>+'Base Capex Dep'!AG42</f>
        <v>0</v>
      </c>
      <c r="AG13" s="1427">
        <f>+'Base Capex Dep'!AH42</f>
        <v>0</v>
      </c>
      <c r="AH13" s="1427">
        <f>+'Base Capex Dep'!AI42</f>
        <v>0</v>
      </c>
      <c r="AI13" s="1427">
        <f>+'Base Capex Dep'!AJ42</f>
        <v>0</v>
      </c>
      <c r="AJ13" s="1427">
        <f>+'Base Capex Dep'!AK42</f>
        <v>0</v>
      </c>
      <c r="AK13" s="1427">
        <f>+'Base Capex Dep'!AL42</f>
        <v>0</v>
      </c>
      <c r="AL13" s="1427">
        <f>+'Base Capex Dep'!AM42</f>
        <v>0</v>
      </c>
      <c r="AM13" s="1427">
        <f>+'Base Capex Dep'!AN42</f>
        <v>0</v>
      </c>
      <c r="AN13" s="1427">
        <f>+'Base Capex Dep'!AO42</f>
        <v>0</v>
      </c>
      <c r="AO13" s="1427">
        <f>+'Base Capex Dep'!AP42</f>
        <v>0</v>
      </c>
      <c r="AP13" s="1427">
        <f>+'Base Capex Dep'!AQ42</f>
        <v>0</v>
      </c>
      <c r="AQ13" s="1427">
        <f>+'Base Capex Dep'!AR42</f>
        <v>0</v>
      </c>
      <c r="AR13" s="1427">
        <f>+'Base Capex Dep'!AS42</f>
        <v>0</v>
      </c>
      <c r="AS13" s="1427">
        <f>+'Base Capex Dep'!AT42</f>
        <v>0</v>
      </c>
      <c r="AT13" s="1427">
        <f>+'Base Capex Dep'!AU42</f>
        <v>0</v>
      </c>
      <c r="AU13" s="1427">
        <f>+'Base Capex Dep'!AV42</f>
        <v>0</v>
      </c>
      <c r="AV13" s="1427">
        <f>+'Base Capex Dep'!AW42</f>
        <v>0</v>
      </c>
      <c r="AW13" s="1427">
        <f>+'Base Capex Dep'!AX42</f>
        <v>0</v>
      </c>
      <c r="AX13" s="1427">
        <f>+'Base Capex Dep'!AY42</f>
        <v>0</v>
      </c>
      <c r="AY13" s="1427">
        <f>+'Base Capex Dep'!AZ42</f>
        <v>0</v>
      </c>
      <c r="AZ13" s="1427">
        <f>+'Base Capex Dep'!BA42</f>
        <v>0</v>
      </c>
      <c r="BA13" s="1427">
        <f>+'Base Capex Dep'!BB42</f>
        <v>0</v>
      </c>
      <c r="BB13" s="1427">
        <f>+'Base Capex Dep'!BC42</f>
        <v>0</v>
      </c>
      <c r="BC13" s="1427">
        <f>+'Base Capex Dep'!BD42</f>
        <v>0</v>
      </c>
      <c r="BD13" s="1427">
        <f>+'Base Capex Dep'!BE42</f>
        <v>0</v>
      </c>
      <c r="BE13" s="1427">
        <f>+'Base Capex Dep'!BF42</f>
        <v>0</v>
      </c>
      <c r="BF13" s="1427">
        <f>+'Base Capex Dep'!BG42</f>
        <v>0</v>
      </c>
      <c r="BG13" s="1427">
        <f>+'Base Capex Dep'!BH42</f>
        <v>0</v>
      </c>
      <c r="BH13" s="1427">
        <f>+'Base Capex Dep'!BI42</f>
        <v>0</v>
      </c>
      <c r="BI13" s="1427">
        <f>+'Base Capex Dep'!BJ42</f>
        <v>0</v>
      </c>
      <c r="BJ13" s="1427">
        <f>+'Base Capex Dep'!BK42</f>
        <v>0</v>
      </c>
      <c r="BK13" s="1427">
        <f>+'Base Capex Dep'!BL42</f>
        <v>0</v>
      </c>
      <c r="BL13" s="1427">
        <f>+'Base Capex Dep'!BM42</f>
        <v>0</v>
      </c>
      <c r="BM13" s="1152"/>
      <c r="BN13" s="805"/>
      <c r="BO13" s="805" t="str">
        <f>C13</f>
        <v xml:space="preserve">Intangible Assets </v>
      </c>
      <c r="BP13" s="805"/>
      <c r="BQ13" s="1427">
        <f>+H13</f>
        <v>0</v>
      </c>
      <c r="BR13" s="1427">
        <f>+L13</f>
        <v>0</v>
      </c>
      <c r="BS13" s="1427">
        <f>+P13</f>
        <v>0</v>
      </c>
      <c r="BT13" s="1427">
        <f>+T13</f>
        <v>0</v>
      </c>
      <c r="BU13" s="1427">
        <f>+X13</f>
        <v>0</v>
      </c>
      <c r="BV13" s="1427">
        <f>+AB13</f>
        <v>0</v>
      </c>
      <c r="BW13" s="1427">
        <f>+AF13</f>
        <v>0</v>
      </c>
      <c r="BX13" s="1427">
        <f>+AJ13</f>
        <v>0</v>
      </c>
      <c r="BY13" s="1427">
        <f>+AN13</f>
        <v>0</v>
      </c>
      <c r="BZ13" s="1427">
        <f>+AR13</f>
        <v>0</v>
      </c>
      <c r="CA13" s="1427">
        <f>+AS13</f>
        <v>0</v>
      </c>
      <c r="CB13" s="1427">
        <f t="shared" ref="CB13:CE14" si="4">+AT13</f>
        <v>0</v>
      </c>
      <c r="CC13" s="1427">
        <f t="shared" si="4"/>
        <v>0</v>
      </c>
      <c r="CD13" s="1427">
        <f t="shared" si="4"/>
        <v>0</v>
      </c>
      <c r="CE13" s="1427">
        <f t="shared" si="4"/>
        <v>0</v>
      </c>
    </row>
    <row r="14" spans="2:83" ht="12" customHeight="1">
      <c r="B14" s="802"/>
      <c r="C14" s="802" t="s">
        <v>140</v>
      </c>
      <c r="D14" s="1426">
        <f>+'Full Assumptions '!C535</f>
        <v>0</v>
      </c>
      <c r="E14" s="1426">
        <f>+'Base Capex Dep'!F43</f>
        <v>0</v>
      </c>
      <c r="F14" s="1426">
        <f>+'Base Capex Dep'!G43</f>
        <v>0</v>
      </c>
      <c r="G14" s="1426">
        <f>+'Base Capex Dep'!H43</f>
        <v>0</v>
      </c>
      <c r="H14" s="1426">
        <f>+'Base Capex Dep'!I43</f>
        <v>0</v>
      </c>
      <c r="I14" s="1426">
        <f>+'Base Capex Dep'!J43</f>
        <v>0</v>
      </c>
      <c r="J14" s="1426">
        <f>+'Base Capex Dep'!K43</f>
        <v>0</v>
      </c>
      <c r="K14" s="1426">
        <f>+'Base Capex Dep'!L43</f>
        <v>0</v>
      </c>
      <c r="L14" s="1426">
        <f>+'Base Capex Dep'!M43</f>
        <v>0</v>
      </c>
      <c r="M14" s="1426">
        <f>+'Base Capex Dep'!N43</f>
        <v>0</v>
      </c>
      <c r="N14" s="1426">
        <f>+'Base Capex Dep'!O43</f>
        <v>0</v>
      </c>
      <c r="O14" s="1426">
        <f>+'Base Capex Dep'!P43</f>
        <v>0</v>
      </c>
      <c r="P14" s="1426">
        <f>+'Base Capex Dep'!Q43</f>
        <v>0</v>
      </c>
      <c r="Q14" s="1426">
        <f>+'Base Capex Dep'!R43</f>
        <v>0</v>
      </c>
      <c r="R14" s="1426">
        <f>+'Base Capex Dep'!S43</f>
        <v>0</v>
      </c>
      <c r="S14" s="1426">
        <f>+'Base Capex Dep'!T43</f>
        <v>0</v>
      </c>
      <c r="T14" s="1426">
        <f>+'Base Capex Dep'!U43</f>
        <v>0</v>
      </c>
      <c r="U14" s="1426">
        <f>+'Base Capex Dep'!V43</f>
        <v>0</v>
      </c>
      <c r="V14" s="1426">
        <f>+'Base Capex Dep'!W43</f>
        <v>0</v>
      </c>
      <c r="W14" s="1426">
        <f>+'Base Capex Dep'!X43</f>
        <v>0</v>
      </c>
      <c r="X14" s="1426">
        <f>+'Base Capex Dep'!Y43</f>
        <v>0</v>
      </c>
      <c r="Y14" s="1426">
        <f>+'Base Capex Dep'!Z43</f>
        <v>0</v>
      </c>
      <c r="Z14" s="1426">
        <f>+'Base Capex Dep'!AA43</f>
        <v>0</v>
      </c>
      <c r="AA14" s="1426">
        <f>+'Base Capex Dep'!AB43</f>
        <v>0</v>
      </c>
      <c r="AB14" s="1426">
        <f>+'Base Capex Dep'!AC43</f>
        <v>0</v>
      </c>
      <c r="AC14" s="1426">
        <f>+'Base Capex Dep'!AD43</f>
        <v>0</v>
      </c>
      <c r="AD14" s="1426">
        <f>+'Base Capex Dep'!AE43</f>
        <v>0</v>
      </c>
      <c r="AE14" s="1426">
        <f>+'Base Capex Dep'!AF43</f>
        <v>0</v>
      </c>
      <c r="AF14" s="1426">
        <f>+'Base Capex Dep'!AG43</f>
        <v>0</v>
      </c>
      <c r="AG14" s="1426">
        <f>+'Base Capex Dep'!AH43</f>
        <v>0</v>
      </c>
      <c r="AH14" s="1426">
        <f>+'Base Capex Dep'!AI43</f>
        <v>0</v>
      </c>
      <c r="AI14" s="1426">
        <f>+'Base Capex Dep'!AJ43</f>
        <v>0</v>
      </c>
      <c r="AJ14" s="1426">
        <f>+'Base Capex Dep'!AK43</f>
        <v>0</v>
      </c>
      <c r="AK14" s="1426">
        <f>+'Base Capex Dep'!AL43</f>
        <v>0</v>
      </c>
      <c r="AL14" s="1426">
        <f>+'Base Capex Dep'!AM43</f>
        <v>0</v>
      </c>
      <c r="AM14" s="1426">
        <f>+'Base Capex Dep'!AN43</f>
        <v>0</v>
      </c>
      <c r="AN14" s="1426">
        <f>+'Base Capex Dep'!AO43</f>
        <v>0</v>
      </c>
      <c r="AO14" s="1426">
        <f>+'Base Capex Dep'!AP43</f>
        <v>0</v>
      </c>
      <c r="AP14" s="1426">
        <f>+'Base Capex Dep'!AQ43</f>
        <v>0</v>
      </c>
      <c r="AQ14" s="1426">
        <f>+'Base Capex Dep'!AR43</f>
        <v>0</v>
      </c>
      <c r="AR14" s="1426">
        <f>+'Base Capex Dep'!AS43</f>
        <v>0</v>
      </c>
      <c r="AS14" s="1426">
        <f>+'Base Capex Dep'!AT43</f>
        <v>0</v>
      </c>
      <c r="AT14" s="1426">
        <f>+'Base Capex Dep'!AU43</f>
        <v>0</v>
      </c>
      <c r="AU14" s="1426">
        <f>+'Base Capex Dep'!AV43</f>
        <v>0</v>
      </c>
      <c r="AV14" s="1426">
        <f>+'Base Capex Dep'!AW43</f>
        <v>0</v>
      </c>
      <c r="AW14" s="1426">
        <f>+'Base Capex Dep'!AX43</f>
        <v>0</v>
      </c>
      <c r="AX14" s="1426">
        <f>+'Base Capex Dep'!AY43</f>
        <v>0</v>
      </c>
      <c r="AY14" s="1426">
        <f>+'Base Capex Dep'!AZ43</f>
        <v>0</v>
      </c>
      <c r="AZ14" s="1426">
        <f>+'Base Capex Dep'!BA43</f>
        <v>0</v>
      </c>
      <c r="BA14" s="1426">
        <f>+'Base Capex Dep'!BB43</f>
        <v>0</v>
      </c>
      <c r="BB14" s="1426">
        <f>+'Base Capex Dep'!BC43</f>
        <v>0</v>
      </c>
      <c r="BC14" s="1426">
        <f>+'Base Capex Dep'!BD43</f>
        <v>0</v>
      </c>
      <c r="BD14" s="1426">
        <f>+'Base Capex Dep'!BE43</f>
        <v>0</v>
      </c>
      <c r="BE14" s="1426">
        <f>+'Base Capex Dep'!BF43</f>
        <v>0</v>
      </c>
      <c r="BF14" s="1426">
        <f>+'Base Capex Dep'!BG43</f>
        <v>0</v>
      </c>
      <c r="BG14" s="1426">
        <f>+'Base Capex Dep'!BH43</f>
        <v>0</v>
      </c>
      <c r="BH14" s="1426">
        <f>+'Base Capex Dep'!BI43</f>
        <v>0</v>
      </c>
      <c r="BI14" s="1426">
        <f>+'Base Capex Dep'!BJ43</f>
        <v>0</v>
      </c>
      <c r="BJ14" s="1426">
        <f>+'Base Capex Dep'!BK43</f>
        <v>0</v>
      </c>
      <c r="BK14" s="1426">
        <f>+'Base Capex Dep'!BL43</f>
        <v>0</v>
      </c>
      <c r="BL14" s="1426">
        <f>+'Base Capex Dep'!BM43</f>
        <v>0</v>
      </c>
      <c r="BM14" s="1153"/>
      <c r="BN14" s="802"/>
      <c r="BO14" s="802" t="str">
        <f>C14</f>
        <v>Acc Amortization</v>
      </c>
      <c r="BP14" s="802"/>
      <c r="BQ14" s="1426">
        <f>+H14</f>
        <v>0</v>
      </c>
      <c r="BR14" s="1426">
        <f>+L14</f>
        <v>0</v>
      </c>
      <c r="BS14" s="1426">
        <f>+P14</f>
        <v>0</v>
      </c>
      <c r="BT14" s="1426">
        <f>+T14</f>
        <v>0</v>
      </c>
      <c r="BU14" s="1426">
        <f>+X14</f>
        <v>0</v>
      </c>
      <c r="BV14" s="1426">
        <f>+AB14</f>
        <v>0</v>
      </c>
      <c r="BW14" s="1426">
        <f>+AF14</f>
        <v>0</v>
      </c>
      <c r="BX14" s="1426">
        <f>+AJ14</f>
        <v>0</v>
      </c>
      <c r="BY14" s="1426">
        <f>+AN14</f>
        <v>0</v>
      </c>
      <c r="BZ14" s="1426">
        <f>+AR14</f>
        <v>0</v>
      </c>
      <c r="CA14" s="1426">
        <f>+AS14</f>
        <v>0</v>
      </c>
      <c r="CB14" s="1426">
        <f t="shared" si="4"/>
        <v>0</v>
      </c>
      <c r="CC14" s="1426">
        <f t="shared" si="4"/>
        <v>0</v>
      </c>
      <c r="CD14" s="1426">
        <f t="shared" si="4"/>
        <v>0</v>
      </c>
      <c r="CE14" s="1426">
        <f t="shared" si="4"/>
        <v>0</v>
      </c>
    </row>
    <row r="15" spans="2:83" s="99" customFormat="1" ht="12" customHeight="1">
      <c r="B15" s="805"/>
      <c r="C15" s="805" t="s">
        <v>118</v>
      </c>
      <c r="D15" s="1427">
        <f>+D13-D14</f>
        <v>0</v>
      </c>
      <c r="E15" s="1427">
        <f>+E13-E14</f>
        <v>0</v>
      </c>
      <c r="F15" s="1427">
        <f t="shared" ref="F15:P15" si="5">+F13-F14</f>
        <v>0</v>
      </c>
      <c r="G15" s="1427">
        <f t="shared" si="5"/>
        <v>0</v>
      </c>
      <c r="H15" s="1427">
        <f t="shared" si="5"/>
        <v>0</v>
      </c>
      <c r="I15" s="1427">
        <f t="shared" si="5"/>
        <v>0</v>
      </c>
      <c r="J15" s="1427">
        <f t="shared" si="5"/>
        <v>0</v>
      </c>
      <c r="K15" s="1427">
        <f t="shared" si="5"/>
        <v>0</v>
      </c>
      <c r="L15" s="1427">
        <f t="shared" si="5"/>
        <v>0</v>
      </c>
      <c r="M15" s="1427">
        <f t="shared" si="5"/>
        <v>0</v>
      </c>
      <c r="N15" s="1427">
        <f t="shared" si="5"/>
        <v>0</v>
      </c>
      <c r="O15" s="1427">
        <f t="shared" si="5"/>
        <v>0</v>
      </c>
      <c r="P15" s="1427">
        <f t="shared" si="5"/>
        <v>0</v>
      </c>
      <c r="Q15" s="1427">
        <f t="shared" ref="Q15:BL15" si="6">+Q13-Q14</f>
        <v>0</v>
      </c>
      <c r="R15" s="1427">
        <f t="shared" si="6"/>
        <v>0</v>
      </c>
      <c r="S15" s="1427">
        <f t="shared" si="6"/>
        <v>0</v>
      </c>
      <c r="T15" s="1427">
        <f t="shared" si="6"/>
        <v>0</v>
      </c>
      <c r="U15" s="1427">
        <f t="shared" si="6"/>
        <v>0</v>
      </c>
      <c r="V15" s="1427">
        <f t="shared" si="6"/>
        <v>0</v>
      </c>
      <c r="W15" s="1427">
        <f t="shared" si="6"/>
        <v>0</v>
      </c>
      <c r="X15" s="1427">
        <f t="shared" si="6"/>
        <v>0</v>
      </c>
      <c r="Y15" s="1427">
        <f t="shared" si="6"/>
        <v>0</v>
      </c>
      <c r="Z15" s="1427">
        <f t="shared" si="6"/>
        <v>0</v>
      </c>
      <c r="AA15" s="1427">
        <f t="shared" si="6"/>
        <v>0</v>
      </c>
      <c r="AB15" s="1427">
        <f t="shared" si="6"/>
        <v>0</v>
      </c>
      <c r="AC15" s="1427">
        <f t="shared" si="6"/>
        <v>0</v>
      </c>
      <c r="AD15" s="1427">
        <f t="shared" si="6"/>
        <v>0</v>
      </c>
      <c r="AE15" s="1427">
        <f t="shared" si="6"/>
        <v>0</v>
      </c>
      <c r="AF15" s="1427">
        <f t="shared" si="6"/>
        <v>0</v>
      </c>
      <c r="AG15" s="1427">
        <f t="shared" si="6"/>
        <v>0</v>
      </c>
      <c r="AH15" s="1427">
        <f t="shared" si="6"/>
        <v>0</v>
      </c>
      <c r="AI15" s="1427">
        <f t="shared" si="6"/>
        <v>0</v>
      </c>
      <c r="AJ15" s="1427">
        <f t="shared" si="6"/>
        <v>0</v>
      </c>
      <c r="AK15" s="1427">
        <f t="shared" si="6"/>
        <v>0</v>
      </c>
      <c r="AL15" s="1427">
        <f t="shared" si="6"/>
        <v>0</v>
      </c>
      <c r="AM15" s="1427">
        <f t="shared" si="6"/>
        <v>0</v>
      </c>
      <c r="AN15" s="1427">
        <f t="shared" si="6"/>
        <v>0</v>
      </c>
      <c r="AO15" s="1427">
        <f t="shared" si="6"/>
        <v>0</v>
      </c>
      <c r="AP15" s="1427">
        <f t="shared" si="6"/>
        <v>0</v>
      </c>
      <c r="AQ15" s="1427">
        <f t="shared" si="6"/>
        <v>0</v>
      </c>
      <c r="AR15" s="1427">
        <f t="shared" si="6"/>
        <v>0</v>
      </c>
      <c r="AS15" s="1427">
        <f>+AS13-AS14</f>
        <v>0</v>
      </c>
      <c r="AT15" s="1427">
        <f t="shared" si="6"/>
        <v>0</v>
      </c>
      <c r="AU15" s="1427">
        <f t="shared" si="6"/>
        <v>0</v>
      </c>
      <c r="AV15" s="1427">
        <f t="shared" si="6"/>
        <v>0</v>
      </c>
      <c r="AW15" s="1427">
        <f t="shared" si="6"/>
        <v>0</v>
      </c>
      <c r="AX15" s="1427">
        <f t="shared" si="6"/>
        <v>0</v>
      </c>
      <c r="AY15" s="1427">
        <f t="shared" si="6"/>
        <v>0</v>
      </c>
      <c r="AZ15" s="1427">
        <f t="shared" si="6"/>
        <v>0</v>
      </c>
      <c r="BA15" s="1427">
        <f t="shared" si="6"/>
        <v>0</v>
      </c>
      <c r="BB15" s="1427">
        <f t="shared" si="6"/>
        <v>0</v>
      </c>
      <c r="BC15" s="1427">
        <f t="shared" si="6"/>
        <v>0</v>
      </c>
      <c r="BD15" s="1427">
        <f t="shared" si="6"/>
        <v>0</v>
      </c>
      <c r="BE15" s="1427">
        <f t="shared" si="6"/>
        <v>0</v>
      </c>
      <c r="BF15" s="1427">
        <f t="shared" si="6"/>
        <v>0</v>
      </c>
      <c r="BG15" s="1427">
        <f t="shared" si="6"/>
        <v>0</v>
      </c>
      <c r="BH15" s="1427">
        <f t="shared" si="6"/>
        <v>0</v>
      </c>
      <c r="BI15" s="1427">
        <f t="shared" si="6"/>
        <v>0</v>
      </c>
      <c r="BJ15" s="1427">
        <f t="shared" si="6"/>
        <v>0</v>
      </c>
      <c r="BK15" s="1427">
        <f t="shared" si="6"/>
        <v>0</v>
      </c>
      <c r="BL15" s="1427">
        <f t="shared" si="6"/>
        <v>0</v>
      </c>
      <c r="BM15" s="1152"/>
      <c r="BN15" s="805"/>
      <c r="BO15" s="805" t="str">
        <f>C15</f>
        <v>Net Intangibles</v>
      </c>
      <c r="BP15" s="805"/>
      <c r="BQ15" s="1427">
        <f t="shared" ref="BQ15:BZ15" si="7">+BQ13-BQ14</f>
        <v>0</v>
      </c>
      <c r="BR15" s="1427">
        <f t="shared" si="7"/>
        <v>0</v>
      </c>
      <c r="BS15" s="1427">
        <f t="shared" si="7"/>
        <v>0</v>
      </c>
      <c r="BT15" s="1427">
        <f t="shared" si="7"/>
        <v>0</v>
      </c>
      <c r="BU15" s="1427">
        <f t="shared" si="7"/>
        <v>0</v>
      </c>
      <c r="BV15" s="1427">
        <f t="shared" si="7"/>
        <v>0</v>
      </c>
      <c r="BW15" s="1427">
        <f t="shared" si="7"/>
        <v>0</v>
      </c>
      <c r="BX15" s="1427">
        <f t="shared" si="7"/>
        <v>0</v>
      </c>
      <c r="BY15" s="1427">
        <f t="shared" si="7"/>
        <v>0</v>
      </c>
      <c r="BZ15" s="1427">
        <f t="shared" si="7"/>
        <v>0</v>
      </c>
      <c r="CA15" s="1427">
        <f>+CA13-CA14</f>
        <v>0</v>
      </c>
      <c r="CB15" s="1427">
        <f>+CB13-CB14</f>
        <v>0</v>
      </c>
      <c r="CC15" s="1427">
        <f>+CC13-CC14</f>
        <v>0</v>
      </c>
      <c r="CD15" s="1427">
        <f>+CD13-CD14</f>
        <v>0</v>
      </c>
      <c r="CE15" s="1427">
        <f>+CE13-CE14</f>
        <v>0</v>
      </c>
    </row>
    <row r="16" spans="2:83" ht="12" customHeight="1">
      <c r="B16" s="802"/>
      <c r="C16" s="802"/>
      <c r="D16" s="1424"/>
      <c r="E16" s="1424"/>
      <c r="F16" s="1424"/>
      <c r="G16" s="1424"/>
      <c r="H16" s="1424"/>
      <c r="I16" s="1424"/>
      <c r="J16" s="1424"/>
      <c r="K16" s="1424"/>
      <c r="L16" s="1424"/>
      <c r="M16" s="1424"/>
      <c r="N16" s="1424"/>
      <c r="O16" s="1424"/>
      <c r="P16" s="1424"/>
      <c r="Q16" s="1424"/>
      <c r="R16" s="1424"/>
      <c r="S16" s="1424"/>
      <c r="T16" s="1424"/>
      <c r="U16" s="1424"/>
      <c r="V16" s="1424"/>
      <c r="W16" s="1424"/>
      <c r="X16" s="1424"/>
      <c r="Y16" s="1424"/>
      <c r="Z16" s="1424"/>
      <c r="AA16" s="1424"/>
      <c r="AB16" s="1424"/>
      <c r="AC16" s="1424"/>
      <c r="AD16" s="1424"/>
      <c r="AE16" s="1424"/>
      <c r="AF16" s="1424"/>
      <c r="AG16" s="1424"/>
      <c r="AH16" s="1424"/>
      <c r="AI16" s="1424"/>
      <c r="AJ16" s="1424"/>
      <c r="AK16" s="1424"/>
      <c r="AL16" s="1424"/>
      <c r="AM16" s="1424"/>
      <c r="AN16" s="1424"/>
      <c r="AO16" s="1424"/>
      <c r="AP16" s="1424"/>
      <c r="AQ16" s="1424"/>
      <c r="AR16" s="1424"/>
      <c r="AS16" s="1424"/>
      <c r="AT16" s="1424"/>
      <c r="AU16" s="1424"/>
      <c r="AV16" s="1424"/>
      <c r="AW16" s="1424"/>
      <c r="AX16" s="1424"/>
      <c r="AY16" s="1424"/>
      <c r="AZ16" s="1424"/>
      <c r="BA16" s="1424"/>
      <c r="BB16" s="1424"/>
      <c r="BC16" s="1424"/>
      <c r="BD16" s="1424"/>
      <c r="BE16" s="1424"/>
      <c r="BF16" s="1424"/>
      <c r="BG16" s="1424"/>
      <c r="BH16" s="1424"/>
      <c r="BI16" s="1424"/>
      <c r="BJ16" s="1424"/>
      <c r="BK16" s="1424"/>
      <c r="BL16" s="1424"/>
      <c r="BM16" s="1153"/>
      <c r="BN16" s="802"/>
      <c r="BO16" s="802"/>
      <c r="BP16" s="802"/>
      <c r="BQ16" s="1424"/>
      <c r="BR16" s="1424"/>
      <c r="BS16" s="1424"/>
      <c r="BT16" s="1424"/>
      <c r="BU16" s="1424"/>
      <c r="BV16" s="1424"/>
      <c r="BW16" s="1424"/>
      <c r="BX16" s="1424"/>
      <c r="BY16" s="1424"/>
      <c r="BZ16" s="1424"/>
      <c r="CA16" s="1424"/>
      <c r="CB16" s="1424"/>
      <c r="CC16" s="1424"/>
      <c r="CD16" s="1424"/>
      <c r="CE16" s="1424"/>
    </row>
    <row r="17" spans="2:83" ht="10.199999999999999">
      <c r="B17" s="805"/>
      <c r="C17" s="805" t="s">
        <v>52</v>
      </c>
      <c r="D17" s="1427">
        <f>+'Full Assumptions '!C530</f>
        <v>0</v>
      </c>
      <c r="E17" s="1427">
        <f>+'Base Capex Dep'!F38</f>
        <v>269237.63883524493</v>
      </c>
      <c r="F17" s="1427">
        <f>+'Base Capex Dep'!G38</f>
        <v>370851.49898225302</v>
      </c>
      <c r="G17" s="1427">
        <f>+'Base Capex Dep'!H38</f>
        <v>427067.39398665848</v>
      </c>
      <c r="H17" s="1427">
        <f>+'Base Capex Dep'!I38</f>
        <v>483283.28899106395</v>
      </c>
      <c r="I17" s="1427">
        <f>+'Base Capex Dep'!J38</f>
        <v>511391.23649326671</v>
      </c>
      <c r="J17" s="1427">
        <f>+'Base Capex Dep'!K38</f>
        <v>539499.18399546947</v>
      </c>
      <c r="K17" s="1427">
        <f>+'Base Capex Dep'!L38</f>
        <v>539499.18399546947</v>
      </c>
      <c r="L17" s="1427">
        <f>+'Base Capex Dep'!M38</f>
        <v>539499.18399546947</v>
      </c>
      <c r="M17" s="1427">
        <f>+'Base Capex Dep'!N38</f>
        <v>539499.18399546947</v>
      </c>
      <c r="N17" s="1427">
        <f>+'Base Capex Dep'!O38</f>
        <v>539499.18399546947</v>
      </c>
      <c r="O17" s="1427">
        <f>+'Base Capex Dep'!P38</f>
        <v>539499.18399546947</v>
      </c>
      <c r="P17" s="1427">
        <f>+'Base Capex Dep'!Q38</f>
        <v>539499.18399546947</v>
      </c>
      <c r="Q17" s="1427">
        <f>+'Base Capex Dep'!R38</f>
        <v>539499.18399546947</v>
      </c>
      <c r="R17" s="1427">
        <f>+'Base Capex Dep'!S38</f>
        <v>539499.18399546947</v>
      </c>
      <c r="S17" s="1427">
        <f>+'Base Capex Dep'!T38</f>
        <v>539499.18399546947</v>
      </c>
      <c r="T17" s="1427">
        <f>+'Base Capex Dep'!U38</f>
        <v>539499.18399546947</v>
      </c>
      <c r="U17" s="1427">
        <f>+'Base Capex Dep'!V38</f>
        <v>539499.18399546947</v>
      </c>
      <c r="V17" s="1427">
        <f>+'Base Capex Dep'!W38</f>
        <v>539499.18399546947</v>
      </c>
      <c r="W17" s="1427">
        <f>+'Base Capex Dep'!X38</f>
        <v>539499.18399546947</v>
      </c>
      <c r="X17" s="1427">
        <f>+'Base Capex Dep'!Y38</f>
        <v>539499.18399546947</v>
      </c>
      <c r="Y17" s="1427">
        <f>+'Base Capex Dep'!Z38</f>
        <v>539499.18399546947</v>
      </c>
      <c r="Z17" s="1427">
        <f>+'Base Capex Dep'!AA38</f>
        <v>539499.18399546947</v>
      </c>
      <c r="AA17" s="1427">
        <f>+'Base Capex Dep'!AB38</f>
        <v>539499.18399546947</v>
      </c>
      <c r="AB17" s="1427">
        <f>+'Base Capex Dep'!AC38</f>
        <v>539499.18399546947</v>
      </c>
      <c r="AC17" s="1427">
        <f>+'Base Capex Dep'!AD38</f>
        <v>539499.18399546947</v>
      </c>
      <c r="AD17" s="1427">
        <f>+'Base Capex Dep'!AE38</f>
        <v>539499.18399546947</v>
      </c>
      <c r="AE17" s="1427">
        <f>+'Base Capex Dep'!AF38</f>
        <v>539499.18399546947</v>
      </c>
      <c r="AF17" s="1427">
        <f>+'Base Capex Dep'!AG38</f>
        <v>539499.18399546947</v>
      </c>
      <c r="AG17" s="1427">
        <f>+'Base Capex Dep'!AH38</f>
        <v>539499.18399546947</v>
      </c>
      <c r="AH17" s="1427">
        <f>+'Base Capex Dep'!AI38</f>
        <v>539499.18399546947</v>
      </c>
      <c r="AI17" s="1427">
        <f>+'Base Capex Dep'!AJ38</f>
        <v>539499.18399546947</v>
      </c>
      <c r="AJ17" s="1427">
        <f>+'Base Capex Dep'!AK38</f>
        <v>539499.18399546947</v>
      </c>
      <c r="AK17" s="1427">
        <f>+'Base Capex Dep'!AL38</f>
        <v>539499.18399546947</v>
      </c>
      <c r="AL17" s="1427">
        <f>+'Base Capex Dep'!AM38</f>
        <v>539499.18399546947</v>
      </c>
      <c r="AM17" s="1427">
        <f>+'Base Capex Dep'!AN38</f>
        <v>539499.18399546947</v>
      </c>
      <c r="AN17" s="1427">
        <f>+'Base Capex Dep'!AO38</f>
        <v>539499.18399546947</v>
      </c>
      <c r="AO17" s="1427">
        <f>+'Base Capex Dep'!AP38</f>
        <v>539499.18399546947</v>
      </c>
      <c r="AP17" s="1427">
        <f>+'Base Capex Dep'!AQ38</f>
        <v>539499.18399546947</v>
      </c>
      <c r="AQ17" s="1427">
        <f>+'Base Capex Dep'!AR38</f>
        <v>539499.18399546947</v>
      </c>
      <c r="AR17" s="1427">
        <f>+'Base Capex Dep'!AS38</f>
        <v>539499.18399546947</v>
      </c>
      <c r="AS17" s="1427">
        <f>+'Base Capex Dep'!AT38</f>
        <v>539499.18399546947</v>
      </c>
      <c r="AT17" s="1427">
        <f>+'Base Capex Dep'!AU38</f>
        <v>539499.18399546947</v>
      </c>
      <c r="AU17" s="1427">
        <f>+'Base Capex Dep'!AV38</f>
        <v>539499.18399546947</v>
      </c>
      <c r="AV17" s="1427">
        <f>+'Base Capex Dep'!AW38</f>
        <v>539499.18399546947</v>
      </c>
      <c r="AW17" s="1427">
        <f>+'Base Capex Dep'!AX38</f>
        <v>539499.18399546947</v>
      </c>
      <c r="AX17" s="1427">
        <f>+'Base Capex Dep'!AY38</f>
        <v>539499.18399546947</v>
      </c>
      <c r="AY17" s="1427">
        <f>+'Base Capex Dep'!AZ38</f>
        <v>539499.18399546947</v>
      </c>
      <c r="AZ17" s="1427">
        <f>+'Base Capex Dep'!BA38</f>
        <v>539499.18399546947</v>
      </c>
      <c r="BA17" s="1427">
        <f>+'Base Capex Dep'!BB38</f>
        <v>539499.18399546947</v>
      </c>
      <c r="BB17" s="1427">
        <f>+'Base Capex Dep'!BC38</f>
        <v>539499.18399546947</v>
      </c>
      <c r="BC17" s="1427">
        <f>+'Base Capex Dep'!BD38</f>
        <v>539499.18399546947</v>
      </c>
      <c r="BD17" s="1427">
        <f>+'Base Capex Dep'!BE38</f>
        <v>539499.18399546947</v>
      </c>
      <c r="BE17" s="1427">
        <f>+'Base Capex Dep'!BF38</f>
        <v>539499.18399546947</v>
      </c>
      <c r="BF17" s="1427">
        <f>+'Base Capex Dep'!BG38</f>
        <v>539499.18399546947</v>
      </c>
      <c r="BG17" s="1427">
        <f>+'Base Capex Dep'!BH38</f>
        <v>539499.18399546947</v>
      </c>
      <c r="BH17" s="1427">
        <f>+'Base Capex Dep'!BI38</f>
        <v>539499.18399546947</v>
      </c>
      <c r="BI17" s="1427">
        <f>+'Base Capex Dep'!BJ38</f>
        <v>539499.18399546947</v>
      </c>
      <c r="BJ17" s="1427">
        <f>+'Base Capex Dep'!BK38</f>
        <v>539499.18399546947</v>
      </c>
      <c r="BK17" s="1427">
        <f>+'Base Capex Dep'!BL38</f>
        <v>539499.18399546947</v>
      </c>
      <c r="BL17" s="1427">
        <f>+'Base Capex Dep'!BM38</f>
        <v>539499.18399546947</v>
      </c>
      <c r="BM17" s="1152"/>
      <c r="BN17" s="805"/>
      <c r="BO17" s="805" t="str">
        <f>C17</f>
        <v>Fixed Assets</v>
      </c>
      <c r="BP17" s="805"/>
      <c r="BQ17" s="1427">
        <f>+H17</f>
        <v>483283.28899106395</v>
      </c>
      <c r="BR17" s="1427">
        <f>+L17</f>
        <v>539499.18399546947</v>
      </c>
      <c r="BS17" s="1427">
        <f>+P17</f>
        <v>539499.18399546947</v>
      </c>
      <c r="BT17" s="1427">
        <f>+T17</f>
        <v>539499.18399546947</v>
      </c>
      <c r="BU17" s="1427">
        <f>+X17</f>
        <v>539499.18399546947</v>
      </c>
      <c r="BV17" s="1427">
        <f>+AB17</f>
        <v>539499.18399546947</v>
      </c>
      <c r="BW17" s="1427">
        <f>+AF17</f>
        <v>539499.18399546947</v>
      </c>
      <c r="BX17" s="1427">
        <f>+AJ17</f>
        <v>539499.18399546947</v>
      </c>
      <c r="BY17" s="1427">
        <f>+AN17</f>
        <v>539499.18399546947</v>
      </c>
      <c r="BZ17" s="1427">
        <f>+AR17</f>
        <v>539499.18399546947</v>
      </c>
      <c r="CA17" s="1427">
        <f>AS17</f>
        <v>539499.18399546947</v>
      </c>
      <c r="CB17" s="1427">
        <f>AT17</f>
        <v>539499.18399546947</v>
      </c>
      <c r="CC17" s="1427">
        <f>AU17</f>
        <v>539499.18399546947</v>
      </c>
      <c r="CD17" s="1427">
        <f>AV17</f>
        <v>539499.18399546947</v>
      </c>
      <c r="CE17" s="1427">
        <f>AW17</f>
        <v>539499.18399546947</v>
      </c>
    </row>
    <row r="18" spans="2:83" ht="10.199999999999999">
      <c r="B18" s="802"/>
      <c r="C18" s="802" t="s">
        <v>54</v>
      </c>
      <c r="D18" s="1426">
        <f>+'Full Assumptions '!C531</f>
        <v>0</v>
      </c>
      <c r="E18" s="1426">
        <f>+'Base Capex Dep'!F39</f>
        <v>3400</v>
      </c>
      <c r="F18" s="1426">
        <f>+'Base Capex Dep'!G39</f>
        <v>8100</v>
      </c>
      <c r="G18" s="1426">
        <f>+'Base Capex Dep'!H39</f>
        <v>13500</v>
      </c>
      <c r="H18" s="1426">
        <f>+'Base Capex Dep'!I39</f>
        <v>19600</v>
      </c>
      <c r="I18" s="1426">
        <f>+'Base Capex Dep'!J39</f>
        <v>26100</v>
      </c>
      <c r="J18" s="1426">
        <f>+'Base Capex Dep'!K39</f>
        <v>33000</v>
      </c>
      <c r="K18" s="1426">
        <f>+'Base Capex Dep'!L39</f>
        <v>39900</v>
      </c>
      <c r="L18" s="1426">
        <f>+'Base Capex Dep'!M39</f>
        <v>46800</v>
      </c>
      <c r="M18" s="1426">
        <f>+'Base Capex Dep'!N39</f>
        <v>53700</v>
      </c>
      <c r="N18" s="1426">
        <f>+'Base Capex Dep'!O39</f>
        <v>60600</v>
      </c>
      <c r="O18" s="1426">
        <f>+'Base Capex Dep'!P39</f>
        <v>67500</v>
      </c>
      <c r="P18" s="1426">
        <f>+'Base Capex Dep'!Q39</f>
        <v>74400</v>
      </c>
      <c r="Q18" s="1426">
        <f>+'Base Capex Dep'!R39</f>
        <v>81300</v>
      </c>
      <c r="R18" s="1426">
        <f>+'Base Capex Dep'!S39</f>
        <v>88200</v>
      </c>
      <c r="S18" s="1426">
        <f>+'Base Capex Dep'!T39</f>
        <v>95100</v>
      </c>
      <c r="T18" s="1426">
        <f>+'Base Capex Dep'!U39</f>
        <v>102000</v>
      </c>
      <c r="U18" s="1426">
        <f>+'Base Capex Dep'!V39</f>
        <v>108900</v>
      </c>
      <c r="V18" s="1426">
        <f>+'Base Capex Dep'!W39</f>
        <v>115800</v>
      </c>
      <c r="W18" s="1426">
        <f>+'Base Capex Dep'!X39</f>
        <v>122700</v>
      </c>
      <c r="X18" s="1426">
        <f>+'Base Capex Dep'!Y39</f>
        <v>129600</v>
      </c>
      <c r="Y18" s="1426">
        <f>+'Base Capex Dep'!Z39</f>
        <v>136500</v>
      </c>
      <c r="Z18" s="1426">
        <f>+'Base Capex Dep'!AA39</f>
        <v>143400</v>
      </c>
      <c r="AA18" s="1426">
        <f>+'Base Capex Dep'!AB39</f>
        <v>150300</v>
      </c>
      <c r="AB18" s="1426">
        <f>+'Base Capex Dep'!AC39</f>
        <v>157200</v>
      </c>
      <c r="AC18" s="1426">
        <f>+'Base Capex Dep'!AD39</f>
        <v>164100</v>
      </c>
      <c r="AD18" s="1426">
        <f>+'Base Capex Dep'!AE39</f>
        <v>171000</v>
      </c>
      <c r="AE18" s="1426">
        <f>+'Base Capex Dep'!AF39</f>
        <v>177900</v>
      </c>
      <c r="AF18" s="1426">
        <f>+'Base Capex Dep'!AG39</f>
        <v>184800</v>
      </c>
      <c r="AG18" s="1426">
        <f>+'Base Capex Dep'!AH39</f>
        <v>191700</v>
      </c>
      <c r="AH18" s="1426">
        <f>+'Base Capex Dep'!AI39</f>
        <v>198600</v>
      </c>
      <c r="AI18" s="1426">
        <f>+'Base Capex Dep'!AJ39</f>
        <v>205500</v>
      </c>
      <c r="AJ18" s="1426">
        <f>+'Base Capex Dep'!AK39</f>
        <v>212400</v>
      </c>
      <c r="AK18" s="1426">
        <f>+'Base Capex Dep'!AL39</f>
        <v>219300</v>
      </c>
      <c r="AL18" s="1426">
        <f>+'Base Capex Dep'!AM39</f>
        <v>226200</v>
      </c>
      <c r="AM18" s="1426">
        <f>+'Base Capex Dep'!AN39</f>
        <v>233100</v>
      </c>
      <c r="AN18" s="1426">
        <f>+'Base Capex Dep'!AO39</f>
        <v>240000</v>
      </c>
      <c r="AO18" s="1426">
        <f>+'Base Capex Dep'!AP39</f>
        <v>246900</v>
      </c>
      <c r="AP18" s="1426">
        <f>+'Base Capex Dep'!AQ39</f>
        <v>253800</v>
      </c>
      <c r="AQ18" s="1426">
        <f>+'Base Capex Dep'!AR39</f>
        <v>260700</v>
      </c>
      <c r="AR18" s="1426">
        <f>+'Base Capex Dep'!AS39</f>
        <v>267600</v>
      </c>
      <c r="AS18" s="1426">
        <f>+'Base Capex Dep'!AT39</f>
        <v>274500</v>
      </c>
      <c r="AT18" s="1426">
        <f>+'Base Capex Dep'!AU39</f>
        <v>281400</v>
      </c>
      <c r="AU18" s="1426">
        <f>+'Base Capex Dep'!AV39</f>
        <v>288300</v>
      </c>
      <c r="AV18" s="1426">
        <f>+'Base Capex Dep'!AW39</f>
        <v>295200</v>
      </c>
      <c r="AW18" s="1426">
        <f>+'Base Capex Dep'!AX39</f>
        <v>302100</v>
      </c>
      <c r="AX18" s="1426">
        <f>+'Base Capex Dep'!AY39</f>
        <v>309000</v>
      </c>
      <c r="AY18" s="1426">
        <f>+'Base Capex Dep'!AZ39</f>
        <v>315900</v>
      </c>
      <c r="AZ18" s="1426">
        <f>+'Base Capex Dep'!BA39</f>
        <v>322800</v>
      </c>
      <c r="BA18" s="1426">
        <f>+'Base Capex Dep'!BB39</f>
        <v>329700</v>
      </c>
      <c r="BB18" s="1426">
        <f>+'Base Capex Dep'!BC39</f>
        <v>336600</v>
      </c>
      <c r="BC18" s="1426">
        <f>+'Base Capex Dep'!BD39</f>
        <v>343500</v>
      </c>
      <c r="BD18" s="1426">
        <f>+'Base Capex Dep'!BE39</f>
        <v>350400</v>
      </c>
      <c r="BE18" s="1426">
        <f>+'Base Capex Dep'!BF39</f>
        <v>357300</v>
      </c>
      <c r="BF18" s="1426">
        <f>+'Base Capex Dep'!BG39</f>
        <v>364200</v>
      </c>
      <c r="BG18" s="1426">
        <f>+'Base Capex Dep'!BH39</f>
        <v>371100</v>
      </c>
      <c r="BH18" s="1426">
        <f>+'Base Capex Dep'!BI39</f>
        <v>378000</v>
      </c>
      <c r="BI18" s="1426">
        <f>+'Base Capex Dep'!BJ39</f>
        <v>384900</v>
      </c>
      <c r="BJ18" s="1426">
        <f>+'Base Capex Dep'!BK39</f>
        <v>391800</v>
      </c>
      <c r="BK18" s="1426">
        <f>+'Base Capex Dep'!BL39</f>
        <v>398700</v>
      </c>
      <c r="BL18" s="1426">
        <f>+'Base Capex Dep'!BM39</f>
        <v>405600</v>
      </c>
      <c r="BM18" s="1153"/>
      <c r="BN18" s="802"/>
      <c r="BO18" s="802" t="str">
        <f>C18</f>
        <v>Accum Depreciation</v>
      </c>
      <c r="BP18" s="802"/>
      <c r="BQ18" s="1426">
        <f>+H18</f>
        <v>19600</v>
      </c>
      <c r="BR18" s="1426">
        <f>+L18</f>
        <v>46800</v>
      </c>
      <c r="BS18" s="1426">
        <f>+P18</f>
        <v>74400</v>
      </c>
      <c r="BT18" s="1426">
        <f>+T18</f>
        <v>102000</v>
      </c>
      <c r="BU18" s="1426">
        <f>+X18</f>
        <v>129600</v>
      </c>
      <c r="BV18" s="1426">
        <f>+AB18</f>
        <v>157200</v>
      </c>
      <c r="BW18" s="1426">
        <f>+AF18</f>
        <v>184800</v>
      </c>
      <c r="BX18" s="1426">
        <f>+AJ18</f>
        <v>212400</v>
      </c>
      <c r="BY18" s="1426">
        <f>+AN18</f>
        <v>240000</v>
      </c>
      <c r="BZ18" s="1426">
        <f>+AR18</f>
        <v>267600</v>
      </c>
      <c r="CA18" s="1426">
        <f>+AS18</f>
        <v>274500</v>
      </c>
      <c r="CB18" s="1426">
        <f>+AT18</f>
        <v>281400</v>
      </c>
      <c r="CC18" s="1426">
        <f>+AU18</f>
        <v>288300</v>
      </c>
      <c r="CD18" s="1426">
        <f>+AV18</f>
        <v>295200</v>
      </c>
      <c r="CE18" s="1426">
        <f>+AW18</f>
        <v>302100</v>
      </c>
    </row>
    <row r="19" spans="2:83" s="99" customFormat="1">
      <c r="B19" s="805"/>
      <c r="C19" s="805" t="s">
        <v>53</v>
      </c>
      <c r="D19" s="1427">
        <f>D17-D18</f>
        <v>0</v>
      </c>
      <c r="E19" s="1427">
        <f t="shared" ref="E19:P19" si="8">E17-E18</f>
        <v>265837.63883524493</v>
      </c>
      <c r="F19" s="1427">
        <f t="shared" si="8"/>
        <v>362751.49898225302</v>
      </c>
      <c r="G19" s="1427">
        <f t="shared" si="8"/>
        <v>413567.39398665848</v>
      </c>
      <c r="H19" s="1427">
        <f t="shared" si="8"/>
        <v>463683.28899106395</v>
      </c>
      <c r="I19" s="1427">
        <f t="shared" si="8"/>
        <v>485291.23649326671</v>
      </c>
      <c r="J19" s="1427">
        <f t="shared" si="8"/>
        <v>506499.18399546947</v>
      </c>
      <c r="K19" s="1427">
        <f t="shared" si="8"/>
        <v>499599.18399546947</v>
      </c>
      <c r="L19" s="1427">
        <f t="shared" si="8"/>
        <v>492699.18399546947</v>
      </c>
      <c r="M19" s="1427">
        <f t="shared" si="8"/>
        <v>485799.18399546947</v>
      </c>
      <c r="N19" s="1427">
        <f t="shared" si="8"/>
        <v>478899.18399546947</v>
      </c>
      <c r="O19" s="1427">
        <f t="shared" si="8"/>
        <v>471999.18399546947</v>
      </c>
      <c r="P19" s="1427">
        <f t="shared" si="8"/>
        <v>465099.18399546947</v>
      </c>
      <c r="Q19" s="1427">
        <f t="shared" ref="Q19:BL19" si="9">Q17-Q18</f>
        <v>458199.18399546947</v>
      </c>
      <c r="R19" s="1427">
        <f t="shared" si="9"/>
        <v>451299.18399546947</v>
      </c>
      <c r="S19" s="1427">
        <f t="shared" si="9"/>
        <v>444399.18399546947</v>
      </c>
      <c r="T19" s="1427">
        <f t="shared" si="9"/>
        <v>437499.18399546947</v>
      </c>
      <c r="U19" s="1427">
        <f t="shared" si="9"/>
        <v>430599.18399546947</v>
      </c>
      <c r="V19" s="1427">
        <f t="shared" si="9"/>
        <v>423699.18399546947</v>
      </c>
      <c r="W19" s="1427">
        <f t="shared" si="9"/>
        <v>416799.18399546947</v>
      </c>
      <c r="X19" s="1427">
        <f t="shared" si="9"/>
        <v>409899.18399546947</v>
      </c>
      <c r="Y19" s="1427">
        <f t="shared" si="9"/>
        <v>402999.18399546947</v>
      </c>
      <c r="Z19" s="1427">
        <f t="shared" si="9"/>
        <v>396099.18399546947</v>
      </c>
      <c r="AA19" s="1427">
        <f t="shared" si="9"/>
        <v>389199.18399546947</v>
      </c>
      <c r="AB19" s="1427">
        <f t="shared" si="9"/>
        <v>382299.18399546947</v>
      </c>
      <c r="AC19" s="1427">
        <f t="shared" si="9"/>
        <v>375399.18399546947</v>
      </c>
      <c r="AD19" s="1427">
        <f t="shared" si="9"/>
        <v>368499.18399546947</v>
      </c>
      <c r="AE19" s="1427">
        <f t="shared" si="9"/>
        <v>361599.18399546947</v>
      </c>
      <c r="AF19" s="1427">
        <f t="shared" si="9"/>
        <v>354699.18399546947</v>
      </c>
      <c r="AG19" s="1427">
        <f t="shared" si="9"/>
        <v>347799.18399546947</v>
      </c>
      <c r="AH19" s="1427">
        <f t="shared" si="9"/>
        <v>340899.18399546947</v>
      </c>
      <c r="AI19" s="1427">
        <f t="shared" si="9"/>
        <v>333999.18399546947</v>
      </c>
      <c r="AJ19" s="1427">
        <f t="shared" si="9"/>
        <v>327099.18399546947</v>
      </c>
      <c r="AK19" s="1427">
        <f t="shared" si="9"/>
        <v>320199.18399546947</v>
      </c>
      <c r="AL19" s="1427">
        <f t="shared" si="9"/>
        <v>313299.18399546947</v>
      </c>
      <c r="AM19" s="1427">
        <f t="shared" si="9"/>
        <v>306399.18399546947</v>
      </c>
      <c r="AN19" s="1427">
        <f t="shared" si="9"/>
        <v>299499.18399546947</v>
      </c>
      <c r="AO19" s="1427">
        <f t="shared" si="9"/>
        <v>292599.18399546947</v>
      </c>
      <c r="AP19" s="1427">
        <f t="shared" si="9"/>
        <v>285699.18399546947</v>
      </c>
      <c r="AQ19" s="1427">
        <f t="shared" si="9"/>
        <v>278799.18399546947</v>
      </c>
      <c r="AR19" s="1427">
        <f t="shared" si="9"/>
        <v>271899.18399546947</v>
      </c>
      <c r="AS19" s="1427">
        <f>AS17-AS18</f>
        <v>264999.18399546947</v>
      </c>
      <c r="AT19" s="1427">
        <f t="shared" si="9"/>
        <v>258099.18399546947</v>
      </c>
      <c r="AU19" s="1427">
        <f t="shared" si="9"/>
        <v>251199.18399546947</v>
      </c>
      <c r="AV19" s="1427">
        <f t="shared" si="9"/>
        <v>244299.18399546947</v>
      </c>
      <c r="AW19" s="1427">
        <f t="shared" si="9"/>
        <v>237399.18399546947</v>
      </c>
      <c r="AX19" s="1427">
        <f t="shared" si="9"/>
        <v>230499.18399546947</v>
      </c>
      <c r="AY19" s="1427">
        <f t="shared" si="9"/>
        <v>223599.18399546947</v>
      </c>
      <c r="AZ19" s="1427">
        <f t="shared" si="9"/>
        <v>216699.18399546947</v>
      </c>
      <c r="BA19" s="1427">
        <f t="shared" si="9"/>
        <v>209799.18399546947</v>
      </c>
      <c r="BB19" s="1427">
        <f t="shared" si="9"/>
        <v>202899.18399546947</v>
      </c>
      <c r="BC19" s="1427">
        <f t="shared" si="9"/>
        <v>195999.18399546947</v>
      </c>
      <c r="BD19" s="1427">
        <f t="shared" si="9"/>
        <v>189099.18399546947</v>
      </c>
      <c r="BE19" s="1427">
        <f t="shared" si="9"/>
        <v>182199.18399546947</v>
      </c>
      <c r="BF19" s="1427">
        <f t="shared" si="9"/>
        <v>175299.18399546947</v>
      </c>
      <c r="BG19" s="1427">
        <f t="shared" si="9"/>
        <v>168399.18399546947</v>
      </c>
      <c r="BH19" s="1427">
        <f t="shared" si="9"/>
        <v>161499.18399546947</v>
      </c>
      <c r="BI19" s="1427">
        <f t="shared" si="9"/>
        <v>154599.18399546947</v>
      </c>
      <c r="BJ19" s="1427">
        <f t="shared" si="9"/>
        <v>147699.18399546947</v>
      </c>
      <c r="BK19" s="1427">
        <f t="shared" si="9"/>
        <v>140799.18399546947</v>
      </c>
      <c r="BL19" s="1427">
        <f t="shared" si="9"/>
        <v>133899.18399546947</v>
      </c>
      <c r="BM19" s="1152"/>
      <c r="BN19" s="805"/>
      <c r="BO19" s="805" t="str">
        <f>C19</f>
        <v>Net fixed assets</v>
      </c>
      <c r="BP19" s="805"/>
      <c r="BQ19" s="1427">
        <f>+BQ17-BQ18</f>
        <v>463683.28899106395</v>
      </c>
      <c r="BR19" s="1427">
        <f>+BR17-BR18</f>
        <v>492699.18399546947</v>
      </c>
      <c r="BS19" s="1427">
        <f>+BS17-BS18</f>
        <v>465099.18399546947</v>
      </c>
      <c r="BT19" s="1427">
        <f t="shared" ref="BT19:BZ19" si="10">BT17-BT18</f>
        <v>437499.18399546947</v>
      </c>
      <c r="BU19" s="1427">
        <f t="shared" si="10"/>
        <v>409899.18399546947</v>
      </c>
      <c r="BV19" s="1427">
        <f t="shared" si="10"/>
        <v>382299.18399546947</v>
      </c>
      <c r="BW19" s="1427">
        <f t="shared" si="10"/>
        <v>354699.18399546947</v>
      </c>
      <c r="BX19" s="1427">
        <f t="shared" si="10"/>
        <v>327099.18399546947</v>
      </c>
      <c r="BY19" s="1427">
        <f t="shared" si="10"/>
        <v>299499.18399546947</v>
      </c>
      <c r="BZ19" s="1427">
        <f t="shared" si="10"/>
        <v>271899.18399546947</v>
      </c>
      <c r="CA19" s="1427">
        <f>CA17-CA18</f>
        <v>264999.18399546947</v>
      </c>
      <c r="CB19" s="1427">
        <f>CB17-CB18</f>
        <v>258099.18399546947</v>
      </c>
      <c r="CC19" s="1427">
        <f>CC17-CC18</f>
        <v>251199.18399546947</v>
      </c>
      <c r="CD19" s="1427">
        <f>CD17-CD18</f>
        <v>244299.18399546947</v>
      </c>
      <c r="CE19" s="1427">
        <f>CE17-CE18</f>
        <v>237399.18399546947</v>
      </c>
    </row>
    <row r="20" spans="2:83" s="99" customFormat="1">
      <c r="B20" s="802"/>
      <c r="C20" s="802"/>
      <c r="D20" s="1424"/>
      <c r="E20" s="1424"/>
      <c r="F20" s="1424"/>
      <c r="G20" s="1424"/>
      <c r="H20" s="1424"/>
      <c r="I20" s="1424"/>
      <c r="J20" s="1424"/>
      <c r="K20" s="1424"/>
      <c r="L20" s="1424"/>
      <c r="M20" s="1424"/>
      <c r="N20" s="1424"/>
      <c r="O20" s="1424"/>
      <c r="P20" s="1424"/>
      <c r="Q20" s="1424"/>
      <c r="R20" s="1424"/>
      <c r="S20" s="1424"/>
      <c r="T20" s="1424"/>
      <c r="U20" s="1424"/>
      <c r="V20" s="1424"/>
      <c r="W20" s="1424"/>
      <c r="X20" s="1424"/>
      <c r="Y20" s="1424"/>
      <c r="Z20" s="1424"/>
      <c r="AA20" s="1424"/>
      <c r="AB20" s="1424"/>
      <c r="AC20" s="1424"/>
      <c r="AD20" s="1424"/>
      <c r="AE20" s="1424"/>
      <c r="AF20" s="1424"/>
      <c r="AG20" s="1424"/>
      <c r="AH20" s="1424"/>
      <c r="AI20" s="1424"/>
      <c r="AJ20" s="1424"/>
      <c r="AK20" s="1424"/>
      <c r="AL20" s="1424"/>
      <c r="AM20" s="1424"/>
      <c r="AN20" s="1424"/>
      <c r="AO20" s="1424"/>
      <c r="AP20" s="1424"/>
      <c r="AQ20" s="1424"/>
      <c r="AR20" s="1424"/>
      <c r="AS20" s="1424"/>
      <c r="AT20" s="1424"/>
      <c r="AU20" s="1424"/>
      <c r="AV20" s="1424"/>
      <c r="AW20" s="1424"/>
      <c r="AX20" s="1424"/>
      <c r="AY20" s="1424"/>
      <c r="AZ20" s="1424"/>
      <c r="BA20" s="1424"/>
      <c r="BB20" s="1424"/>
      <c r="BC20" s="1424"/>
      <c r="BD20" s="1424"/>
      <c r="BE20" s="1424"/>
      <c r="BF20" s="1424"/>
      <c r="BG20" s="1424"/>
      <c r="BH20" s="1424"/>
      <c r="BI20" s="1424"/>
      <c r="BJ20" s="1424"/>
      <c r="BK20" s="1424"/>
      <c r="BL20" s="1424"/>
      <c r="BM20" s="1153"/>
      <c r="BN20" s="802"/>
      <c r="BO20" s="802"/>
      <c r="BP20" s="802"/>
      <c r="BQ20" s="1424"/>
      <c r="BR20" s="1424"/>
      <c r="BS20" s="1424"/>
      <c r="BT20" s="1424"/>
      <c r="BU20" s="1424"/>
      <c r="BV20" s="1424"/>
      <c r="BW20" s="1424"/>
      <c r="BX20" s="1424"/>
      <c r="BY20" s="1424"/>
      <c r="BZ20" s="1424"/>
      <c r="CA20" s="1424"/>
      <c r="CB20" s="1424"/>
      <c r="CC20" s="1424"/>
      <c r="CD20" s="1424"/>
      <c r="CE20" s="1424"/>
    </row>
    <row r="21" spans="2:83" ht="10.199999999999999">
      <c r="B21" s="805"/>
      <c r="C21" s="805" t="s">
        <v>100</v>
      </c>
      <c r="D21" s="1427">
        <f>+'Full Assumptions '!C529</f>
        <v>0</v>
      </c>
      <c r="E21" s="1427">
        <f>+D21-'Income Statement'!E26</f>
        <v>0</v>
      </c>
      <c r="F21" s="1427">
        <f>+E21-'Income Statement'!F26</f>
        <v>0</v>
      </c>
      <c r="G21" s="1427">
        <f>+F21-'Income Statement'!G26</f>
        <v>0</v>
      </c>
      <c r="H21" s="1427">
        <f>+G21-'Income Statement'!H26</f>
        <v>0</v>
      </c>
      <c r="I21" s="1427">
        <f>+H21-'Income Statement'!I26</f>
        <v>0</v>
      </c>
      <c r="J21" s="1427">
        <f>+I21-'Income Statement'!J26</f>
        <v>0</v>
      </c>
      <c r="K21" s="1427">
        <f>+J21-'Income Statement'!K26</f>
        <v>0</v>
      </c>
      <c r="L21" s="1427">
        <f>+K21-'Income Statement'!L26</f>
        <v>0</v>
      </c>
      <c r="M21" s="1427">
        <f>+L21-'Income Statement'!M26</f>
        <v>0</v>
      </c>
      <c r="N21" s="1427">
        <f>+M21-'Income Statement'!N26</f>
        <v>0</v>
      </c>
      <c r="O21" s="1427">
        <f>+N21-'Income Statement'!O26</f>
        <v>0</v>
      </c>
      <c r="P21" s="1427">
        <f>+O21-'Income Statement'!P26</f>
        <v>0</v>
      </c>
      <c r="Q21" s="1427">
        <f>+P21-'Income Statement'!Q26</f>
        <v>0</v>
      </c>
      <c r="R21" s="1427">
        <f>+Q21-'Income Statement'!R26</f>
        <v>0</v>
      </c>
      <c r="S21" s="1427">
        <f>+R21-'Income Statement'!S26</f>
        <v>0</v>
      </c>
      <c r="T21" s="1427">
        <f>+S21-'Income Statement'!T26</f>
        <v>0</v>
      </c>
      <c r="U21" s="1427">
        <f>+T21-'Income Statement'!U26</f>
        <v>0</v>
      </c>
      <c r="V21" s="1427">
        <f>+U21-'Income Statement'!V26</f>
        <v>0</v>
      </c>
      <c r="W21" s="1427">
        <f>+V21-'Income Statement'!W26</f>
        <v>0</v>
      </c>
      <c r="X21" s="1427">
        <f>+W21-'Income Statement'!X26</f>
        <v>0</v>
      </c>
      <c r="Y21" s="1427">
        <f>+X21-'Income Statement'!Y26</f>
        <v>0</v>
      </c>
      <c r="Z21" s="1427">
        <f>+Y21-'Income Statement'!Z26</f>
        <v>0</v>
      </c>
      <c r="AA21" s="1427">
        <f>+Z21-'Income Statement'!AA26</f>
        <v>0</v>
      </c>
      <c r="AB21" s="1427">
        <f>+AA21-'Income Statement'!AB26</f>
        <v>0</v>
      </c>
      <c r="AC21" s="1427">
        <f>+AB21-'Income Statement'!AC26</f>
        <v>0</v>
      </c>
      <c r="AD21" s="1427">
        <f>+AC21-'Income Statement'!AD26</f>
        <v>0</v>
      </c>
      <c r="AE21" s="1427">
        <f>+AD21-'Income Statement'!AE26</f>
        <v>0</v>
      </c>
      <c r="AF21" s="1427">
        <f>+AE21-'Income Statement'!AF26</f>
        <v>0</v>
      </c>
      <c r="AG21" s="1427">
        <f>+AF21-'Income Statement'!AG26</f>
        <v>0</v>
      </c>
      <c r="AH21" s="1427">
        <f>+AG21-'Income Statement'!AH26</f>
        <v>0</v>
      </c>
      <c r="AI21" s="1427">
        <f>+AH21-'Income Statement'!AI26</f>
        <v>0</v>
      </c>
      <c r="AJ21" s="1427">
        <f>+AI21-'Income Statement'!AJ26</f>
        <v>0</v>
      </c>
      <c r="AK21" s="1427">
        <f>+AJ21-'Income Statement'!AK26</f>
        <v>0</v>
      </c>
      <c r="AL21" s="1427">
        <f>+AK21-'Income Statement'!AL26</f>
        <v>0</v>
      </c>
      <c r="AM21" s="1427">
        <f>+AL21-'Income Statement'!AM26</f>
        <v>0</v>
      </c>
      <c r="AN21" s="1427">
        <f>+AM21-'Income Statement'!AN26</f>
        <v>0</v>
      </c>
      <c r="AO21" s="1427">
        <f>+AN21-'Income Statement'!AO26</f>
        <v>0</v>
      </c>
      <c r="AP21" s="1427">
        <f>+AO21-'Income Statement'!AP26</f>
        <v>0</v>
      </c>
      <c r="AQ21" s="1427">
        <f>+AP21-'Income Statement'!AQ26</f>
        <v>0</v>
      </c>
      <c r="AR21" s="1427">
        <f>+AQ21-'Income Statement'!AR26</f>
        <v>0</v>
      </c>
      <c r="AS21" s="1427">
        <f>+AR21-'Income Statement'!AS26</f>
        <v>0</v>
      </c>
      <c r="AT21" s="1427">
        <f>+AS21-'Income Statement'!AT26</f>
        <v>0</v>
      </c>
      <c r="AU21" s="1427">
        <f>+AT21-'Income Statement'!AU26</f>
        <v>0</v>
      </c>
      <c r="AV21" s="1427">
        <f>+AU21-'Income Statement'!AV26</f>
        <v>0</v>
      </c>
      <c r="AW21" s="1427">
        <f>+AV21-'Income Statement'!AW26</f>
        <v>0</v>
      </c>
      <c r="AX21" s="1427">
        <f>+AW21-'Income Statement'!AX26</f>
        <v>0</v>
      </c>
      <c r="AY21" s="1427">
        <f>+AX21-'Income Statement'!AY26</f>
        <v>0</v>
      </c>
      <c r="AZ21" s="1427">
        <f>+AY21-'Income Statement'!AZ26</f>
        <v>0</v>
      </c>
      <c r="BA21" s="1427">
        <f>+AZ21-'Income Statement'!BA26</f>
        <v>0</v>
      </c>
      <c r="BB21" s="1427">
        <f>+BA21-'Income Statement'!BB26</f>
        <v>0</v>
      </c>
      <c r="BC21" s="1427">
        <f>+BB21-'Income Statement'!BC26</f>
        <v>0</v>
      </c>
      <c r="BD21" s="1427">
        <f>+BC21-'Income Statement'!BD26</f>
        <v>0</v>
      </c>
      <c r="BE21" s="1427">
        <f>+BD21-'Income Statement'!BE26</f>
        <v>0</v>
      </c>
      <c r="BF21" s="1427">
        <f>+BE21-'Income Statement'!BF26</f>
        <v>0</v>
      </c>
      <c r="BG21" s="1427">
        <f>+BF21-'Income Statement'!BG26</f>
        <v>0</v>
      </c>
      <c r="BH21" s="1427">
        <f>+BG21-'Income Statement'!BH26</f>
        <v>0</v>
      </c>
      <c r="BI21" s="1427">
        <f>+BH21-'Income Statement'!BI26</f>
        <v>0</v>
      </c>
      <c r="BJ21" s="1427">
        <f>+BI21-'Income Statement'!BJ26</f>
        <v>0</v>
      </c>
      <c r="BK21" s="1427">
        <f>+BJ21-'Income Statement'!BK26</f>
        <v>0</v>
      </c>
      <c r="BL21" s="1427">
        <f>+BK21-'Income Statement'!BL26</f>
        <v>0</v>
      </c>
      <c r="BM21" s="1152"/>
      <c r="BN21" s="805"/>
      <c r="BO21" s="805" t="str">
        <f>+C21</f>
        <v>Preliminary Exp</v>
      </c>
      <c r="BP21" s="805"/>
      <c r="BQ21" s="1427">
        <f>+H21</f>
        <v>0</v>
      </c>
      <c r="BR21" s="1427">
        <f>+L21</f>
        <v>0</v>
      </c>
      <c r="BS21" s="1427">
        <f>+P21</f>
        <v>0</v>
      </c>
      <c r="BT21" s="1427">
        <f>+T21</f>
        <v>0</v>
      </c>
      <c r="BU21" s="1427">
        <f>+X21</f>
        <v>0</v>
      </c>
      <c r="BV21" s="1427">
        <f>+AB21</f>
        <v>0</v>
      </c>
      <c r="BW21" s="1427">
        <f>+AF21</f>
        <v>0</v>
      </c>
      <c r="BX21" s="1427">
        <f>+AJ21</f>
        <v>0</v>
      </c>
      <c r="BY21" s="1427">
        <f>+AN21</f>
        <v>0</v>
      </c>
      <c r="BZ21" s="1427">
        <f t="shared" ref="BZ21:CE21" si="11">+AR21</f>
        <v>0</v>
      </c>
      <c r="CA21" s="1427">
        <f t="shared" si="11"/>
        <v>0</v>
      </c>
      <c r="CB21" s="1427">
        <f t="shared" si="11"/>
        <v>0</v>
      </c>
      <c r="CC21" s="1427">
        <f t="shared" si="11"/>
        <v>0</v>
      </c>
      <c r="CD21" s="1427">
        <f t="shared" si="11"/>
        <v>0</v>
      </c>
      <c r="CE21" s="1427">
        <f t="shared" si="11"/>
        <v>0</v>
      </c>
    </row>
    <row r="22" spans="2:83" s="99" customFormat="1">
      <c r="B22" s="802"/>
      <c r="C22" s="802"/>
      <c r="D22" s="1424"/>
      <c r="E22" s="1424"/>
      <c r="F22" s="1424"/>
      <c r="G22" s="1424"/>
      <c r="H22" s="1424"/>
      <c r="I22" s="1424"/>
      <c r="J22" s="1424"/>
      <c r="K22" s="1424"/>
      <c r="L22" s="1424"/>
      <c r="M22" s="1424"/>
      <c r="N22" s="1424"/>
      <c r="O22" s="1424"/>
      <c r="P22" s="1424"/>
      <c r="Q22" s="1424"/>
      <c r="R22" s="1424"/>
      <c r="S22" s="1424"/>
      <c r="T22" s="1424"/>
      <c r="U22" s="1424"/>
      <c r="V22" s="1424"/>
      <c r="W22" s="1424"/>
      <c r="X22" s="1424"/>
      <c r="Y22" s="1424"/>
      <c r="Z22" s="1424"/>
      <c r="AA22" s="1424"/>
      <c r="AB22" s="1424"/>
      <c r="AC22" s="1424"/>
      <c r="AD22" s="1424"/>
      <c r="AE22" s="1424"/>
      <c r="AF22" s="1424"/>
      <c r="AG22" s="1424"/>
      <c r="AH22" s="1424"/>
      <c r="AI22" s="1424"/>
      <c r="AJ22" s="1424"/>
      <c r="AK22" s="1424"/>
      <c r="AL22" s="1424"/>
      <c r="AM22" s="1424"/>
      <c r="AN22" s="1424"/>
      <c r="AO22" s="1424"/>
      <c r="AP22" s="1424"/>
      <c r="AQ22" s="1424"/>
      <c r="AR22" s="1424"/>
      <c r="AS22" s="1424"/>
      <c r="AT22" s="1424"/>
      <c r="AU22" s="1424"/>
      <c r="AV22" s="1424"/>
      <c r="AW22" s="1424"/>
      <c r="AX22" s="1424"/>
      <c r="AY22" s="1424"/>
      <c r="AZ22" s="1424"/>
      <c r="BA22" s="1424"/>
      <c r="BB22" s="1424"/>
      <c r="BC22" s="1424"/>
      <c r="BD22" s="1424"/>
      <c r="BE22" s="1424"/>
      <c r="BF22" s="1424"/>
      <c r="BG22" s="1424"/>
      <c r="BH22" s="1424"/>
      <c r="BI22" s="1424"/>
      <c r="BJ22" s="1424"/>
      <c r="BK22" s="1424"/>
      <c r="BL22" s="1424"/>
      <c r="BM22" s="1153"/>
      <c r="BN22" s="802"/>
      <c r="BO22" s="802"/>
      <c r="BP22" s="802"/>
      <c r="BQ22" s="1424"/>
      <c r="BR22" s="1424"/>
      <c r="BS22" s="1424"/>
      <c r="BT22" s="1424"/>
      <c r="BU22" s="1424"/>
      <c r="BV22" s="1424"/>
      <c r="BW22" s="1424"/>
      <c r="BX22" s="1424"/>
      <c r="BY22" s="1424"/>
      <c r="BZ22" s="1424"/>
      <c r="CA22" s="1424"/>
      <c r="CB22" s="1424"/>
      <c r="CC22" s="1424"/>
      <c r="CD22" s="1424"/>
      <c r="CE22" s="1424"/>
    </row>
    <row r="23" spans="2:83" s="99" customFormat="1">
      <c r="B23" s="805" t="s">
        <v>16</v>
      </c>
      <c r="C23" s="805"/>
      <c r="D23" s="1427">
        <f>+D11+D15+D19+D21</f>
        <v>0</v>
      </c>
      <c r="E23" s="1427">
        <f t="shared" ref="E23:P23" si="12">+E11+E15+E19+E21</f>
        <v>2018310.7119054049</v>
      </c>
      <c r="F23" s="1427">
        <f t="shared" si="12"/>
        <v>1852833.7119054049</v>
      </c>
      <c r="G23" s="1427">
        <f t="shared" si="12"/>
        <v>1686656.7119054049</v>
      </c>
      <c r="H23" s="1427">
        <f t="shared" si="12"/>
        <v>1500209.7119054049</v>
      </c>
      <c r="I23" s="1427">
        <f t="shared" si="12"/>
        <v>2350312.0496381791</v>
      </c>
      <c r="J23" s="1427">
        <f t="shared" si="12"/>
        <v>2178327.3496381789</v>
      </c>
      <c r="K23" s="1427">
        <f t="shared" si="12"/>
        <v>2006342.6496381792</v>
      </c>
      <c r="L23" s="1427">
        <f t="shared" si="12"/>
        <v>1813230.9496381793</v>
      </c>
      <c r="M23" s="1427">
        <f t="shared" si="12"/>
        <v>2742454.6556213014</v>
      </c>
      <c r="N23" s="1427">
        <f t="shared" si="12"/>
        <v>2565731.4856213015</v>
      </c>
      <c r="O23" s="1427">
        <f t="shared" si="12"/>
        <v>2389008.3156213015</v>
      </c>
      <c r="P23" s="1427">
        <f t="shared" si="12"/>
        <v>2189045.4456213014</v>
      </c>
      <c r="Q23" s="1427">
        <f t="shared" ref="Q23:BL23" si="13">+Q11+Q15+Q19+Q21</f>
        <v>3134167.2280197786</v>
      </c>
      <c r="R23" s="1427">
        <f t="shared" si="13"/>
        <v>2952231.7410197784</v>
      </c>
      <c r="S23" s="1427">
        <f t="shared" si="13"/>
        <v>2770296.2540197782</v>
      </c>
      <c r="T23" s="1427">
        <f t="shared" si="13"/>
        <v>2563237.0970197781</v>
      </c>
      <c r="U23" s="1427">
        <f t="shared" si="13"/>
        <v>3523780.8662419175</v>
      </c>
      <c r="V23" s="1427">
        <f t="shared" si="13"/>
        <v>3336111.8305419176</v>
      </c>
      <c r="W23" s="1427">
        <f t="shared" si="13"/>
        <v>3148442.7948419177</v>
      </c>
      <c r="X23" s="1427">
        <f t="shared" si="13"/>
        <v>2933577.7221419178</v>
      </c>
      <c r="Y23" s="1427">
        <f t="shared" si="13"/>
        <v>4033855.5816921927</v>
      </c>
      <c r="Z23" s="1427">
        <f t="shared" si="13"/>
        <v>3964779.6424221927</v>
      </c>
      <c r="AA23" s="1427">
        <f t="shared" si="13"/>
        <v>3895703.7031521928</v>
      </c>
      <c r="AB23" s="1427">
        <f t="shared" si="13"/>
        <v>3797152.1231821929</v>
      </c>
      <c r="AC23" s="1427">
        <f t="shared" si="13"/>
        <v>4911574.4450119659</v>
      </c>
      <c r="AD23" s="1427">
        <f t="shared" si="13"/>
        <v>4835560.9118149662</v>
      </c>
      <c r="AE23" s="1427">
        <f t="shared" si="13"/>
        <v>4759547.3786179665</v>
      </c>
      <c r="AF23" s="1427">
        <f t="shared" si="13"/>
        <v>4651550.6406509662</v>
      </c>
      <c r="AG23" s="1427">
        <f t="shared" si="13"/>
        <v>5779335.1331651071</v>
      </c>
      <c r="AH23" s="1427">
        <f t="shared" si="13"/>
        <v>5695690.2466484075</v>
      </c>
      <c r="AI23" s="1427">
        <f t="shared" si="13"/>
        <v>5612045.360131708</v>
      </c>
      <c r="AJ23" s="1427">
        <f t="shared" si="13"/>
        <v>5493658.9483680082</v>
      </c>
      <c r="AK23" s="1427">
        <f t="shared" si="13"/>
        <v>6633878.6160554131</v>
      </c>
      <c r="AL23" s="1427">
        <f t="shared" si="13"/>
        <v>6541839.2408870431</v>
      </c>
      <c r="AM23" s="1427">
        <f t="shared" si="13"/>
        <v>6449799.865718673</v>
      </c>
      <c r="AN23" s="1427">
        <f t="shared" si="13"/>
        <v>6319984.8127786033</v>
      </c>
      <c r="AO23" s="1427">
        <f t="shared" si="13"/>
        <v>7471594.6963254651</v>
      </c>
      <c r="AP23" s="1427">
        <f t="shared" si="13"/>
        <v>7370321.3836402576</v>
      </c>
      <c r="AQ23" s="1427">
        <f t="shared" si="13"/>
        <v>7269048.0709550502</v>
      </c>
      <c r="AR23" s="1427">
        <f t="shared" si="13"/>
        <v>7126661.5127209732</v>
      </c>
      <c r="AS23" s="1427">
        <f>+AS11+AS15+AS19+AS21</f>
        <v>8288454.0873454837</v>
      </c>
      <c r="AT23" s="1427">
        <f t="shared" si="13"/>
        <v>8177023.4433917562</v>
      </c>
      <c r="AU23" s="1427">
        <f t="shared" si="13"/>
        <v>8065592.7994380286</v>
      </c>
      <c r="AV23" s="1427">
        <f t="shared" si="13"/>
        <v>7909377.585380544</v>
      </c>
      <c r="AW23" s="1427">
        <f t="shared" si="13"/>
        <v>9079976.6828953587</v>
      </c>
      <c r="AX23" s="1427">
        <f t="shared" si="13"/>
        <v>8957372.9745462574</v>
      </c>
      <c r="AY23" s="1427">
        <f t="shared" si="13"/>
        <v>8834769.2661971562</v>
      </c>
      <c r="AZ23" s="1427">
        <f t="shared" si="13"/>
        <v>8663342.5307339206</v>
      </c>
      <c r="BA23" s="1427">
        <f t="shared" si="13"/>
        <v>9841195.6373870559</v>
      </c>
      <c r="BB23" s="1427">
        <f t="shared" si="13"/>
        <v>9706301.5582030453</v>
      </c>
      <c r="BC23" s="1427">
        <f t="shared" si="13"/>
        <v>9571407.4790190347</v>
      </c>
      <c r="BD23" s="1427">
        <f t="shared" si="13"/>
        <v>9383248.0700094774</v>
      </c>
      <c r="BE23" s="1427">
        <f t="shared" si="13"/>
        <v>10566586.837352935</v>
      </c>
      <c r="BF23" s="1427">
        <f t="shared" si="13"/>
        <v>10418173.350250524</v>
      </c>
      <c r="BG23" s="1427">
        <f t="shared" si="13"/>
        <v>10269759.863148112</v>
      </c>
      <c r="BH23" s="1427">
        <f t="shared" si="13"/>
        <v>10063194.513237599</v>
      </c>
      <c r="BI23" s="1427">
        <f t="shared" si="13"/>
        <v>11250043.302991338</v>
      </c>
      <c r="BJ23" s="1427">
        <f t="shared" si="13"/>
        <v>11086758.467178687</v>
      </c>
      <c r="BK23" s="1427">
        <f t="shared" si="13"/>
        <v>10923473.631366033</v>
      </c>
      <c r="BL23" s="1427">
        <f t="shared" si="13"/>
        <v>10696661.746464472</v>
      </c>
      <c r="BM23" s="1152"/>
      <c r="BN23" s="805" t="s">
        <v>16</v>
      </c>
      <c r="BO23" s="805"/>
      <c r="BP23" s="805"/>
      <c r="BQ23" s="1427">
        <f t="shared" ref="BQ23:BZ23" si="14">+BQ11+BQ15+BQ19+BQ21</f>
        <v>1500209.7119054049</v>
      </c>
      <c r="BR23" s="1427">
        <f t="shared" si="14"/>
        <v>1813230.9496381793</v>
      </c>
      <c r="BS23" s="1427">
        <f t="shared" si="14"/>
        <v>2189045.4456213014</v>
      </c>
      <c r="BT23" s="1427">
        <f t="shared" si="14"/>
        <v>2563237.0970197781</v>
      </c>
      <c r="BU23" s="1427">
        <f t="shared" si="14"/>
        <v>2933577.7221419178</v>
      </c>
      <c r="BV23" s="1427">
        <f t="shared" si="14"/>
        <v>3797152.1231821929</v>
      </c>
      <c r="BW23" s="1427">
        <f t="shared" si="14"/>
        <v>4651550.6406509662</v>
      </c>
      <c r="BX23" s="1427">
        <f t="shared" si="14"/>
        <v>5493658.9483680082</v>
      </c>
      <c r="BY23" s="1427">
        <f t="shared" si="14"/>
        <v>6319984.8127786033</v>
      </c>
      <c r="BZ23" s="1427">
        <f t="shared" si="14"/>
        <v>7126661.5127209732</v>
      </c>
      <c r="CA23" s="1427">
        <f>+CA11+CA15+CA19+CA21</f>
        <v>8288454.0873454837</v>
      </c>
      <c r="CB23" s="1427">
        <f>+CB11+CB15+CB19+CB21</f>
        <v>8177023.4433917562</v>
      </c>
      <c r="CC23" s="1427">
        <f>+CC11+CC15+CC19+CC21</f>
        <v>8065592.7994380286</v>
      </c>
      <c r="CD23" s="1427">
        <f>+CD11+CD15+CD19+CD21</f>
        <v>7909377.585380544</v>
      </c>
      <c r="CE23" s="1427">
        <f>+CE11+CE15+CE19+CE21</f>
        <v>9079976.6828953587</v>
      </c>
    </row>
    <row r="24" spans="2:83" s="99" customFormat="1">
      <c r="B24" s="802"/>
      <c r="C24" s="802"/>
      <c r="D24" s="1424"/>
      <c r="E24" s="1424"/>
      <c r="F24" s="1424"/>
      <c r="G24" s="1424"/>
      <c r="H24" s="1424"/>
      <c r="I24" s="1424"/>
      <c r="J24" s="1424"/>
      <c r="K24" s="1424"/>
      <c r="L24" s="1424"/>
      <c r="M24" s="1424"/>
      <c r="N24" s="1424"/>
      <c r="O24" s="1424"/>
      <c r="P24" s="1424"/>
      <c r="Q24" s="1424"/>
      <c r="R24" s="1424"/>
      <c r="S24" s="1424"/>
      <c r="T24" s="1424"/>
      <c r="U24" s="1424"/>
      <c r="V24" s="1424"/>
      <c r="W24" s="1424"/>
      <c r="X24" s="1424"/>
      <c r="Y24" s="1424"/>
      <c r="Z24" s="1424"/>
      <c r="AA24" s="1424"/>
      <c r="AB24" s="1424"/>
      <c r="AC24" s="1424"/>
      <c r="AD24" s="1424"/>
      <c r="AE24" s="1424"/>
      <c r="AF24" s="1424"/>
      <c r="AG24" s="1424"/>
      <c r="AH24" s="1424"/>
      <c r="AI24" s="1424"/>
      <c r="AJ24" s="1424"/>
      <c r="AK24" s="1424"/>
      <c r="AL24" s="1424"/>
      <c r="AM24" s="1424"/>
      <c r="AN24" s="1424"/>
      <c r="AO24" s="1424"/>
      <c r="AP24" s="1424"/>
      <c r="AQ24" s="1424"/>
      <c r="AR24" s="1424"/>
      <c r="AS24" s="1424"/>
      <c r="AT24" s="1424"/>
      <c r="AU24" s="1424"/>
      <c r="AV24" s="1424"/>
      <c r="AW24" s="1424"/>
      <c r="AX24" s="1424"/>
      <c r="AY24" s="1424"/>
      <c r="AZ24" s="1424"/>
      <c r="BA24" s="1424"/>
      <c r="BB24" s="1424"/>
      <c r="BC24" s="1424"/>
      <c r="BD24" s="1424"/>
      <c r="BE24" s="1424"/>
      <c r="BF24" s="1424"/>
      <c r="BG24" s="1424"/>
      <c r="BH24" s="1424"/>
      <c r="BI24" s="1424"/>
      <c r="BJ24" s="1424"/>
      <c r="BK24" s="1424"/>
      <c r="BL24" s="1424"/>
      <c r="BM24" s="1153"/>
      <c r="BN24" s="802"/>
      <c r="BO24" s="802"/>
      <c r="BP24" s="802"/>
      <c r="BQ24" s="1424"/>
      <c r="BR24" s="1424"/>
      <c r="BS24" s="1424"/>
      <c r="BT24" s="1424"/>
      <c r="BU24" s="1424"/>
      <c r="BV24" s="1424"/>
      <c r="BW24" s="1424"/>
      <c r="BX24" s="1424"/>
      <c r="BY24" s="1424"/>
      <c r="BZ24" s="1424"/>
      <c r="CA24" s="1424"/>
      <c r="CB24" s="1424"/>
      <c r="CC24" s="1424"/>
      <c r="CD24" s="1424"/>
      <c r="CE24" s="1424"/>
    </row>
    <row r="25" spans="2:83" ht="10.199999999999999">
      <c r="B25" s="805" t="s">
        <v>91</v>
      </c>
      <c r="C25" s="805"/>
      <c r="D25" s="1425"/>
      <c r="E25" s="1425"/>
      <c r="F25" s="1425"/>
      <c r="G25" s="1425"/>
      <c r="H25" s="1425"/>
      <c r="I25" s="1425"/>
      <c r="J25" s="1425"/>
      <c r="K25" s="1425"/>
      <c r="L25" s="1425"/>
      <c r="M25" s="1425"/>
      <c r="N25" s="1425"/>
      <c r="O25" s="1425"/>
      <c r="P25" s="1425"/>
      <c r="Q25" s="1425"/>
      <c r="R25" s="1425"/>
      <c r="S25" s="1425"/>
      <c r="T25" s="1425"/>
      <c r="U25" s="1425"/>
      <c r="V25" s="1425"/>
      <c r="W25" s="1425"/>
      <c r="X25" s="1425"/>
      <c r="Y25" s="1425"/>
      <c r="Z25" s="1425"/>
      <c r="AA25" s="1425"/>
      <c r="AB25" s="1425"/>
      <c r="AC25" s="1425"/>
      <c r="AD25" s="1425"/>
      <c r="AE25" s="1425"/>
      <c r="AF25" s="1425"/>
      <c r="AG25" s="1425"/>
      <c r="AH25" s="1425"/>
      <c r="AI25" s="1425"/>
      <c r="AJ25" s="1425"/>
      <c r="AK25" s="1425"/>
      <c r="AL25" s="1425"/>
      <c r="AM25" s="1425"/>
      <c r="AN25" s="1425"/>
      <c r="AO25" s="1425"/>
      <c r="AP25" s="1425"/>
      <c r="AQ25" s="1425"/>
      <c r="AR25" s="1425"/>
      <c r="AS25" s="1425"/>
      <c r="AT25" s="1425"/>
      <c r="AU25" s="1425"/>
      <c r="AV25" s="1425"/>
      <c r="AW25" s="1425"/>
      <c r="AX25" s="1425"/>
      <c r="AY25" s="1425"/>
      <c r="AZ25" s="1425"/>
      <c r="BA25" s="1425"/>
      <c r="BB25" s="1425"/>
      <c r="BC25" s="1425"/>
      <c r="BD25" s="1425"/>
      <c r="BE25" s="1425"/>
      <c r="BF25" s="1425"/>
      <c r="BG25" s="1425"/>
      <c r="BH25" s="1425"/>
      <c r="BI25" s="1425"/>
      <c r="BJ25" s="1425"/>
      <c r="BK25" s="1425"/>
      <c r="BL25" s="1425"/>
      <c r="BM25" s="1152"/>
      <c r="BN25" s="805" t="str">
        <f>+B25</f>
        <v xml:space="preserve">LIABILITIES &amp; EQUITY </v>
      </c>
      <c r="BO25" s="805"/>
      <c r="BP25" s="805"/>
      <c r="BQ25" s="1425"/>
      <c r="BR25" s="1425"/>
      <c r="BS25" s="1425"/>
      <c r="BT25" s="1425"/>
      <c r="BU25" s="1425"/>
      <c r="BV25" s="1425"/>
      <c r="BW25" s="1425"/>
      <c r="BX25" s="1425"/>
      <c r="BY25" s="1425"/>
      <c r="BZ25" s="1425"/>
      <c r="CA25" s="1425"/>
      <c r="CB25" s="1425"/>
      <c r="CC25" s="1425"/>
      <c r="CD25" s="1425"/>
      <c r="CE25" s="1425"/>
    </row>
    <row r="26" spans="2:83" ht="10.199999999999999">
      <c r="B26" s="802"/>
      <c r="C26" s="802" t="s">
        <v>64</v>
      </c>
      <c r="D26" s="1426">
        <f>+'Full Assumptions '!C541</f>
        <v>0</v>
      </c>
      <c r="E26" s="1426">
        <f>ROUND(+('Income Statement'!E12+'Income Statement'!E22)*'Full Assumptions '!$C$343/90,-2)</f>
        <v>0</v>
      </c>
      <c r="F26" s="1426">
        <f>ROUND(+('Income Statement'!F12+'Income Statement'!F22)*'Full Assumptions '!$C$343/90,-2)</f>
        <v>0</v>
      </c>
      <c r="G26" s="1426">
        <f>ROUND(+('Income Statement'!G12+'Income Statement'!G22)*'Full Assumptions '!$C$343/90,-2)</f>
        <v>0</v>
      </c>
      <c r="H26" s="1426">
        <f>ROUND(+('Income Statement'!H12+'Income Statement'!H22)*'Full Assumptions '!$C$343/90,-2)</f>
        <v>0</v>
      </c>
      <c r="I26" s="1426">
        <f>ROUND(+('Income Statement'!I12+'Income Statement'!I22)*'Full Assumptions '!$C$343/90,-2)</f>
        <v>0</v>
      </c>
      <c r="J26" s="1426">
        <f>ROUND(+('Income Statement'!J12+'Income Statement'!J22)*'Full Assumptions '!$C$343/90,-2)</f>
        <v>0</v>
      </c>
      <c r="K26" s="1426">
        <f>ROUND(+('Income Statement'!K12+'Income Statement'!K22)*'Full Assumptions '!$C$343/90,-2)</f>
        <v>0</v>
      </c>
      <c r="L26" s="1426">
        <f>ROUND(+('Income Statement'!L12+'Income Statement'!L22)*'Full Assumptions '!$C$343/90,-2)</f>
        <v>0</v>
      </c>
      <c r="M26" s="1426">
        <f>ROUND(+('Income Statement'!M12+'Income Statement'!M22)*'Full Assumptions '!$C$343/90,-2)</f>
        <v>0</v>
      </c>
      <c r="N26" s="1426">
        <f>ROUND(+('Income Statement'!N12+'Income Statement'!N22)*'Full Assumptions '!$C$343/90,-2)</f>
        <v>0</v>
      </c>
      <c r="O26" s="1426">
        <f>ROUND(+('Income Statement'!O12+'Income Statement'!O22)*'Full Assumptions '!$C$343/90,-2)</f>
        <v>0</v>
      </c>
      <c r="P26" s="1426">
        <f>ROUND(+('Income Statement'!P12+'Income Statement'!P22)*'Full Assumptions '!$C$343/90,-2)</f>
        <v>0</v>
      </c>
      <c r="Q26" s="1426">
        <f>ROUND(+('Income Statement'!Q12+'Income Statement'!Q22)*'Full Assumptions '!$C$343/90,-2)</f>
        <v>0</v>
      </c>
      <c r="R26" s="1426">
        <f>ROUND(+('Income Statement'!R12+'Income Statement'!R22)*'Full Assumptions '!$C$343/90,-2)</f>
        <v>0</v>
      </c>
      <c r="S26" s="1426">
        <f>ROUND(+('Income Statement'!S12+'Income Statement'!S22)*'Full Assumptions '!$C$343/90,-2)</f>
        <v>0</v>
      </c>
      <c r="T26" s="1426">
        <f>ROUND(+('Income Statement'!T12+'Income Statement'!T22)*'Full Assumptions '!$C$343/90,-2)</f>
        <v>0</v>
      </c>
      <c r="U26" s="1426">
        <f>ROUND(+('Income Statement'!U12+'Income Statement'!U22)*'Full Assumptions '!$C$343/90,-2)</f>
        <v>0</v>
      </c>
      <c r="V26" s="1426">
        <f>ROUND(+('Income Statement'!V12+'Income Statement'!V22)*'Full Assumptions '!$C$343/90,-2)</f>
        <v>0</v>
      </c>
      <c r="W26" s="1426">
        <f>ROUND(+('Income Statement'!W12+'Income Statement'!W22)*'Full Assumptions '!$C$343/90,-2)</f>
        <v>0</v>
      </c>
      <c r="X26" s="1426">
        <f>ROUND(+('Income Statement'!X12+'Income Statement'!X22)*'Full Assumptions '!$C$343/90,-2)</f>
        <v>0</v>
      </c>
      <c r="Y26" s="1426">
        <f>ROUND(+('Income Statement'!Y12+'Income Statement'!Y22)*'Full Assumptions '!$C$343/90,-2)</f>
        <v>0</v>
      </c>
      <c r="Z26" s="1426">
        <f>ROUND(+('Income Statement'!Z12+'Income Statement'!Z22)*'Full Assumptions '!$C$343/90,-2)</f>
        <v>0</v>
      </c>
      <c r="AA26" s="1426">
        <f>ROUND(+('Income Statement'!AA12+'Income Statement'!AA22)*'Full Assumptions '!$C$343/90,-2)</f>
        <v>0</v>
      </c>
      <c r="AB26" s="1426">
        <f>ROUND(+('Income Statement'!AB12+'Income Statement'!AB22)*'Full Assumptions '!$C$343/90,-2)</f>
        <v>0</v>
      </c>
      <c r="AC26" s="1426">
        <f>ROUND(+('Income Statement'!AC12+'Income Statement'!AC22)*'Full Assumptions '!$C$343/90,-2)</f>
        <v>0</v>
      </c>
      <c r="AD26" s="1426">
        <f>ROUND(+('Income Statement'!AD12+'Income Statement'!AD22)*'Full Assumptions '!$C$343/90,-2)</f>
        <v>0</v>
      </c>
      <c r="AE26" s="1426">
        <f>ROUND(+('Income Statement'!AE12+'Income Statement'!AE22)*'Full Assumptions '!$C$343/90,-2)</f>
        <v>0</v>
      </c>
      <c r="AF26" s="1426">
        <f>ROUND(+('Income Statement'!AF12+'Income Statement'!AF22)*'Full Assumptions '!$C$343/90,-2)</f>
        <v>0</v>
      </c>
      <c r="AG26" s="1426">
        <f>ROUND(+('Income Statement'!AG12+'Income Statement'!AG22)*'Full Assumptions '!$C$343/90,-2)</f>
        <v>0</v>
      </c>
      <c r="AH26" s="1426">
        <f>ROUND(+('Income Statement'!AH12+'Income Statement'!AH22)*'Full Assumptions '!$C$343/90,-2)</f>
        <v>0</v>
      </c>
      <c r="AI26" s="1426">
        <f>ROUND(+('Income Statement'!AI12+'Income Statement'!AI22)*'Full Assumptions '!$C$343/90,-2)</f>
        <v>0</v>
      </c>
      <c r="AJ26" s="1426">
        <f>ROUND(+('Income Statement'!AJ12+'Income Statement'!AJ22)*'Full Assumptions '!$C$343/90,-2)</f>
        <v>0</v>
      </c>
      <c r="AK26" s="1426">
        <f>ROUND(+('Income Statement'!AK12+'Income Statement'!AK22)*'Full Assumptions '!$C$343/90,-2)</f>
        <v>0</v>
      </c>
      <c r="AL26" s="1426">
        <f>ROUND(+('Income Statement'!AL12+'Income Statement'!AL22)*'Full Assumptions '!$C$343/90,-2)</f>
        <v>0</v>
      </c>
      <c r="AM26" s="1426">
        <f>ROUND(+('Income Statement'!AM12+'Income Statement'!AM22)*'Full Assumptions '!$C$343/90,-2)</f>
        <v>0</v>
      </c>
      <c r="AN26" s="1426">
        <f>ROUND(+('Income Statement'!AN12+'Income Statement'!AN22)*'Full Assumptions '!$C$343/90,-2)</f>
        <v>0</v>
      </c>
      <c r="AO26" s="1426">
        <f>ROUND(+('Income Statement'!AO12+'Income Statement'!AO22)*'Full Assumptions '!$C$343/90,-2)</f>
        <v>0</v>
      </c>
      <c r="AP26" s="1426">
        <f>ROUND(+('Income Statement'!AP12+'Income Statement'!AP22)*'Full Assumptions '!$C$343/90,-2)</f>
        <v>0</v>
      </c>
      <c r="AQ26" s="1426">
        <f>ROUND(+('Income Statement'!AQ12+'Income Statement'!AQ22)*'Full Assumptions '!$C$343/90,-2)</f>
        <v>0</v>
      </c>
      <c r="AR26" s="1426">
        <f>ROUND(+('Income Statement'!AR12+'Income Statement'!AR22)*'Full Assumptions '!$C$343/90,-2)</f>
        <v>0</v>
      </c>
      <c r="AS26" s="1426">
        <f>ROUND(+('Income Statement'!AS12+'Income Statement'!AS22)*'Full Assumptions '!$C$343/90,-2)</f>
        <v>0</v>
      </c>
      <c r="AT26" s="1426">
        <f>ROUND(+('Income Statement'!AT12+'Income Statement'!AT22)*'Full Assumptions '!$C$343/90,-2)</f>
        <v>0</v>
      </c>
      <c r="AU26" s="1426">
        <f>ROUND(+('Income Statement'!AU12+'Income Statement'!AU22)*'Full Assumptions '!$C$343/90,-2)</f>
        <v>0</v>
      </c>
      <c r="AV26" s="1426">
        <f>ROUND(+('Income Statement'!AV12+'Income Statement'!AV22)*'Full Assumptions '!$C$343/90,-2)</f>
        <v>0</v>
      </c>
      <c r="AW26" s="1426">
        <f>ROUND(+('Income Statement'!AW12+'Income Statement'!AW22)*'Full Assumptions '!$C$343/90,-2)</f>
        <v>0</v>
      </c>
      <c r="AX26" s="1426">
        <f>ROUND(+('Income Statement'!AX12+'Income Statement'!AX22)*'Full Assumptions '!$C$343/90,-2)</f>
        <v>0</v>
      </c>
      <c r="AY26" s="1426">
        <f>ROUND(+('Income Statement'!AY12+'Income Statement'!AY22)*'Full Assumptions '!$C$343/90,-2)</f>
        <v>0</v>
      </c>
      <c r="AZ26" s="1426">
        <f>ROUND(+('Income Statement'!AZ12+'Income Statement'!AZ22)*'Full Assumptions '!$C$343/90,-2)</f>
        <v>0</v>
      </c>
      <c r="BA26" s="1426">
        <f>ROUND(+('Income Statement'!BA12+'Income Statement'!BA22)*'Full Assumptions '!$C$343/90,-2)</f>
        <v>0</v>
      </c>
      <c r="BB26" s="1426">
        <f>ROUND(+('Income Statement'!BB12+'Income Statement'!BB22)*'Full Assumptions '!$C$343/90,-2)</f>
        <v>0</v>
      </c>
      <c r="BC26" s="1426">
        <f>ROUND(+('Income Statement'!BC12+'Income Statement'!BC22)*'Full Assumptions '!$C$343/90,-2)</f>
        <v>0</v>
      </c>
      <c r="BD26" s="1426">
        <f>ROUND(+('Income Statement'!BD12+'Income Statement'!BD22)*'Full Assumptions '!$C$343/90,-2)</f>
        <v>0</v>
      </c>
      <c r="BE26" s="1426">
        <f>ROUND(+('Income Statement'!BE12+'Income Statement'!BE22)*'Full Assumptions '!$C$343/90,-2)</f>
        <v>0</v>
      </c>
      <c r="BF26" s="1426">
        <f>ROUND(+('Income Statement'!BF12+'Income Statement'!BF22)*'Full Assumptions '!$C$343/90,-2)</f>
        <v>0</v>
      </c>
      <c r="BG26" s="1426">
        <f>ROUND(+('Income Statement'!BG12+'Income Statement'!BG22)*'Full Assumptions '!$C$343/90,-2)</f>
        <v>0</v>
      </c>
      <c r="BH26" s="1426">
        <f>ROUND(+('Income Statement'!BH12+'Income Statement'!BH22)*'Full Assumptions '!$C$343/90,-2)</f>
        <v>0</v>
      </c>
      <c r="BI26" s="1426">
        <f>ROUND(+('Income Statement'!BI12+'Income Statement'!BI22)*'Full Assumptions '!$C$343/90,-2)</f>
        <v>0</v>
      </c>
      <c r="BJ26" s="1426">
        <f>ROUND(+('Income Statement'!BJ12+'Income Statement'!BJ22)*'Full Assumptions '!$C$343/90,-2)</f>
        <v>0</v>
      </c>
      <c r="BK26" s="1426">
        <f>ROUND(+('Income Statement'!BK12+'Income Statement'!BK22)*'Full Assumptions '!$C$343/90,-2)</f>
        <v>0</v>
      </c>
      <c r="BL26" s="1426">
        <f>ROUND(+('Income Statement'!BL12+'Income Statement'!BL22)*'Full Assumptions '!$C$343/90,-2)</f>
        <v>0</v>
      </c>
      <c r="BM26" s="1153"/>
      <c r="BN26" s="802"/>
      <c r="BO26" s="802" t="str">
        <f>C26</f>
        <v xml:space="preserve">Current Liabilities </v>
      </c>
      <c r="BP26" s="802"/>
      <c r="BQ26" s="1426">
        <f>+H26</f>
        <v>0</v>
      </c>
      <c r="BR26" s="1426">
        <f>+L26</f>
        <v>0</v>
      </c>
      <c r="BS26" s="1426">
        <f>+P26</f>
        <v>0</v>
      </c>
      <c r="BT26" s="1426">
        <f>+T26</f>
        <v>0</v>
      </c>
      <c r="BU26" s="1426">
        <f>+X26</f>
        <v>0</v>
      </c>
      <c r="BV26" s="1426">
        <f>+AB26</f>
        <v>0</v>
      </c>
      <c r="BW26" s="1426">
        <f>+AF26</f>
        <v>0</v>
      </c>
      <c r="BX26" s="1426">
        <f>+AJ26</f>
        <v>0</v>
      </c>
      <c r="BY26" s="1426">
        <f>+AN26</f>
        <v>0</v>
      </c>
      <c r="BZ26" s="1426">
        <f>+AR26</f>
        <v>0</v>
      </c>
      <c r="CA26" s="1426">
        <f>+AS26</f>
        <v>0</v>
      </c>
      <c r="CB26" s="1426">
        <f t="shared" ref="CB26:CE27" si="15">+AT26</f>
        <v>0</v>
      </c>
      <c r="CC26" s="1426">
        <f t="shared" si="15"/>
        <v>0</v>
      </c>
      <c r="CD26" s="1426">
        <f t="shared" si="15"/>
        <v>0</v>
      </c>
      <c r="CE26" s="1426">
        <f t="shared" si="15"/>
        <v>0</v>
      </c>
    </row>
    <row r="27" spans="2:83" ht="10.199999999999999">
      <c r="B27" s="805"/>
      <c r="C27" s="805" t="s">
        <v>58</v>
      </c>
      <c r="D27" s="1427">
        <f>+'Full Assumptions '!C540</f>
        <v>0</v>
      </c>
      <c r="E27" s="1427">
        <f>+D27+'Cash Flow'!E22</f>
        <v>0</v>
      </c>
      <c r="F27" s="1427">
        <f>+E27+'Cash Flow'!F22</f>
        <v>0</v>
      </c>
      <c r="G27" s="1427">
        <f>+F27+'Cash Flow'!G22</f>
        <v>0</v>
      </c>
      <c r="H27" s="1427">
        <f>+G27+'Cash Flow'!H22</f>
        <v>0</v>
      </c>
      <c r="I27" s="1427">
        <f>+H27+'Cash Flow'!I22</f>
        <v>0</v>
      </c>
      <c r="J27" s="1427">
        <f>+I27+'Cash Flow'!J22</f>
        <v>0</v>
      </c>
      <c r="K27" s="1427">
        <f>+J27+'Cash Flow'!K22</f>
        <v>0</v>
      </c>
      <c r="L27" s="1427">
        <f>+K27+'Cash Flow'!L22</f>
        <v>0</v>
      </c>
      <c r="M27" s="1427">
        <f>+L27+'Cash Flow'!M22</f>
        <v>0</v>
      </c>
      <c r="N27" s="1427">
        <f>+M27+'Cash Flow'!N22</f>
        <v>0</v>
      </c>
      <c r="O27" s="1427">
        <f>+N27+'Cash Flow'!O22</f>
        <v>0</v>
      </c>
      <c r="P27" s="1427">
        <f>+O27+'Cash Flow'!P22</f>
        <v>0</v>
      </c>
      <c r="Q27" s="1427">
        <f>+P27+'Cash Flow'!Q22</f>
        <v>0</v>
      </c>
      <c r="R27" s="1427">
        <f>+Q27+'Cash Flow'!R22</f>
        <v>0</v>
      </c>
      <c r="S27" s="1427">
        <f>+R27+'Cash Flow'!S22</f>
        <v>0</v>
      </c>
      <c r="T27" s="1427">
        <f>+S27+'Cash Flow'!T22</f>
        <v>0</v>
      </c>
      <c r="U27" s="1427">
        <f>+T27+'Cash Flow'!U22</f>
        <v>0</v>
      </c>
      <c r="V27" s="1427">
        <f>+U27+'Cash Flow'!V22</f>
        <v>0</v>
      </c>
      <c r="W27" s="1427">
        <f>+V27+'Cash Flow'!W22</f>
        <v>0</v>
      </c>
      <c r="X27" s="1427">
        <f>+W27+'Cash Flow'!X22</f>
        <v>0</v>
      </c>
      <c r="Y27" s="1427">
        <f>+X27+'Cash Flow'!Y22</f>
        <v>0</v>
      </c>
      <c r="Z27" s="1427">
        <f>+Y27+'Cash Flow'!Z22</f>
        <v>0</v>
      </c>
      <c r="AA27" s="1427">
        <f>+Z27+'Cash Flow'!AA22</f>
        <v>0</v>
      </c>
      <c r="AB27" s="1427">
        <f>+AA27+'Cash Flow'!AB22</f>
        <v>0</v>
      </c>
      <c r="AC27" s="1427">
        <f>+AB27+'Cash Flow'!AC22</f>
        <v>0</v>
      </c>
      <c r="AD27" s="1427">
        <f>+AC27+'Cash Flow'!AD22</f>
        <v>0</v>
      </c>
      <c r="AE27" s="1427">
        <f>+AD27+'Cash Flow'!AE22</f>
        <v>0</v>
      </c>
      <c r="AF27" s="1427">
        <f>+AE27+'Cash Flow'!AF22</f>
        <v>0</v>
      </c>
      <c r="AG27" s="1427">
        <f>+AF27+'Cash Flow'!AG22</f>
        <v>0</v>
      </c>
      <c r="AH27" s="1427">
        <f>+AG27+'Cash Flow'!AH22</f>
        <v>0</v>
      </c>
      <c r="AI27" s="1427">
        <f>+AH27+'Cash Flow'!AI22</f>
        <v>0</v>
      </c>
      <c r="AJ27" s="1427">
        <f>+AI27+'Cash Flow'!AJ22</f>
        <v>0</v>
      </c>
      <c r="AK27" s="1427">
        <f>+AJ27+'Cash Flow'!AK22</f>
        <v>0</v>
      </c>
      <c r="AL27" s="1427">
        <f>+AK27+'Cash Flow'!AL22</f>
        <v>0</v>
      </c>
      <c r="AM27" s="1427">
        <f>+AL27+'Cash Flow'!AM22</f>
        <v>0</v>
      </c>
      <c r="AN27" s="1427">
        <f>+AM27+'Cash Flow'!AN22</f>
        <v>0</v>
      </c>
      <c r="AO27" s="1427">
        <f>+AN27+'Cash Flow'!AO22</f>
        <v>0</v>
      </c>
      <c r="AP27" s="1427">
        <f>+AO27+'Cash Flow'!AP22</f>
        <v>0</v>
      </c>
      <c r="AQ27" s="1427">
        <f>+AP27+'Cash Flow'!AQ22</f>
        <v>0</v>
      </c>
      <c r="AR27" s="1427">
        <f>+AQ27+'Cash Flow'!AR22</f>
        <v>0</v>
      </c>
      <c r="AS27" s="1427">
        <f>+AR27+'Cash Flow'!AS22</f>
        <v>0</v>
      </c>
      <c r="AT27" s="1427">
        <f>+AS27+'Cash Flow'!AT22</f>
        <v>0</v>
      </c>
      <c r="AU27" s="1427">
        <f>+AT27+'Cash Flow'!AU22</f>
        <v>0</v>
      </c>
      <c r="AV27" s="1427">
        <f>+AU27+'Cash Flow'!AV22</f>
        <v>0</v>
      </c>
      <c r="AW27" s="1427">
        <f>+AV27+'Cash Flow'!AW22</f>
        <v>0</v>
      </c>
      <c r="AX27" s="1427">
        <f>+AW27+'Cash Flow'!AX22</f>
        <v>0</v>
      </c>
      <c r="AY27" s="1427">
        <f>+AX27+'Cash Flow'!AY22</f>
        <v>0</v>
      </c>
      <c r="AZ27" s="1427">
        <f>+AY27+'Cash Flow'!AZ22</f>
        <v>0</v>
      </c>
      <c r="BA27" s="1427">
        <f>+AZ27+'Cash Flow'!BA22</f>
        <v>0</v>
      </c>
      <c r="BB27" s="1427">
        <f>+BA27+'Cash Flow'!BB22</f>
        <v>0</v>
      </c>
      <c r="BC27" s="1427">
        <f>+BB27+'Cash Flow'!BC22</f>
        <v>0</v>
      </c>
      <c r="BD27" s="1427">
        <f>+BC27+'Cash Flow'!BD22</f>
        <v>0</v>
      </c>
      <c r="BE27" s="1427">
        <f>+BD27+'Cash Flow'!BE22</f>
        <v>0</v>
      </c>
      <c r="BF27" s="1427">
        <f>+BE27+'Cash Flow'!BF22</f>
        <v>0</v>
      </c>
      <c r="BG27" s="1427">
        <f>+BF27+'Cash Flow'!BG22</f>
        <v>0</v>
      </c>
      <c r="BH27" s="1427">
        <f>+BG27+'Cash Flow'!BH22</f>
        <v>0</v>
      </c>
      <c r="BI27" s="1427">
        <f>+BH27+'Cash Flow'!BI22</f>
        <v>0</v>
      </c>
      <c r="BJ27" s="1427">
        <f>+BI27+'Cash Flow'!BJ22</f>
        <v>0</v>
      </c>
      <c r="BK27" s="1427">
        <f>+BJ27+'Cash Flow'!BK22</f>
        <v>0</v>
      </c>
      <c r="BL27" s="1427">
        <f>+BK27+'Cash Flow'!BL22</f>
        <v>0</v>
      </c>
      <c r="BM27" s="1152"/>
      <c r="BN27" s="805"/>
      <c r="BO27" s="805" t="str">
        <f>+C27</f>
        <v>Debt outstanding</v>
      </c>
      <c r="BP27" s="805"/>
      <c r="BQ27" s="1427">
        <f>+H27</f>
        <v>0</v>
      </c>
      <c r="BR27" s="1427">
        <f>+L27</f>
        <v>0</v>
      </c>
      <c r="BS27" s="1427">
        <f>+P27</f>
        <v>0</v>
      </c>
      <c r="BT27" s="1427">
        <f>+T27</f>
        <v>0</v>
      </c>
      <c r="BU27" s="1427">
        <f>+X27</f>
        <v>0</v>
      </c>
      <c r="BV27" s="1427">
        <f>+AB27</f>
        <v>0</v>
      </c>
      <c r="BW27" s="1427">
        <f>+AF27</f>
        <v>0</v>
      </c>
      <c r="BX27" s="1427">
        <f>+AJ27</f>
        <v>0</v>
      </c>
      <c r="BY27" s="1427">
        <f>+AN27</f>
        <v>0</v>
      </c>
      <c r="BZ27" s="1427">
        <f>+AR27</f>
        <v>0</v>
      </c>
      <c r="CA27" s="1427">
        <f>+AS27</f>
        <v>0</v>
      </c>
      <c r="CB27" s="1427">
        <f t="shared" si="15"/>
        <v>0</v>
      </c>
      <c r="CC27" s="1427">
        <f t="shared" si="15"/>
        <v>0</v>
      </c>
      <c r="CD27" s="1427">
        <f t="shared" si="15"/>
        <v>0</v>
      </c>
      <c r="CE27" s="1427">
        <f t="shared" si="15"/>
        <v>0</v>
      </c>
    </row>
    <row r="28" spans="2:83" s="99" customFormat="1">
      <c r="B28" s="802"/>
      <c r="C28" s="802" t="s">
        <v>90</v>
      </c>
      <c r="D28" s="1426">
        <f t="shared" ref="D28:P28" si="16">SUM(D26:D27)</f>
        <v>0</v>
      </c>
      <c r="E28" s="1426">
        <f t="shared" si="16"/>
        <v>0</v>
      </c>
      <c r="F28" s="1426">
        <f t="shared" si="16"/>
        <v>0</v>
      </c>
      <c r="G28" s="1426">
        <f t="shared" si="16"/>
        <v>0</v>
      </c>
      <c r="H28" s="1426">
        <f t="shared" si="16"/>
        <v>0</v>
      </c>
      <c r="I28" s="1426">
        <f t="shared" si="16"/>
        <v>0</v>
      </c>
      <c r="J28" s="1426">
        <f t="shared" si="16"/>
        <v>0</v>
      </c>
      <c r="K28" s="1426">
        <f t="shared" si="16"/>
        <v>0</v>
      </c>
      <c r="L28" s="1426">
        <f t="shared" si="16"/>
        <v>0</v>
      </c>
      <c r="M28" s="1426">
        <f t="shared" si="16"/>
        <v>0</v>
      </c>
      <c r="N28" s="1426">
        <f t="shared" si="16"/>
        <v>0</v>
      </c>
      <c r="O28" s="1426">
        <f t="shared" si="16"/>
        <v>0</v>
      </c>
      <c r="P28" s="1426">
        <f t="shared" si="16"/>
        <v>0</v>
      </c>
      <c r="Q28" s="1426">
        <f t="shared" ref="Q28:BL28" si="17">SUM(Q26:Q27)</f>
        <v>0</v>
      </c>
      <c r="R28" s="1426">
        <f t="shared" si="17"/>
        <v>0</v>
      </c>
      <c r="S28" s="1426">
        <f t="shared" si="17"/>
        <v>0</v>
      </c>
      <c r="T28" s="1426">
        <f t="shared" si="17"/>
        <v>0</v>
      </c>
      <c r="U28" s="1426">
        <f t="shared" si="17"/>
        <v>0</v>
      </c>
      <c r="V28" s="1426">
        <f t="shared" si="17"/>
        <v>0</v>
      </c>
      <c r="W28" s="1426">
        <f t="shared" si="17"/>
        <v>0</v>
      </c>
      <c r="X28" s="1426">
        <f t="shared" si="17"/>
        <v>0</v>
      </c>
      <c r="Y28" s="1426">
        <f t="shared" si="17"/>
        <v>0</v>
      </c>
      <c r="Z28" s="1426">
        <f t="shared" si="17"/>
        <v>0</v>
      </c>
      <c r="AA28" s="1426">
        <f t="shared" si="17"/>
        <v>0</v>
      </c>
      <c r="AB28" s="1426">
        <f t="shared" si="17"/>
        <v>0</v>
      </c>
      <c r="AC28" s="1426">
        <f t="shared" si="17"/>
        <v>0</v>
      </c>
      <c r="AD28" s="1426">
        <f t="shared" si="17"/>
        <v>0</v>
      </c>
      <c r="AE28" s="1426">
        <f t="shared" si="17"/>
        <v>0</v>
      </c>
      <c r="AF28" s="1426">
        <f t="shared" si="17"/>
        <v>0</v>
      </c>
      <c r="AG28" s="1426">
        <f t="shared" si="17"/>
        <v>0</v>
      </c>
      <c r="AH28" s="1426">
        <f t="shared" si="17"/>
        <v>0</v>
      </c>
      <c r="AI28" s="1426">
        <f t="shared" si="17"/>
        <v>0</v>
      </c>
      <c r="AJ28" s="1426">
        <f t="shared" si="17"/>
        <v>0</v>
      </c>
      <c r="AK28" s="1426">
        <f t="shared" si="17"/>
        <v>0</v>
      </c>
      <c r="AL28" s="1426">
        <f t="shared" si="17"/>
        <v>0</v>
      </c>
      <c r="AM28" s="1426">
        <f t="shared" si="17"/>
        <v>0</v>
      </c>
      <c r="AN28" s="1426">
        <f t="shared" si="17"/>
        <v>0</v>
      </c>
      <c r="AO28" s="1426">
        <f t="shared" si="17"/>
        <v>0</v>
      </c>
      <c r="AP28" s="1426">
        <f t="shared" si="17"/>
        <v>0</v>
      </c>
      <c r="AQ28" s="1426">
        <f t="shared" si="17"/>
        <v>0</v>
      </c>
      <c r="AR28" s="1426">
        <f t="shared" si="17"/>
        <v>0</v>
      </c>
      <c r="AS28" s="1426">
        <f>SUM(AS26:AS27)</f>
        <v>0</v>
      </c>
      <c r="AT28" s="1426">
        <f t="shared" si="17"/>
        <v>0</v>
      </c>
      <c r="AU28" s="1426">
        <f t="shared" si="17"/>
        <v>0</v>
      </c>
      <c r="AV28" s="1426">
        <f t="shared" si="17"/>
        <v>0</v>
      </c>
      <c r="AW28" s="1426">
        <f t="shared" si="17"/>
        <v>0</v>
      </c>
      <c r="AX28" s="1426">
        <f t="shared" si="17"/>
        <v>0</v>
      </c>
      <c r="AY28" s="1426">
        <f t="shared" si="17"/>
        <v>0</v>
      </c>
      <c r="AZ28" s="1426">
        <f t="shared" si="17"/>
        <v>0</v>
      </c>
      <c r="BA28" s="1426">
        <f t="shared" si="17"/>
        <v>0</v>
      </c>
      <c r="BB28" s="1426">
        <f t="shared" si="17"/>
        <v>0</v>
      </c>
      <c r="BC28" s="1426">
        <f t="shared" si="17"/>
        <v>0</v>
      </c>
      <c r="BD28" s="1426">
        <f t="shared" si="17"/>
        <v>0</v>
      </c>
      <c r="BE28" s="1426">
        <f t="shared" si="17"/>
        <v>0</v>
      </c>
      <c r="BF28" s="1426">
        <f t="shared" si="17"/>
        <v>0</v>
      </c>
      <c r="BG28" s="1426">
        <f t="shared" si="17"/>
        <v>0</v>
      </c>
      <c r="BH28" s="1426">
        <f t="shared" si="17"/>
        <v>0</v>
      </c>
      <c r="BI28" s="1426">
        <f t="shared" si="17"/>
        <v>0</v>
      </c>
      <c r="BJ28" s="1426">
        <f t="shared" si="17"/>
        <v>0</v>
      </c>
      <c r="BK28" s="1426">
        <f t="shared" si="17"/>
        <v>0</v>
      </c>
      <c r="BL28" s="1426">
        <f t="shared" si="17"/>
        <v>0</v>
      </c>
      <c r="BM28" s="1153"/>
      <c r="BN28" s="802"/>
      <c r="BO28" s="802" t="str">
        <f>+C28</f>
        <v xml:space="preserve">Total Liabilities </v>
      </c>
      <c r="BP28" s="802"/>
      <c r="BQ28" s="1426">
        <f t="shared" ref="BQ28:BZ28" si="18">SUM(BQ26:BQ27)</f>
        <v>0</v>
      </c>
      <c r="BR28" s="1426">
        <f t="shared" si="18"/>
        <v>0</v>
      </c>
      <c r="BS28" s="1426">
        <f t="shared" si="18"/>
        <v>0</v>
      </c>
      <c r="BT28" s="1426">
        <f t="shared" si="18"/>
        <v>0</v>
      </c>
      <c r="BU28" s="1426">
        <f t="shared" si="18"/>
        <v>0</v>
      </c>
      <c r="BV28" s="1426">
        <f t="shared" si="18"/>
        <v>0</v>
      </c>
      <c r="BW28" s="1426">
        <f t="shared" si="18"/>
        <v>0</v>
      </c>
      <c r="BX28" s="1426">
        <f t="shared" si="18"/>
        <v>0</v>
      </c>
      <c r="BY28" s="1426">
        <f t="shared" si="18"/>
        <v>0</v>
      </c>
      <c r="BZ28" s="1426">
        <f t="shared" si="18"/>
        <v>0</v>
      </c>
      <c r="CA28" s="1426">
        <f>SUM(CA26:CA27)</f>
        <v>0</v>
      </c>
      <c r="CB28" s="1426">
        <f>SUM(CB26:CB27)</f>
        <v>0</v>
      </c>
      <c r="CC28" s="1426">
        <f>SUM(CC26:CC27)</f>
        <v>0</v>
      </c>
      <c r="CD28" s="1426">
        <f>SUM(CD26:CD27)</f>
        <v>0</v>
      </c>
      <c r="CE28" s="1426">
        <f>SUM(CE26:CE27)</f>
        <v>0</v>
      </c>
    </row>
    <row r="29" spans="2:83" s="99" customFormat="1">
      <c r="B29" s="805"/>
      <c r="C29" s="805"/>
      <c r="D29" s="1425"/>
      <c r="E29" s="1425"/>
      <c r="F29" s="1425"/>
      <c r="G29" s="1425"/>
      <c r="H29" s="1425"/>
      <c r="I29" s="1425"/>
      <c r="J29" s="1425"/>
      <c r="K29" s="1425"/>
      <c r="L29" s="1425"/>
      <c r="M29" s="1425"/>
      <c r="N29" s="1425"/>
      <c r="O29" s="1425"/>
      <c r="P29" s="1425"/>
      <c r="Q29" s="1425"/>
      <c r="R29" s="1425"/>
      <c r="S29" s="1425"/>
      <c r="T29" s="1425"/>
      <c r="U29" s="1425"/>
      <c r="V29" s="1425"/>
      <c r="W29" s="1425"/>
      <c r="X29" s="1425"/>
      <c r="Y29" s="1425"/>
      <c r="Z29" s="1425"/>
      <c r="AA29" s="1425"/>
      <c r="AB29" s="1425"/>
      <c r="AC29" s="1425"/>
      <c r="AD29" s="1425"/>
      <c r="AE29" s="1425"/>
      <c r="AF29" s="1425"/>
      <c r="AG29" s="1425"/>
      <c r="AH29" s="1425"/>
      <c r="AI29" s="1425"/>
      <c r="AJ29" s="1425"/>
      <c r="AK29" s="1425"/>
      <c r="AL29" s="1425"/>
      <c r="AM29" s="1425"/>
      <c r="AN29" s="1425"/>
      <c r="AO29" s="1425"/>
      <c r="AP29" s="1425"/>
      <c r="AQ29" s="1425"/>
      <c r="AR29" s="1425"/>
      <c r="AS29" s="1425"/>
      <c r="AT29" s="1425"/>
      <c r="AU29" s="1425"/>
      <c r="AV29" s="1425"/>
      <c r="AW29" s="1425"/>
      <c r="AX29" s="1425"/>
      <c r="AY29" s="1425"/>
      <c r="AZ29" s="1425"/>
      <c r="BA29" s="1425"/>
      <c r="BB29" s="1425"/>
      <c r="BC29" s="1425"/>
      <c r="BD29" s="1425"/>
      <c r="BE29" s="1425"/>
      <c r="BF29" s="1425"/>
      <c r="BG29" s="1425"/>
      <c r="BH29" s="1425"/>
      <c r="BI29" s="1425"/>
      <c r="BJ29" s="1425"/>
      <c r="BK29" s="1425"/>
      <c r="BL29" s="1425"/>
      <c r="BM29" s="1152"/>
      <c r="BN29" s="805"/>
      <c r="BO29" s="805"/>
      <c r="BP29" s="805"/>
      <c r="BQ29" s="1425"/>
      <c r="BR29" s="1425"/>
      <c r="BS29" s="1425"/>
      <c r="BT29" s="1425"/>
      <c r="BU29" s="1425"/>
      <c r="BV29" s="1425"/>
      <c r="BW29" s="1425"/>
      <c r="BX29" s="1425"/>
      <c r="BY29" s="1425"/>
      <c r="BZ29" s="1425"/>
      <c r="CA29" s="1425"/>
      <c r="CB29" s="1425"/>
      <c r="CC29" s="1425"/>
      <c r="CD29" s="1425"/>
      <c r="CE29" s="1425"/>
    </row>
    <row r="30" spans="2:83" ht="10.199999999999999">
      <c r="B30" s="802"/>
      <c r="C30" s="802" t="s">
        <v>25</v>
      </c>
      <c r="D30" s="1426">
        <f>+'Full Assumptions '!C542</f>
        <v>0</v>
      </c>
      <c r="E30" s="1426">
        <f>'Cash Flow'!E21+'Balance Sheet'!D30</f>
        <v>1262958.4136337566</v>
      </c>
      <c r="F30" s="1426">
        <f>'Cash Flow'!F21+'Balance Sheet'!E30</f>
        <v>1262958.4136337566</v>
      </c>
      <c r="G30" s="1426">
        <f>'Cash Flow'!G21+'Balance Sheet'!F30</f>
        <v>1262958.4136337566</v>
      </c>
      <c r="H30" s="1426">
        <f>'Cash Flow'!H21+'Balance Sheet'!G30</f>
        <v>1262958.4136337566</v>
      </c>
      <c r="I30" s="1426">
        <f>'Cash Flow'!I21+'Balance Sheet'!H30</f>
        <v>1262958.4136337566</v>
      </c>
      <c r="J30" s="1426">
        <f>'Cash Flow'!J21+'Balance Sheet'!I30</f>
        <v>1262958.4136337566</v>
      </c>
      <c r="K30" s="1426">
        <f>'Cash Flow'!K21+'Balance Sheet'!J30</f>
        <v>1262958.4136337566</v>
      </c>
      <c r="L30" s="1426">
        <f>'Cash Flow'!L21+'Balance Sheet'!K30</f>
        <v>1262958.4136337566</v>
      </c>
      <c r="M30" s="1426">
        <f>'Cash Flow'!M21+'Balance Sheet'!L30</f>
        <v>1262958.4136337566</v>
      </c>
      <c r="N30" s="1426">
        <f>'Cash Flow'!N21+'Balance Sheet'!M30</f>
        <v>1262958.4136337566</v>
      </c>
      <c r="O30" s="1426">
        <f>'Cash Flow'!O21+'Balance Sheet'!N30</f>
        <v>1262958.4136337566</v>
      </c>
      <c r="P30" s="1426">
        <f>'Cash Flow'!P21+'Balance Sheet'!O30</f>
        <v>1262958.4136337566</v>
      </c>
      <c r="Q30" s="1426">
        <f>'Cash Flow'!Q21+'Balance Sheet'!P30</f>
        <v>1262958.4136337566</v>
      </c>
      <c r="R30" s="1426">
        <f>'Cash Flow'!R21+'Balance Sheet'!Q30</f>
        <v>1262958.4136337566</v>
      </c>
      <c r="S30" s="1426">
        <f>'Cash Flow'!S21+'Balance Sheet'!R30</f>
        <v>1262958.4136337566</v>
      </c>
      <c r="T30" s="1426">
        <f>'Cash Flow'!T21+'Balance Sheet'!S30</f>
        <v>1262958.4136337566</v>
      </c>
      <c r="U30" s="1426">
        <f>'Cash Flow'!U21+'Balance Sheet'!T30</f>
        <v>1262958.4136337566</v>
      </c>
      <c r="V30" s="1426">
        <f>'Cash Flow'!V21+'Balance Sheet'!U30</f>
        <v>1262958.4136337566</v>
      </c>
      <c r="W30" s="1426">
        <f>'Cash Flow'!W21+'Balance Sheet'!V30</f>
        <v>1262958.4136337566</v>
      </c>
      <c r="X30" s="1426">
        <f>'Cash Flow'!X21+'Balance Sheet'!W30</f>
        <v>1262958.4136337566</v>
      </c>
      <c r="Y30" s="1426">
        <f>'Cash Flow'!Y21+'Balance Sheet'!X30</f>
        <v>1262958.4136337566</v>
      </c>
      <c r="Z30" s="1426">
        <f>'Cash Flow'!Z21+'Balance Sheet'!Y30</f>
        <v>1262958.4136337566</v>
      </c>
      <c r="AA30" s="1426">
        <f>'Cash Flow'!AA21+'Balance Sheet'!Z30</f>
        <v>1262958.4136337566</v>
      </c>
      <c r="AB30" s="1426">
        <f>'Cash Flow'!AB21+'Balance Sheet'!AA30</f>
        <v>1262958.4136337566</v>
      </c>
      <c r="AC30" s="1426">
        <f>'Cash Flow'!AC21+'Balance Sheet'!AB30</f>
        <v>1262958.4136337566</v>
      </c>
      <c r="AD30" s="1426">
        <f>'Cash Flow'!AD21+'Balance Sheet'!AC30</f>
        <v>1262958.4136337566</v>
      </c>
      <c r="AE30" s="1426">
        <f>'Cash Flow'!AE21+'Balance Sheet'!AD30</f>
        <v>1262958.4136337566</v>
      </c>
      <c r="AF30" s="1426">
        <f>'Cash Flow'!AF21+'Balance Sheet'!AE30</f>
        <v>1262958.4136337566</v>
      </c>
      <c r="AG30" s="1426">
        <f>'Cash Flow'!AG21+'Balance Sheet'!AF30</f>
        <v>1262958.4136337566</v>
      </c>
      <c r="AH30" s="1426">
        <f>'Cash Flow'!AH21+'Balance Sheet'!AG30</f>
        <v>1262958.4136337566</v>
      </c>
      <c r="AI30" s="1426">
        <f>'Cash Flow'!AI21+'Balance Sheet'!AH30</f>
        <v>1262958.4136337566</v>
      </c>
      <c r="AJ30" s="1426">
        <f>'Cash Flow'!AJ21+'Balance Sheet'!AI30</f>
        <v>1262958.4136337566</v>
      </c>
      <c r="AK30" s="1426">
        <f>'Cash Flow'!AK21+'Balance Sheet'!AJ30</f>
        <v>1262958.4136337566</v>
      </c>
      <c r="AL30" s="1426">
        <f>'Cash Flow'!AL21+'Balance Sheet'!AK30</f>
        <v>1262958.4136337566</v>
      </c>
      <c r="AM30" s="1426">
        <f>'Cash Flow'!AM21+'Balance Sheet'!AL30</f>
        <v>1262958.4136337566</v>
      </c>
      <c r="AN30" s="1426">
        <f>'Cash Flow'!AN21+'Balance Sheet'!AM30</f>
        <v>1262958.4136337566</v>
      </c>
      <c r="AO30" s="1426">
        <f>'Cash Flow'!AO21+'Balance Sheet'!AN30</f>
        <v>1262958.4136337566</v>
      </c>
      <c r="AP30" s="1426">
        <f>'Cash Flow'!AP21+'Balance Sheet'!AO30</f>
        <v>1262958.4136337566</v>
      </c>
      <c r="AQ30" s="1426">
        <f>'Cash Flow'!AQ21+'Balance Sheet'!AP30</f>
        <v>1262958.4136337566</v>
      </c>
      <c r="AR30" s="1426">
        <f>'Cash Flow'!AR21+'Balance Sheet'!AQ30</f>
        <v>1262958.4136337566</v>
      </c>
      <c r="AS30" s="1426">
        <f>'Cash Flow'!AS21+'Balance Sheet'!AR30</f>
        <v>1262958.4136337566</v>
      </c>
      <c r="AT30" s="1426">
        <f>'Cash Flow'!AT21+'Balance Sheet'!AS30</f>
        <v>1262958.4136337566</v>
      </c>
      <c r="AU30" s="1426">
        <f>'Cash Flow'!AU21+'Balance Sheet'!AT30</f>
        <v>1262958.4136337566</v>
      </c>
      <c r="AV30" s="1426">
        <f>'Cash Flow'!AV21+'Balance Sheet'!AU30</f>
        <v>1262958.4136337566</v>
      </c>
      <c r="AW30" s="1426">
        <f>'Cash Flow'!AW21+'Balance Sheet'!AV30</f>
        <v>1262958.4136337566</v>
      </c>
      <c r="AX30" s="1426">
        <f>'Cash Flow'!AX21+'Balance Sheet'!AW30</f>
        <v>1262958.4136337566</v>
      </c>
      <c r="AY30" s="1426">
        <f>'Cash Flow'!AY21+'Balance Sheet'!AX30</f>
        <v>1262958.4136337566</v>
      </c>
      <c r="AZ30" s="1426">
        <f>'Cash Flow'!AZ21+'Balance Sheet'!AY30</f>
        <v>1262958.4136337566</v>
      </c>
      <c r="BA30" s="1426">
        <f>'Cash Flow'!BA21+'Balance Sheet'!AZ30</f>
        <v>1262958.4136337566</v>
      </c>
      <c r="BB30" s="1426">
        <f>'Cash Flow'!BB21+'Balance Sheet'!BA30</f>
        <v>1262958.4136337566</v>
      </c>
      <c r="BC30" s="1426">
        <f>'Cash Flow'!BC21+'Balance Sheet'!BB30</f>
        <v>1262958.4136337566</v>
      </c>
      <c r="BD30" s="1426">
        <f>'Cash Flow'!BD21+'Balance Sheet'!BC30</f>
        <v>1262958.4136337566</v>
      </c>
      <c r="BE30" s="1426">
        <f>'Cash Flow'!BE21+'Balance Sheet'!BD30</f>
        <v>1262958.4136337566</v>
      </c>
      <c r="BF30" s="1426">
        <f>'Cash Flow'!BF21+'Balance Sheet'!BE30</f>
        <v>1262958.4136337566</v>
      </c>
      <c r="BG30" s="1426">
        <f>'Cash Flow'!BG21+'Balance Sheet'!BF30</f>
        <v>1262958.4136337566</v>
      </c>
      <c r="BH30" s="1426">
        <f>'Cash Flow'!BH21+'Balance Sheet'!BG30</f>
        <v>1262958.4136337566</v>
      </c>
      <c r="BI30" s="1426">
        <f>'Cash Flow'!BI21+'Balance Sheet'!BH30</f>
        <v>1262958.4136337566</v>
      </c>
      <c r="BJ30" s="1426">
        <f>'Cash Flow'!BJ21+'Balance Sheet'!BI30</f>
        <v>1262958.4136337566</v>
      </c>
      <c r="BK30" s="1426">
        <f>'Cash Flow'!BK21+'Balance Sheet'!BJ30</f>
        <v>1262958.4136337566</v>
      </c>
      <c r="BL30" s="1426">
        <f>'Cash Flow'!BL21+'Balance Sheet'!BK30</f>
        <v>1262958.4136337566</v>
      </c>
      <c r="BM30" s="1153"/>
      <c r="BN30" s="802"/>
      <c r="BO30" s="802" t="str">
        <f>C30</f>
        <v>Share Capital</v>
      </c>
      <c r="BP30" s="802"/>
      <c r="BQ30" s="1426">
        <f>+H30</f>
        <v>1262958.4136337566</v>
      </c>
      <c r="BR30" s="1426">
        <f>+L30</f>
        <v>1262958.4136337566</v>
      </c>
      <c r="BS30" s="1426">
        <f>+P30</f>
        <v>1262958.4136337566</v>
      </c>
      <c r="BT30" s="1426">
        <f>+T30</f>
        <v>1262958.4136337566</v>
      </c>
      <c r="BU30" s="1426">
        <f>+X30</f>
        <v>1262958.4136337566</v>
      </c>
      <c r="BV30" s="1426">
        <f>+AB30</f>
        <v>1262958.4136337566</v>
      </c>
      <c r="BW30" s="1426">
        <f>+AF30</f>
        <v>1262958.4136337566</v>
      </c>
      <c r="BX30" s="1426">
        <f>+AJ30</f>
        <v>1262958.4136337566</v>
      </c>
      <c r="BY30" s="1426">
        <f>+AN30</f>
        <v>1262958.4136337566</v>
      </c>
      <c r="BZ30" s="1426">
        <f>+AR30</f>
        <v>1262958.4136337566</v>
      </c>
      <c r="CA30" s="1426">
        <f>+AS30</f>
        <v>1262958.4136337566</v>
      </c>
      <c r="CB30" s="1426">
        <f t="shared" ref="CB30:CE31" si="19">+AT30</f>
        <v>1262958.4136337566</v>
      </c>
      <c r="CC30" s="1426">
        <f t="shared" si="19"/>
        <v>1262958.4136337566</v>
      </c>
      <c r="CD30" s="1426">
        <f t="shared" si="19"/>
        <v>1262958.4136337566</v>
      </c>
      <c r="CE30" s="1426">
        <f t="shared" si="19"/>
        <v>1262958.4136337566</v>
      </c>
    </row>
    <row r="31" spans="2:83" ht="10.199999999999999">
      <c r="B31" s="805"/>
      <c r="C31" s="805" t="s">
        <v>55</v>
      </c>
      <c r="D31" s="1427">
        <v>0</v>
      </c>
      <c r="E31" s="1427">
        <f>'Income Statement'!E34</f>
        <v>755352.29827164859</v>
      </c>
      <c r="F31" s="1427">
        <f>'Income Statement'!F34+'Balance Sheet'!E31</f>
        <v>589875.29827164859</v>
      </c>
      <c r="G31" s="1427">
        <f>'Income Statement'!G34+'Balance Sheet'!F31</f>
        <v>423698.29827164859</v>
      </c>
      <c r="H31" s="1427">
        <f>G31+'Income Statement'!H34</f>
        <v>237251.29827164859</v>
      </c>
      <c r="I31" s="1427">
        <f>H31+'Income Statement'!I34</f>
        <v>1087353.6360044228</v>
      </c>
      <c r="J31" s="1427">
        <f>I31+'Income Statement'!J34</f>
        <v>915368.93600442284</v>
      </c>
      <c r="K31" s="1427">
        <f>J31+'Income Statement'!K34</f>
        <v>743384.23600442288</v>
      </c>
      <c r="L31" s="1427">
        <f>K31+'Income Statement'!L34</f>
        <v>550272.53600442293</v>
      </c>
      <c r="M31" s="1427">
        <f>L31+'Income Statement'!M34</f>
        <v>1479496.241987545</v>
      </c>
      <c r="N31" s="1427">
        <f>M31+'Income Statement'!N34</f>
        <v>1302773.0719875451</v>
      </c>
      <c r="O31" s="1427">
        <f>N31+'Income Statement'!O34</f>
        <v>1126049.9019875452</v>
      </c>
      <c r="P31" s="1427">
        <f>O31+'Income Statement'!P34</f>
        <v>926087.0319875452</v>
      </c>
      <c r="Q31" s="1427">
        <f>P31+'Income Statement'!Q34</f>
        <v>1871208.8143860225</v>
      </c>
      <c r="R31" s="1427">
        <f>Q31+'Income Statement'!R34</f>
        <v>1689273.3273860225</v>
      </c>
      <c r="S31" s="1427">
        <f>R31+'Income Statement'!S34</f>
        <v>1507337.8403860226</v>
      </c>
      <c r="T31" s="1427">
        <f>S31+'Income Statement'!T34</f>
        <v>1300278.6833860227</v>
      </c>
      <c r="U31" s="1427">
        <f>T31+'Income Statement'!U34</f>
        <v>2260822.4526081621</v>
      </c>
      <c r="V31" s="1427">
        <f>U31+'Income Statement'!V34</f>
        <v>2073153.4169081622</v>
      </c>
      <c r="W31" s="1427">
        <f>V31+'Income Statement'!W34</f>
        <v>1885484.3812081623</v>
      </c>
      <c r="X31" s="1427">
        <f>W31+'Income Statement'!X34</f>
        <v>1670619.3085081624</v>
      </c>
      <c r="Y31" s="1427">
        <f>X31+'Income Statement'!Y34</f>
        <v>2770897.1680584373</v>
      </c>
      <c r="Z31" s="1427">
        <f>Y31+'Income Statement'!Z34</f>
        <v>2701821.2287884373</v>
      </c>
      <c r="AA31" s="1427">
        <f>Z31+'Income Statement'!AA34</f>
        <v>2632745.2895184373</v>
      </c>
      <c r="AB31" s="1427">
        <f>AA31+'Income Statement'!AB34</f>
        <v>2534193.7095484375</v>
      </c>
      <c r="AC31" s="1427">
        <f>AB31+'Income Statement'!AC34</f>
        <v>3648616.0313782105</v>
      </c>
      <c r="AD31" s="1427">
        <f>AC31+'Income Statement'!AD34</f>
        <v>3572602.4981812104</v>
      </c>
      <c r="AE31" s="1427">
        <f>AD31+'Income Statement'!AE34</f>
        <v>3496588.9649842102</v>
      </c>
      <c r="AF31" s="1427">
        <f>AE31+'Income Statement'!AF34</f>
        <v>3388592.2270172103</v>
      </c>
      <c r="AG31" s="1427">
        <f>AF31+'Income Statement'!AG34</f>
        <v>4516376.7195313517</v>
      </c>
      <c r="AH31" s="1427">
        <f>AG31+'Income Statement'!AH34</f>
        <v>4432731.8330146521</v>
      </c>
      <c r="AI31" s="1427">
        <f>AH31+'Income Statement'!AI34</f>
        <v>4349086.9464979526</v>
      </c>
      <c r="AJ31" s="1427">
        <f>AI31+'Income Statement'!AJ34</f>
        <v>4230700.5347342528</v>
      </c>
      <c r="AK31" s="1427">
        <f>AJ31+'Income Statement'!AK34</f>
        <v>5370920.2024216577</v>
      </c>
      <c r="AL31" s="1427">
        <f>AK31+'Income Statement'!AL34</f>
        <v>5278880.8272532877</v>
      </c>
      <c r="AM31" s="1427">
        <f>AL31+'Income Statement'!AM34</f>
        <v>5186841.4520849176</v>
      </c>
      <c r="AN31" s="1427">
        <f>AM31+'Income Statement'!AN34</f>
        <v>5057026.3991448479</v>
      </c>
      <c r="AO31" s="1427">
        <f>AN31+'Income Statement'!AO34</f>
        <v>6208636.2826917097</v>
      </c>
      <c r="AP31" s="1427">
        <f>AO31+'Income Statement'!AP34</f>
        <v>6107362.9700065022</v>
      </c>
      <c r="AQ31" s="1427">
        <f>AP31+'Income Statement'!AQ34</f>
        <v>6006089.6573212948</v>
      </c>
      <c r="AR31" s="1427">
        <f>AQ31+'Income Statement'!AR34</f>
        <v>5863703.0990872178</v>
      </c>
      <c r="AS31" s="1427">
        <f>AR31+'Income Statement'!AS34</f>
        <v>7025495.6737117283</v>
      </c>
      <c r="AT31" s="1427">
        <f>AS31+'Income Statement'!AT34</f>
        <v>6914065.0297580007</v>
      </c>
      <c r="AU31" s="1427">
        <f>AT31+'Income Statement'!AU34</f>
        <v>6802634.3858042732</v>
      </c>
      <c r="AV31" s="1427">
        <f>AU31+'Income Statement'!AV34</f>
        <v>6646419.1717467885</v>
      </c>
      <c r="AW31" s="1427">
        <f>AV31+'Income Statement'!AW34</f>
        <v>7817018.2692616023</v>
      </c>
      <c r="AX31" s="1427">
        <f>AW31+'Income Statement'!AX34</f>
        <v>7694414.560912502</v>
      </c>
      <c r="AY31" s="1427">
        <f>AX31+'Income Statement'!AY34</f>
        <v>7571810.8525634017</v>
      </c>
      <c r="AZ31" s="1427">
        <f>AY31+'Income Statement'!AZ34</f>
        <v>7400384.117100169</v>
      </c>
      <c r="BA31" s="1427">
        <f>AZ31+'Income Statement'!BA34</f>
        <v>8578237.2237533033</v>
      </c>
      <c r="BB31" s="1427">
        <f>BA31+'Income Statement'!BB34</f>
        <v>8443343.1445692927</v>
      </c>
      <c r="BC31" s="1427">
        <f>BB31+'Income Statement'!BC34</f>
        <v>8308449.065385282</v>
      </c>
      <c r="BD31" s="1427">
        <f>BC31+'Income Statement'!BD34</f>
        <v>8120289.6563757258</v>
      </c>
      <c r="BE31" s="1427">
        <f>BD31+'Income Statement'!BE34</f>
        <v>9303628.4237191826</v>
      </c>
      <c r="BF31" s="1427">
        <f>BE31+'Income Statement'!BF34</f>
        <v>9155214.9366167709</v>
      </c>
      <c r="BG31" s="1427">
        <f>BF31+'Income Statement'!BG34</f>
        <v>9006801.4495143592</v>
      </c>
      <c r="BH31" s="1427">
        <f>BG31+'Income Statement'!BH34</f>
        <v>8800236.0996038467</v>
      </c>
      <c r="BI31" s="1427">
        <f>BH31+'Income Statement'!BI34</f>
        <v>9987084.8893575873</v>
      </c>
      <c r="BJ31" s="1427">
        <f>BI31+'Income Statement'!BJ34</f>
        <v>9823800.0535449348</v>
      </c>
      <c r="BK31" s="1427">
        <f>BJ31+'Income Statement'!BK34</f>
        <v>9660515.2177322824</v>
      </c>
      <c r="BL31" s="1427">
        <f>BK31+'Income Statement'!BL34</f>
        <v>9433703.3328307196</v>
      </c>
      <c r="BM31" s="1152"/>
      <c r="BN31" s="805"/>
      <c r="BO31" s="805" t="str">
        <f>C31</f>
        <v>Retained earnings</v>
      </c>
      <c r="BP31" s="805"/>
      <c r="BQ31" s="1427">
        <f>+H31</f>
        <v>237251.29827164859</v>
      </c>
      <c r="BR31" s="1427">
        <f>+L31</f>
        <v>550272.53600442293</v>
      </c>
      <c r="BS31" s="1427">
        <f>+P31</f>
        <v>926087.0319875452</v>
      </c>
      <c r="BT31" s="1427">
        <f>+T31</f>
        <v>1300278.6833860227</v>
      </c>
      <c r="BU31" s="1427">
        <f>+X31</f>
        <v>1670619.3085081624</v>
      </c>
      <c r="BV31" s="1427">
        <f>+AB31</f>
        <v>2534193.7095484375</v>
      </c>
      <c r="BW31" s="1427">
        <f>+AF31</f>
        <v>3388592.2270172103</v>
      </c>
      <c r="BX31" s="1427">
        <f>+AJ31</f>
        <v>4230700.5347342528</v>
      </c>
      <c r="BY31" s="1427">
        <f>+AN31</f>
        <v>5057026.3991448479</v>
      </c>
      <c r="BZ31" s="1427">
        <f>+AR31</f>
        <v>5863703.0990872178</v>
      </c>
      <c r="CA31" s="1427">
        <f>+AS31</f>
        <v>7025495.6737117283</v>
      </c>
      <c r="CB31" s="1427">
        <f t="shared" si="19"/>
        <v>6914065.0297580007</v>
      </c>
      <c r="CC31" s="1427">
        <f t="shared" si="19"/>
        <v>6802634.3858042732</v>
      </c>
      <c r="CD31" s="1427">
        <f t="shared" si="19"/>
        <v>6646419.1717467885</v>
      </c>
      <c r="CE31" s="1427">
        <f t="shared" si="19"/>
        <v>7817018.2692616023</v>
      </c>
    </row>
    <row r="32" spans="2:83" s="99" customFormat="1">
      <c r="B32" s="802"/>
      <c r="C32" s="802" t="s">
        <v>89</v>
      </c>
      <c r="D32" s="1426">
        <f>+D30+D31</f>
        <v>0</v>
      </c>
      <c r="E32" s="1426">
        <f>+E30+E31</f>
        <v>2018310.7119054052</v>
      </c>
      <c r="F32" s="1426">
        <f t="shared" ref="F32:P32" si="20">+F30+F31</f>
        <v>1852833.7119054052</v>
      </c>
      <c r="G32" s="1426">
        <f t="shared" si="20"/>
        <v>1686656.7119054052</v>
      </c>
      <c r="H32" s="1426">
        <f t="shared" si="20"/>
        <v>1500209.7119054052</v>
      </c>
      <c r="I32" s="1426">
        <f t="shared" si="20"/>
        <v>2350312.0496381791</v>
      </c>
      <c r="J32" s="1426">
        <f t="shared" si="20"/>
        <v>2178327.3496381794</v>
      </c>
      <c r="K32" s="1426">
        <f t="shared" si="20"/>
        <v>2006342.6496381795</v>
      </c>
      <c r="L32" s="1426">
        <f t="shared" si="20"/>
        <v>1813230.9496381795</v>
      </c>
      <c r="M32" s="1426">
        <f t="shared" si="20"/>
        <v>2742454.6556213014</v>
      </c>
      <c r="N32" s="1426">
        <f t="shared" si="20"/>
        <v>2565731.4856213015</v>
      </c>
      <c r="O32" s="1426">
        <f t="shared" si="20"/>
        <v>2389008.3156213015</v>
      </c>
      <c r="P32" s="1426">
        <f t="shared" si="20"/>
        <v>2189045.4456213019</v>
      </c>
      <c r="Q32" s="1426">
        <f t="shared" ref="Q32:BL32" si="21">+Q30+Q31</f>
        <v>3134167.2280197791</v>
      </c>
      <c r="R32" s="1426">
        <f t="shared" si="21"/>
        <v>2952231.7410197789</v>
      </c>
      <c r="S32" s="1426">
        <f t="shared" si="21"/>
        <v>2770296.2540197792</v>
      </c>
      <c r="T32" s="1426">
        <f t="shared" si="21"/>
        <v>2563237.0970197795</v>
      </c>
      <c r="U32" s="1426">
        <f t="shared" si="21"/>
        <v>3523780.8662419189</v>
      </c>
      <c r="V32" s="1426">
        <f t="shared" si="21"/>
        <v>3336111.830541919</v>
      </c>
      <c r="W32" s="1426">
        <f t="shared" si="21"/>
        <v>3148442.7948419191</v>
      </c>
      <c r="X32" s="1426">
        <f t="shared" si="21"/>
        <v>2933577.7221419187</v>
      </c>
      <c r="Y32" s="1426">
        <f t="shared" si="21"/>
        <v>4033855.5816921936</v>
      </c>
      <c r="Z32" s="1426">
        <f t="shared" si="21"/>
        <v>3964779.6424221937</v>
      </c>
      <c r="AA32" s="1426">
        <f t="shared" si="21"/>
        <v>3895703.7031521937</v>
      </c>
      <c r="AB32" s="1426">
        <f t="shared" si="21"/>
        <v>3797152.1231821943</v>
      </c>
      <c r="AC32" s="1426">
        <f t="shared" si="21"/>
        <v>4911574.4450119669</v>
      </c>
      <c r="AD32" s="1426">
        <f t="shared" si="21"/>
        <v>4835560.9118149672</v>
      </c>
      <c r="AE32" s="1426">
        <f t="shared" si="21"/>
        <v>4759547.3786179665</v>
      </c>
      <c r="AF32" s="1426">
        <f t="shared" si="21"/>
        <v>4651550.6406509671</v>
      </c>
      <c r="AG32" s="1426">
        <f t="shared" si="21"/>
        <v>5779335.133165108</v>
      </c>
      <c r="AH32" s="1426">
        <f t="shared" si="21"/>
        <v>5695690.2466484085</v>
      </c>
      <c r="AI32" s="1426">
        <f t="shared" si="21"/>
        <v>5612045.3601317089</v>
      </c>
      <c r="AJ32" s="1426">
        <f t="shared" si="21"/>
        <v>5493658.9483680092</v>
      </c>
      <c r="AK32" s="1426">
        <f t="shared" si="21"/>
        <v>6633878.6160554141</v>
      </c>
      <c r="AL32" s="1426">
        <f t="shared" si="21"/>
        <v>6541839.240887044</v>
      </c>
      <c r="AM32" s="1426">
        <f t="shared" si="21"/>
        <v>6449799.8657186739</v>
      </c>
      <c r="AN32" s="1426">
        <f t="shared" si="21"/>
        <v>6319984.8127786042</v>
      </c>
      <c r="AO32" s="1426">
        <f t="shared" si="21"/>
        <v>7471594.696325466</v>
      </c>
      <c r="AP32" s="1426">
        <f t="shared" si="21"/>
        <v>7370321.3836402586</v>
      </c>
      <c r="AQ32" s="1426">
        <f t="shared" si="21"/>
        <v>7269048.0709550511</v>
      </c>
      <c r="AR32" s="1426">
        <f t="shared" si="21"/>
        <v>7126661.5127209742</v>
      </c>
      <c r="AS32" s="1426">
        <f>+AS30+AS31</f>
        <v>8288454.0873454846</v>
      </c>
      <c r="AT32" s="1426">
        <f t="shared" si="21"/>
        <v>8177023.4433917571</v>
      </c>
      <c r="AU32" s="1426">
        <f t="shared" si="21"/>
        <v>8065592.7994380295</v>
      </c>
      <c r="AV32" s="1426">
        <f t="shared" si="21"/>
        <v>7909377.5853805449</v>
      </c>
      <c r="AW32" s="1426">
        <f t="shared" si="21"/>
        <v>9079976.6828953587</v>
      </c>
      <c r="AX32" s="1426">
        <f t="shared" si="21"/>
        <v>8957372.9745462593</v>
      </c>
      <c r="AY32" s="1426">
        <f t="shared" si="21"/>
        <v>8834769.266197158</v>
      </c>
      <c r="AZ32" s="1426">
        <f t="shared" si="21"/>
        <v>8663342.5307339262</v>
      </c>
      <c r="BA32" s="1426">
        <f t="shared" si="21"/>
        <v>9841195.6373870596</v>
      </c>
      <c r="BB32" s="1426">
        <f t="shared" si="21"/>
        <v>9706301.558203049</v>
      </c>
      <c r="BC32" s="1426">
        <f t="shared" si="21"/>
        <v>9571407.4790190384</v>
      </c>
      <c r="BD32" s="1426">
        <f t="shared" si="21"/>
        <v>9383248.070009483</v>
      </c>
      <c r="BE32" s="1426">
        <f t="shared" si="21"/>
        <v>10566586.837352939</v>
      </c>
      <c r="BF32" s="1426">
        <f t="shared" si="21"/>
        <v>10418173.350250527</v>
      </c>
      <c r="BG32" s="1426">
        <f t="shared" si="21"/>
        <v>10269759.863148116</v>
      </c>
      <c r="BH32" s="1426">
        <f t="shared" si="21"/>
        <v>10063194.513237603</v>
      </c>
      <c r="BI32" s="1426">
        <f t="shared" si="21"/>
        <v>11250043.302991344</v>
      </c>
      <c r="BJ32" s="1426">
        <f t="shared" si="21"/>
        <v>11086758.467178691</v>
      </c>
      <c r="BK32" s="1426">
        <f t="shared" si="21"/>
        <v>10923473.631366039</v>
      </c>
      <c r="BL32" s="1426">
        <f t="shared" si="21"/>
        <v>10696661.746464476</v>
      </c>
      <c r="BM32" s="1153"/>
      <c r="BN32" s="802"/>
      <c r="BO32" s="802" t="str">
        <f>+C32</f>
        <v xml:space="preserve">Total Equity </v>
      </c>
      <c r="BP32" s="802"/>
      <c r="BQ32" s="1426">
        <f t="shared" ref="BQ32:BZ32" si="22">+BQ30+BQ31</f>
        <v>1500209.7119054052</v>
      </c>
      <c r="BR32" s="1426">
        <f t="shared" si="22"/>
        <v>1813230.9496381795</v>
      </c>
      <c r="BS32" s="1426">
        <f t="shared" si="22"/>
        <v>2189045.4456213019</v>
      </c>
      <c r="BT32" s="1426">
        <f t="shared" si="22"/>
        <v>2563237.0970197795</v>
      </c>
      <c r="BU32" s="1426">
        <f t="shared" si="22"/>
        <v>2933577.7221419187</v>
      </c>
      <c r="BV32" s="1426">
        <f t="shared" si="22"/>
        <v>3797152.1231821943</v>
      </c>
      <c r="BW32" s="1426">
        <f t="shared" si="22"/>
        <v>4651550.6406509671</v>
      </c>
      <c r="BX32" s="1426">
        <f t="shared" si="22"/>
        <v>5493658.9483680092</v>
      </c>
      <c r="BY32" s="1426">
        <f t="shared" si="22"/>
        <v>6319984.8127786042</v>
      </c>
      <c r="BZ32" s="1426">
        <f t="shared" si="22"/>
        <v>7126661.5127209742</v>
      </c>
      <c r="CA32" s="1426">
        <f>+CA30+CA31</f>
        <v>8288454.0873454846</v>
      </c>
      <c r="CB32" s="1426">
        <f>+CB30+CB31</f>
        <v>8177023.4433917571</v>
      </c>
      <c r="CC32" s="1426">
        <f>+CC30+CC31</f>
        <v>8065592.7994380295</v>
      </c>
      <c r="CD32" s="1426">
        <f>+CD30+CD31</f>
        <v>7909377.5853805449</v>
      </c>
      <c r="CE32" s="1426">
        <f>+CE30+CE31</f>
        <v>9079976.6828953587</v>
      </c>
    </row>
    <row r="33" spans="2:83" s="99" customFormat="1">
      <c r="B33" s="805" t="s">
        <v>148</v>
      </c>
      <c r="C33" s="805"/>
      <c r="D33" s="1427">
        <f>+D28+D32</f>
        <v>0</v>
      </c>
      <c r="E33" s="1427">
        <f>+E28+E32</f>
        <v>2018310.7119054052</v>
      </c>
      <c r="F33" s="1427">
        <f t="shared" ref="F33:P33" si="23">+F28+F32</f>
        <v>1852833.7119054052</v>
      </c>
      <c r="G33" s="1427">
        <f t="shared" si="23"/>
        <v>1686656.7119054052</v>
      </c>
      <c r="H33" s="1427">
        <f t="shared" si="23"/>
        <v>1500209.7119054052</v>
      </c>
      <c r="I33" s="1427">
        <f t="shared" si="23"/>
        <v>2350312.0496381791</v>
      </c>
      <c r="J33" s="1427">
        <f t="shared" si="23"/>
        <v>2178327.3496381794</v>
      </c>
      <c r="K33" s="1427">
        <f t="shared" si="23"/>
        <v>2006342.6496381795</v>
      </c>
      <c r="L33" s="1427">
        <f t="shared" si="23"/>
        <v>1813230.9496381795</v>
      </c>
      <c r="M33" s="1427">
        <f t="shared" si="23"/>
        <v>2742454.6556213014</v>
      </c>
      <c r="N33" s="1427">
        <f t="shared" si="23"/>
        <v>2565731.4856213015</v>
      </c>
      <c r="O33" s="1427">
        <f t="shared" si="23"/>
        <v>2389008.3156213015</v>
      </c>
      <c r="P33" s="1427">
        <f t="shared" si="23"/>
        <v>2189045.4456213019</v>
      </c>
      <c r="Q33" s="1427">
        <f t="shared" ref="Q33:BL33" si="24">+Q28+Q32</f>
        <v>3134167.2280197791</v>
      </c>
      <c r="R33" s="1427">
        <f t="shared" si="24"/>
        <v>2952231.7410197789</v>
      </c>
      <c r="S33" s="1427">
        <f t="shared" si="24"/>
        <v>2770296.2540197792</v>
      </c>
      <c r="T33" s="1427">
        <f t="shared" si="24"/>
        <v>2563237.0970197795</v>
      </c>
      <c r="U33" s="1427">
        <f t="shared" si="24"/>
        <v>3523780.8662419189</v>
      </c>
      <c r="V33" s="1427">
        <f t="shared" si="24"/>
        <v>3336111.830541919</v>
      </c>
      <c r="W33" s="1427">
        <f t="shared" si="24"/>
        <v>3148442.7948419191</v>
      </c>
      <c r="X33" s="1427">
        <f t="shared" si="24"/>
        <v>2933577.7221419187</v>
      </c>
      <c r="Y33" s="1427">
        <f t="shared" si="24"/>
        <v>4033855.5816921936</v>
      </c>
      <c r="Z33" s="1427">
        <f t="shared" si="24"/>
        <v>3964779.6424221937</v>
      </c>
      <c r="AA33" s="1427">
        <f t="shared" si="24"/>
        <v>3895703.7031521937</v>
      </c>
      <c r="AB33" s="1427">
        <f t="shared" si="24"/>
        <v>3797152.1231821943</v>
      </c>
      <c r="AC33" s="1427">
        <f t="shared" si="24"/>
        <v>4911574.4450119669</v>
      </c>
      <c r="AD33" s="1427">
        <f t="shared" si="24"/>
        <v>4835560.9118149672</v>
      </c>
      <c r="AE33" s="1427">
        <f t="shared" si="24"/>
        <v>4759547.3786179665</v>
      </c>
      <c r="AF33" s="1427">
        <f t="shared" si="24"/>
        <v>4651550.6406509671</v>
      </c>
      <c r="AG33" s="1427">
        <f t="shared" si="24"/>
        <v>5779335.133165108</v>
      </c>
      <c r="AH33" s="1427">
        <f t="shared" si="24"/>
        <v>5695690.2466484085</v>
      </c>
      <c r="AI33" s="1427">
        <f t="shared" si="24"/>
        <v>5612045.3601317089</v>
      </c>
      <c r="AJ33" s="1427">
        <f t="shared" si="24"/>
        <v>5493658.9483680092</v>
      </c>
      <c r="AK33" s="1427">
        <f t="shared" si="24"/>
        <v>6633878.6160554141</v>
      </c>
      <c r="AL33" s="1427">
        <f t="shared" si="24"/>
        <v>6541839.240887044</v>
      </c>
      <c r="AM33" s="1427">
        <f t="shared" si="24"/>
        <v>6449799.8657186739</v>
      </c>
      <c r="AN33" s="1427">
        <f t="shared" si="24"/>
        <v>6319984.8127786042</v>
      </c>
      <c r="AO33" s="1427">
        <f t="shared" si="24"/>
        <v>7471594.696325466</v>
      </c>
      <c r="AP33" s="1427">
        <f t="shared" si="24"/>
        <v>7370321.3836402586</v>
      </c>
      <c r="AQ33" s="1427">
        <f t="shared" si="24"/>
        <v>7269048.0709550511</v>
      </c>
      <c r="AR33" s="1427">
        <f t="shared" si="24"/>
        <v>7126661.5127209742</v>
      </c>
      <c r="AS33" s="1427">
        <f>+AS28+AS32</f>
        <v>8288454.0873454846</v>
      </c>
      <c r="AT33" s="1427">
        <f t="shared" si="24"/>
        <v>8177023.4433917571</v>
      </c>
      <c r="AU33" s="1427">
        <f t="shared" si="24"/>
        <v>8065592.7994380295</v>
      </c>
      <c r="AV33" s="1427">
        <f t="shared" si="24"/>
        <v>7909377.5853805449</v>
      </c>
      <c r="AW33" s="1427">
        <f t="shared" si="24"/>
        <v>9079976.6828953587</v>
      </c>
      <c r="AX33" s="1427">
        <f t="shared" si="24"/>
        <v>8957372.9745462593</v>
      </c>
      <c r="AY33" s="1427">
        <f t="shared" si="24"/>
        <v>8834769.266197158</v>
      </c>
      <c r="AZ33" s="1427">
        <f t="shared" si="24"/>
        <v>8663342.5307339262</v>
      </c>
      <c r="BA33" s="1427">
        <f t="shared" si="24"/>
        <v>9841195.6373870596</v>
      </c>
      <c r="BB33" s="1427">
        <f t="shared" si="24"/>
        <v>9706301.558203049</v>
      </c>
      <c r="BC33" s="1427">
        <f t="shared" si="24"/>
        <v>9571407.4790190384</v>
      </c>
      <c r="BD33" s="1427">
        <f t="shared" si="24"/>
        <v>9383248.070009483</v>
      </c>
      <c r="BE33" s="1427">
        <f t="shared" si="24"/>
        <v>10566586.837352939</v>
      </c>
      <c r="BF33" s="1427">
        <f t="shared" si="24"/>
        <v>10418173.350250527</v>
      </c>
      <c r="BG33" s="1427">
        <f t="shared" si="24"/>
        <v>10269759.863148116</v>
      </c>
      <c r="BH33" s="1427">
        <f t="shared" si="24"/>
        <v>10063194.513237603</v>
      </c>
      <c r="BI33" s="1427">
        <f t="shared" si="24"/>
        <v>11250043.302991344</v>
      </c>
      <c r="BJ33" s="1427">
        <f t="shared" si="24"/>
        <v>11086758.467178691</v>
      </c>
      <c r="BK33" s="1427">
        <f t="shared" si="24"/>
        <v>10923473.631366039</v>
      </c>
      <c r="BL33" s="1427">
        <f t="shared" si="24"/>
        <v>10696661.746464476</v>
      </c>
      <c r="BM33" s="1152"/>
      <c r="BN33" s="805" t="s">
        <v>148</v>
      </c>
      <c r="BO33" s="805"/>
      <c r="BP33" s="805"/>
      <c r="BQ33" s="1427">
        <f t="shared" ref="BQ33:BZ33" si="25">+BQ28+BQ32</f>
        <v>1500209.7119054052</v>
      </c>
      <c r="BR33" s="1427">
        <f t="shared" si="25"/>
        <v>1813230.9496381795</v>
      </c>
      <c r="BS33" s="1427">
        <f t="shared" si="25"/>
        <v>2189045.4456213019</v>
      </c>
      <c r="BT33" s="1427">
        <f t="shared" si="25"/>
        <v>2563237.0970197795</v>
      </c>
      <c r="BU33" s="1427">
        <f t="shared" si="25"/>
        <v>2933577.7221419187</v>
      </c>
      <c r="BV33" s="1427">
        <f t="shared" si="25"/>
        <v>3797152.1231821943</v>
      </c>
      <c r="BW33" s="1427">
        <f t="shared" si="25"/>
        <v>4651550.6406509671</v>
      </c>
      <c r="BX33" s="1427">
        <f t="shared" si="25"/>
        <v>5493658.9483680092</v>
      </c>
      <c r="BY33" s="1427">
        <f t="shared" si="25"/>
        <v>6319984.8127786042</v>
      </c>
      <c r="BZ33" s="1427">
        <f t="shared" si="25"/>
        <v>7126661.5127209742</v>
      </c>
      <c r="CA33" s="1427">
        <f>+CA28+CA32</f>
        <v>8288454.0873454846</v>
      </c>
      <c r="CB33" s="1427">
        <f>+CB28+CB32</f>
        <v>8177023.4433917571</v>
      </c>
      <c r="CC33" s="1427">
        <f>+CC28+CC32</f>
        <v>8065592.7994380295</v>
      </c>
      <c r="CD33" s="1427">
        <f>+CD28+CD32</f>
        <v>7909377.5853805449</v>
      </c>
      <c r="CE33" s="1427">
        <f>+CE28+CE32</f>
        <v>9079976.6828953587</v>
      </c>
    </row>
    <row r="34" spans="2:83" ht="10.199999999999999" outlineLevel="1">
      <c r="B34" s="802"/>
      <c r="C34" s="802" t="s">
        <v>12</v>
      </c>
      <c r="D34" s="802">
        <v>0</v>
      </c>
      <c r="E34" s="802">
        <f t="shared" ref="E34:P34" si="26">E23-E33</f>
        <v>0</v>
      </c>
      <c r="F34" s="802">
        <f t="shared" si="26"/>
        <v>0</v>
      </c>
      <c r="G34" s="802">
        <f t="shared" si="26"/>
        <v>0</v>
      </c>
      <c r="H34" s="802">
        <f t="shared" si="26"/>
        <v>0</v>
      </c>
      <c r="I34" s="802">
        <f t="shared" si="26"/>
        <v>0</v>
      </c>
      <c r="J34" s="802">
        <f t="shared" si="26"/>
        <v>0</v>
      </c>
      <c r="K34" s="802">
        <f t="shared" si="26"/>
        <v>0</v>
      </c>
      <c r="L34" s="802">
        <f t="shared" si="26"/>
        <v>0</v>
      </c>
      <c r="M34" s="802">
        <f t="shared" si="26"/>
        <v>0</v>
      </c>
      <c r="N34" s="802">
        <f t="shared" si="26"/>
        <v>0</v>
      </c>
      <c r="O34" s="802">
        <f t="shared" si="26"/>
        <v>0</v>
      </c>
      <c r="P34" s="802">
        <f t="shared" si="26"/>
        <v>0</v>
      </c>
      <c r="Q34" s="802">
        <f t="shared" ref="Q34:AR34" si="27">Q23-Q33</f>
        <v>0</v>
      </c>
      <c r="R34" s="802">
        <f t="shared" si="27"/>
        <v>0</v>
      </c>
      <c r="S34" s="802">
        <f t="shared" si="27"/>
        <v>0</v>
      </c>
      <c r="T34" s="802">
        <f t="shared" si="27"/>
        <v>0</v>
      </c>
      <c r="U34" s="802">
        <f t="shared" si="27"/>
        <v>0</v>
      </c>
      <c r="V34" s="802">
        <f t="shared" si="27"/>
        <v>0</v>
      </c>
      <c r="W34" s="802">
        <f t="shared" si="27"/>
        <v>0</v>
      </c>
      <c r="X34" s="802">
        <f t="shared" si="27"/>
        <v>0</v>
      </c>
      <c r="Y34" s="802">
        <f t="shared" si="27"/>
        <v>0</v>
      </c>
      <c r="Z34" s="802">
        <f t="shared" si="27"/>
        <v>0</v>
      </c>
      <c r="AA34" s="802">
        <f t="shared" si="27"/>
        <v>0</v>
      </c>
      <c r="AB34" s="802">
        <f t="shared" si="27"/>
        <v>0</v>
      </c>
      <c r="AC34" s="802">
        <f t="shared" si="27"/>
        <v>0</v>
      </c>
      <c r="AD34" s="802">
        <f t="shared" si="27"/>
        <v>0</v>
      </c>
      <c r="AE34" s="802">
        <f t="shared" si="27"/>
        <v>0</v>
      </c>
      <c r="AF34" s="802">
        <f t="shared" si="27"/>
        <v>0</v>
      </c>
      <c r="AG34" s="802">
        <f t="shared" si="27"/>
        <v>0</v>
      </c>
      <c r="AH34" s="802">
        <f t="shared" si="27"/>
        <v>0</v>
      </c>
      <c r="AI34" s="802">
        <f t="shared" si="27"/>
        <v>0</v>
      </c>
      <c r="AJ34" s="802">
        <f t="shared" si="27"/>
        <v>0</v>
      </c>
      <c r="AK34" s="802">
        <f t="shared" si="27"/>
        <v>0</v>
      </c>
      <c r="AL34" s="802">
        <f t="shared" si="27"/>
        <v>0</v>
      </c>
      <c r="AM34" s="802">
        <f t="shared" si="27"/>
        <v>0</v>
      </c>
      <c r="AN34" s="802">
        <f t="shared" si="27"/>
        <v>0</v>
      </c>
      <c r="AO34" s="802">
        <f t="shared" si="27"/>
        <v>0</v>
      </c>
      <c r="AP34" s="802">
        <f t="shared" si="27"/>
        <v>0</v>
      </c>
      <c r="AQ34" s="802">
        <f t="shared" si="27"/>
        <v>0</v>
      </c>
      <c r="AR34" s="802">
        <f t="shared" si="27"/>
        <v>0</v>
      </c>
      <c r="AS34" s="802">
        <v>0</v>
      </c>
      <c r="AT34" s="802">
        <v>0</v>
      </c>
      <c r="AU34" s="802">
        <v>0</v>
      </c>
      <c r="AV34" s="802">
        <v>0</v>
      </c>
      <c r="AW34" s="802">
        <v>0</v>
      </c>
      <c r="AX34" s="802">
        <v>0</v>
      </c>
      <c r="AY34" s="802">
        <v>0</v>
      </c>
      <c r="AZ34" s="802">
        <v>0</v>
      </c>
      <c r="BA34" s="802">
        <v>0</v>
      </c>
      <c r="BB34" s="802">
        <v>0</v>
      </c>
      <c r="BC34" s="802">
        <v>0</v>
      </c>
      <c r="BD34" s="802">
        <v>0</v>
      </c>
      <c r="BE34" s="802">
        <v>0</v>
      </c>
      <c r="BF34" s="802">
        <v>0</v>
      </c>
      <c r="BG34" s="802">
        <v>0</v>
      </c>
      <c r="BH34" s="802">
        <v>0</v>
      </c>
      <c r="BI34" s="802">
        <v>0</v>
      </c>
      <c r="BJ34" s="802">
        <v>0</v>
      </c>
      <c r="BK34" s="802">
        <v>0</v>
      </c>
      <c r="BL34" s="802">
        <v>0</v>
      </c>
      <c r="BM34" s="1153"/>
      <c r="BN34" s="802"/>
      <c r="BO34" s="802" t="s">
        <v>12</v>
      </c>
      <c r="BP34" s="802"/>
      <c r="BQ34" s="802">
        <f t="shared" ref="BQ34:BZ34" si="28">BQ23-BQ33</f>
        <v>0</v>
      </c>
      <c r="BR34" s="802">
        <f t="shared" si="28"/>
        <v>0</v>
      </c>
      <c r="BS34" s="802">
        <f t="shared" si="28"/>
        <v>0</v>
      </c>
      <c r="BT34" s="802">
        <f t="shared" si="28"/>
        <v>0</v>
      </c>
      <c r="BU34" s="802">
        <f t="shared" si="28"/>
        <v>0</v>
      </c>
      <c r="BV34" s="802">
        <f t="shared" si="28"/>
        <v>0</v>
      </c>
      <c r="BW34" s="802">
        <f t="shared" si="28"/>
        <v>0</v>
      </c>
      <c r="BX34" s="802">
        <f t="shared" si="28"/>
        <v>0</v>
      </c>
      <c r="BY34" s="802">
        <f t="shared" si="28"/>
        <v>0</v>
      </c>
      <c r="BZ34" s="802">
        <f t="shared" si="28"/>
        <v>0</v>
      </c>
      <c r="CA34" s="802">
        <v>0</v>
      </c>
      <c r="CB34" s="802">
        <v>0</v>
      </c>
      <c r="CC34" s="802">
        <v>0</v>
      </c>
      <c r="CD34" s="802">
        <v>0</v>
      </c>
      <c r="CE34" s="802">
        <v>0</v>
      </c>
    </row>
    <row r="35" spans="2:83" outlineLevel="1"/>
    <row r="36" spans="2:83">
      <c r="B36" s="111"/>
    </row>
    <row r="38" spans="2:83">
      <c r="J38" s="115"/>
    </row>
    <row r="40" spans="2:83">
      <c r="J40" s="114"/>
    </row>
    <row r="41" spans="2:83">
      <c r="J41" s="109"/>
    </row>
    <row r="42" spans="2:83">
      <c r="J42" s="109"/>
    </row>
    <row r="43" spans="2:83">
      <c r="J43" s="109"/>
    </row>
    <row r="44" spans="2:83">
      <c r="J44" s="109"/>
    </row>
    <row r="45" spans="2:83">
      <c r="J45" s="109"/>
    </row>
    <row r="46" spans="2:83">
      <c r="J46" s="109"/>
    </row>
    <row r="47" spans="2:83">
      <c r="J47" s="109"/>
    </row>
    <row r="48" spans="2:83">
      <c r="J48" s="109"/>
    </row>
    <row r="49" spans="5:73" s="116" customFormat="1" ht="10.199999999999999">
      <c r="E49" s="117"/>
      <c r="F49" s="117"/>
      <c r="G49" s="117"/>
      <c r="H49" s="117"/>
      <c r="I49" s="117"/>
      <c r="J49" s="118"/>
      <c r="K49" s="117"/>
      <c r="L49" s="117"/>
      <c r="M49" s="117"/>
      <c r="N49" s="117"/>
      <c r="O49" s="117"/>
      <c r="P49" s="117"/>
      <c r="Q49" s="117"/>
      <c r="R49" s="117"/>
      <c r="S49" s="117"/>
      <c r="T49" s="117"/>
      <c r="U49" s="117"/>
      <c r="V49" s="117"/>
      <c r="W49" s="117"/>
      <c r="X49" s="117"/>
      <c r="Y49" s="117"/>
      <c r="Z49" s="117"/>
      <c r="AA49" s="117"/>
      <c r="AB49" s="117"/>
      <c r="AC49" s="117"/>
      <c r="AD49" s="117"/>
      <c r="AE49" s="117"/>
      <c r="AF49" s="117"/>
      <c r="AG49" s="117"/>
      <c r="AH49" s="117"/>
      <c r="AI49" s="117"/>
      <c r="AJ49" s="117"/>
      <c r="AK49" s="117"/>
      <c r="AL49" s="117"/>
      <c r="AM49" s="117"/>
      <c r="AN49" s="117"/>
      <c r="AO49" s="117"/>
      <c r="AP49" s="117"/>
      <c r="AQ49" s="117"/>
      <c r="AR49" s="117"/>
      <c r="AS49" s="117"/>
      <c r="AT49" s="117"/>
      <c r="AU49" s="117"/>
      <c r="AV49" s="117"/>
      <c r="AW49" s="117"/>
      <c r="AX49" s="117"/>
      <c r="AY49" s="117"/>
      <c r="AZ49" s="117"/>
      <c r="BA49" s="117"/>
      <c r="BB49" s="117"/>
      <c r="BC49" s="117"/>
      <c r="BD49" s="117"/>
      <c r="BE49" s="117"/>
      <c r="BF49" s="117"/>
      <c r="BG49" s="117"/>
      <c r="BH49" s="117"/>
      <c r="BI49" s="117"/>
      <c r="BJ49" s="117"/>
      <c r="BK49" s="117"/>
      <c r="BL49" s="117"/>
      <c r="BM49" s="117"/>
      <c r="BQ49" s="117"/>
      <c r="BR49" s="117"/>
      <c r="BS49" s="117"/>
      <c r="BT49" s="117"/>
      <c r="BU49" s="117"/>
    </row>
    <row r="50" spans="5:73">
      <c r="J50" s="109"/>
    </row>
    <row r="51" spans="5:73">
      <c r="J51" s="109"/>
    </row>
    <row r="52" spans="5:73">
      <c r="J52" s="109"/>
    </row>
    <row r="53" spans="5:73">
      <c r="J53" s="109"/>
    </row>
    <row r="54" spans="5:73">
      <c r="J54" s="109"/>
    </row>
    <row r="55" spans="5:73">
      <c r="J55" s="109"/>
    </row>
    <row r="56" spans="5:73">
      <c r="J56" s="109"/>
    </row>
    <row r="57" spans="5:73">
      <c r="J57" s="109"/>
    </row>
    <row r="58" spans="5:73">
      <c r="J58" s="109"/>
    </row>
    <row r="59" spans="5:73">
      <c r="J59" s="109"/>
    </row>
    <row r="60" spans="5:73">
      <c r="J60" s="109"/>
    </row>
    <row r="61" spans="5:73">
      <c r="J61" s="109"/>
    </row>
    <row r="62" spans="5:73">
      <c r="J62" s="109"/>
    </row>
    <row r="63" spans="5:73">
      <c r="J63" s="119"/>
    </row>
    <row r="64" spans="5:73" outlineLevel="1"/>
    <row r="65" outlineLevel="1"/>
  </sheetData>
  <mergeCells count="16">
    <mergeCell ref="AW5:AZ5"/>
    <mergeCell ref="BA5:BD5"/>
    <mergeCell ref="BE5:BH5"/>
    <mergeCell ref="BI5:BL5"/>
    <mergeCell ref="B3:C3"/>
    <mergeCell ref="E5:H5"/>
    <mergeCell ref="I5:L5"/>
    <mergeCell ref="M5:P5"/>
    <mergeCell ref="AG5:AJ5"/>
    <mergeCell ref="AS5:AV5"/>
    <mergeCell ref="AK5:AN5"/>
    <mergeCell ref="AO5:AR5"/>
    <mergeCell ref="Q5:T5"/>
    <mergeCell ref="U5:X5"/>
    <mergeCell ref="Y5:AB5"/>
    <mergeCell ref="AC5:AF5"/>
  </mergeCells>
  <phoneticPr fontId="2" type="noConversion"/>
  <printOptions horizontalCentered="1"/>
  <pageMargins left="0.25" right="0.25" top="0.5" bottom="0.5" header="0" footer="0"/>
  <pageSetup scale="44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5">
    <tabColor rgb="FF002060"/>
  </sheetPr>
  <dimension ref="B1:BN65"/>
  <sheetViews>
    <sheetView showGridLines="0" zoomScaleNormal="100" zoomScaleSheetLayoutView="100" workbookViewId="0">
      <selection activeCell="P55" sqref="P55"/>
    </sheetView>
  </sheetViews>
  <sheetFormatPr defaultColWidth="8" defaultRowHeight="10.5" outlineLevelRow="1"/>
  <cols>
    <col min="1" max="1" width="4.5546875" style="88" customWidth="1"/>
    <col min="2" max="2" width="8.21875" style="99" customWidth="1"/>
    <col min="3" max="3" width="17.77734375" style="88" bestFit="1" customWidth="1"/>
    <col min="4" max="4" width="11.5546875" style="88" bestFit="1" customWidth="1"/>
    <col min="5" max="5" width="10.77734375" style="108" bestFit="1" customWidth="1"/>
    <col min="6" max="45" width="11" style="108" customWidth="1"/>
    <col min="46" max="46" width="11" style="832" customWidth="1"/>
    <col min="47" max="47" width="11" style="838" customWidth="1"/>
    <col min="48" max="48" width="11" style="88" customWidth="1"/>
    <col min="49" max="49" width="11" style="847" customWidth="1"/>
    <col min="50" max="53" width="11" style="108" customWidth="1"/>
    <col min="54" max="66" width="11" style="88" customWidth="1"/>
    <col min="67" max="16384" width="8" style="88"/>
  </cols>
  <sheetData>
    <row r="1" spans="2:60" s="84" customFormat="1" ht="10.5" customHeight="1">
      <c r="B1" s="83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105"/>
      <c r="AI1" s="105"/>
      <c r="AJ1" s="105"/>
      <c r="AK1" s="105"/>
      <c r="AL1" s="105"/>
      <c r="AM1" s="105"/>
      <c r="AN1" s="105"/>
      <c r="AO1" s="105"/>
      <c r="AP1" s="105"/>
      <c r="AQ1" s="105"/>
      <c r="AR1" s="105"/>
      <c r="AS1" s="105"/>
      <c r="AT1" s="831"/>
      <c r="AU1" s="837"/>
      <c r="AW1" s="846"/>
      <c r="AX1" s="105"/>
      <c r="AY1" s="105"/>
      <c r="AZ1" s="105"/>
      <c r="BA1" s="105"/>
    </row>
    <row r="2" spans="2:60" s="84" customFormat="1">
      <c r="B2" s="84" t="s">
        <v>46</v>
      </c>
      <c r="C2" s="106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  <c r="AD2" s="105"/>
      <c r="AE2" s="105"/>
      <c r="AF2" s="105"/>
      <c r="AG2" s="105"/>
      <c r="AH2" s="105"/>
      <c r="AI2" s="105"/>
      <c r="AJ2" s="105"/>
      <c r="AK2" s="105"/>
      <c r="AL2" s="105"/>
      <c r="AM2" s="105"/>
      <c r="AN2" s="105"/>
      <c r="AO2" s="105"/>
      <c r="AP2" s="105"/>
      <c r="AQ2" s="105"/>
      <c r="AR2" s="105"/>
      <c r="AS2" s="105"/>
      <c r="AT2" s="843"/>
      <c r="AU2" s="837"/>
      <c r="AW2" s="846"/>
      <c r="AX2" s="105"/>
      <c r="AY2" s="105"/>
      <c r="AZ2" s="105"/>
      <c r="BA2" s="105"/>
    </row>
    <row r="3" spans="2:60" ht="9.75" customHeight="1" thickBot="1">
      <c r="B3" s="1618"/>
      <c r="C3" s="1619"/>
    </row>
    <row r="4" spans="2:60" ht="16.5" customHeight="1" thickBot="1">
      <c r="B4" s="812"/>
      <c r="C4" s="812" t="s">
        <v>43</v>
      </c>
      <c r="D4" s="812"/>
      <c r="E4" s="812"/>
      <c r="F4" s="812"/>
      <c r="G4" s="812"/>
      <c r="H4" s="812"/>
      <c r="I4" s="812"/>
      <c r="J4" s="812"/>
      <c r="K4" s="812"/>
      <c r="L4" s="812"/>
      <c r="M4" s="850"/>
      <c r="N4" s="850"/>
      <c r="O4" s="850"/>
      <c r="P4" s="850"/>
      <c r="Q4" s="850"/>
      <c r="R4" s="850"/>
      <c r="S4" s="851"/>
      <c r="T4" s="851"/>
      <c r="U4" s="851"/>
      <c r="V4" s="851"/>
      <c r="W4" s="851"/>
      <c r="X4" s="851"/>
      <c r="Y4" s="851"/>
      <c r="Z4" s="851"/>
      <c r="AA4" s="851"/>
      <c r="AB4" s="851"/>
      <c r="AC4" s="851"/>
      <c r="AD4" s="851"/>
      <c r="AE4" s="851"/>
      <c r="AF4" s="851"/>
      <c r="AG4" s="851"/>
      <c r="AH4" s="851"/>
      <c r="AI4" s="851"/>
      <c r="AJ4" s="851"/>
      <c r="AK4" s="851"/>
      <c r="AL4" s="851"/>
      <c r="AM4" s="851"/>
      <c r="AN4" s="851"/>
      <c r="AO4" s="851"/>
      <c r="AP4" s="851"/>
      <c r="AQ4" s="851"/>
      <c r="AR4" s="851"/>
      <c r="AS4" s="851"/>
      <c r="AT4" s="852"/>
      <c r="AU4" s="345"/>
      <c r="AV4" s="851"/>
      <c r="AW4" s="852"/>
      <c r="AX4" s="851"/>
      <c r="AY4" s="851"/>
      <c r="AZ4" s="851"/>
      <c r="BA4" s="851"/>
      <c r="BB4" s="851"/>
      <c r="BC4" s="851"/>
      <c r="BD4" s="851"/>
      <c r="BE4" s="851"/>
      <c r="BF4" s="851"/>
      <c r="BG4" s="851"/>
      <c r="BH4" s="851"/>
    </row>
    <row r="5" spans="2:60">
      <c r="B5" s="811"/>
      <c r="C5" s="812"/>
      <c r="D5" s="112"/>
      <c r="E5" s="1613"/>
      <c r="F5" s="1613"/>
      <c r="G5" s="1613"/>
      <c r="H5" s="1613"/>
      <c r="I5" s="1613"/>
      <c r="J5" s="1613"/>
      <c r="K5" s="1613"/>
      <c r="L5" s="1613"/>
      <c r="M5" s="97"/>
      <c r="N5" s="97"/>
      <c r="O5" s="97"/>
      <c r="P5" s="97"/>
      <c r="Q5" s="97"/>
      <c r="R5" s="97"/>
      <c r="S5" s="345"/>
      <c r="T5" s="345"/>
      <c r="U5" s="1621"/>
      <c r="V5" s="1621"/>
      <c r="W5" s="1621"/>
      <c r="X5" s="1621"/>
      <c r="Y5" s="1621"/>
      <c r="Z5" s="1621"/>
      <c r="AA5" s="1621"/>
      <c r="AB5" s="1621"/>
      <c r="AC5" s="1621"/>
      <c r="AD5" s="1621"/>
      <c r="AE5" s="1621"/>
      <c r="AF5" s="1621"/>
      <c r="AG5" s="1621"/>
      <c r="AH5" s="1621"/>
      <c r="AI5" s="1621"/>
      <c r="AJ5" s="1621"/>
      <c r="AK5" s="1621"/>
      <c r="AL5" s="1621"/>
      <c r="AM5" s="1621"/>
      <c r="AN5" s="1621"/>
      <c r="AO5" s="1621"/>
      <c r="AP5" s="1621"/>
      <c r="AQ5" s="1621"/>
      <c r="AR5" s="1621"/>
      <c r="AS5" s="345"/>
      <c r="AT5" s="853"/>
      <c r="AU5" s="837"/>
      <c r="AW5" s="852"/>
      <c r="AX5" s="345"/>
      <c r="AY5" s="345"/>
      <c r="AZ5" s="345"/>
      <c r="BA5" s="345"/>
      <c r="BB5" s="345"/>
      <c r="BC5" s="345"/>
      <c r="BD5" s="345"/>
      <c r="BE5" s="345"/>
      <c r="BF5" s="345"/>
      <c r="BG5" s="838"/>
      <c r="BH5" s="838"/>
    </row>
    <row r="6" spans="2:60" s="99" customFormat="1" ht="10.8" thickBot="1">
      <c r="B6" s="813"/>
      <c r="C6" s="814"/>
      <c r="D6" s="113" t="str">
        <f>+F29</f>
        <v>FY 1</v>
      </c>
      <c r="E6" s="97" t="str">
        <f>+J29</f>
        <v>FY 2</v>
      </c>
      <c r="F6" s="97" t="str">
        <f>N29</f>
        <v>FY 3</v>
      </c>
      <c r="G6" s="97" t="s">
        <v>31</v>
      </c>
      <c r="H6" s="97" t="s">
        <v>32</v>
      </c>
      <c r="I6" s="97" t="s">
        <v>424</v>
      </c>
      <c r="J6" s="97" t="s">
        <v>429</v>
      </c>
      <c r="K6" s="97" t="s">
        <v>434</v>
      </c>
      <c r="L6" s="97" t="s">
        <v>447</v>
      </c>
      <c r="M6" s="97" t="s">
        <v>448</v>
      </c>
      <c r="N6" s="97" t="s">
        <v>684</v>
      </c>
      <c r="O6" s="97" t="s">
        <v>708</v>
      </c>
      <c r="P6" s="97" t="s">
        <v>707</v>
      </c>
      <c r="Q6" s="97" t="s">
        <v>706</v>
      </c>
      <c r="R6" s="97" t="s">
        <v>705</v>
      </c>
      <c r="S6" s="830"/>
      <c r="T6" s="830"/>
      <c r="U6" s="345"/>
      <c r="V6" s="345"/>
      <c r="W6" s="345"/>
      <c r="X6" s="345"/>
      <c r="Y6" s="345"/>
      <c r="Z6" s="345"/>
      <c r="AA6" s="345"/>
      <c r="AB6" s="345"/>
      <c r="AC6" s="345"/>
      <c r="AD6" s="345"/>
      <c r="AE6" s="345"/>
      <c r="AF6" s="345"/>
      <c r="AG6" s="345"/>
      <c r="AH6" s="345"/>
      <c r="AI6" s="345"/>
      <c r="AJ6" s="345"/>
      <c r="AK6" s="345"/>
      <c r="AL6" s="345"/>
      <c r="AM6" s="345"/>
      <c r="AN6" s="345"/>
      <c r="AO6" s="345"/>
      <c r="AP6" s="345"/>
      <c r="AQ6" s="345"/>
      <c r="AR6" s="345"/>
      <c r="AS6" s="345"/>
      <c r="AT6" s="853"/>
      <c r="AU6" s="838"/>
      <c r="AV6" s="88"/>
      <c r="AW6" s="832"/>
      <c r="AX6" s="838"/>
      <c r="AY6" s="838"/>
      <c r="AZ6" s="838"/>
      <c r="BA6" s="838"/>
      <c r="BB6" s="838"/>
      <c r="BC6" s="838"/>
      <c r="BD6" s="838"/>
      <c r="BE6" s="838"/>
      <c r="BF6" s="838"/>
      <c r="BG6" s="838"/>
      <c r="BH6" s="838"/>
    </row>
    <row r="7" spans="2:60" ht="10.199999999999999">
      <c r="B7" s="805"/>
      <c r="C7" s="805"/>
      <c r="D7" s="805"/>
      <c r="E7" s="805"/>
      <c r="F7" s="805"/>
      <c r="G7" s="805"/>
      <c r="H7" s="805"/>
      <c r="I7" s="805"/>
      <c r="J7" s="805"/>
      <c r="K7" s="805"/>
      <c r="L7" s="805"/>
      <c r="M7" s="805"/>
      <c r="N7" s="805"/>
      <c r="O7" s="805"/>
      <c r="P7" s="805"/>
      <c r="Q7" s="805"/>
      <c r="R7" s="805"/>
      <c r="S7" s="23"/>
      <c r="T7" s="23"/>
      <c r="U7" s="830"/>
      <c r="V7" s="830"/>
      <c r="W7" s="830"/>
      <c r="X7" s="830"/>
      <c r="Y7" s="830"/>
      <c r="Z7" s="830"/>
      <c r="AA7" s="830"/>
      <c r="AB7" s="830"/>
      <c r="AC7" s="830"/>
      <c r="AD7" s="830"/>
      <c r="AE7" s="830"/>
      <c r="AF7" s="830"/>
      <c r="AG7" s="830"/>
      <c r="AH7" s="830"/>
      <c r="AI7" s="830"/>
      <c r="AJ7" s="830"/>
      <c r="AK7" s="830"/>
      <c r="AL7" s="830"/>
      <c r="AM7" s="830"/>
      <c r="AN7" s="830"/>
      <c r="AO7" s="830"/>
      <c r="AP7" s="830"/>
      <c r="AQ7" s="830"/>
      <c r="AR7" s="830"/>
      <c r="AS7" s="830"/>
      <c r="AT7" s="835"/>
      <c r="AU7" s="841"/>
      <c r="AV7" s="830"/>
      <c r="AW7" s="835"/>
      <c r="AX7" s="830"/>
      <c r="AY7" s="830"/>
      <c r="AZ7" s="830"/>
      <c r="BA7" s="830"/>
      <c r="BB7" s="830"/>
      <c r="BC7" s="830"/>
      <c r="BD7" s="830"/>
      <c r="BE7" s="830"/>
      <c r="BF7" s="830"/>
      <c r="BG7" s="830"/>
      <c r="BH7" s="830"/>
    </row>
    <row r="8" spans="2:60" ht="10.199999999999999">
      <c r="B8" s="802" t="str">
        <f>B32</f>
        <v>CAPEX</v>
      </c>
      <c r="C8" s="802"/>
      <c r="D8" s="802"/>
      <c r="E8" s="820"/>
      <c r="F8" s="820"/>
      <c r="G8" s="820"/>
      <c r="H8" s="820"/>
      <c r="I8" s="820"/>
      <c r="J8" s="820"/>
      <c r="K8" s="820"/>
      <c r="L8" s="820"/>
      <c r="M8" s="820"/>
      <c r="N8" s="820"/>
      <c r="O8" s="820"/>
      <c r="P8" s="820"/>
      <c r="Q8" s="820"/>
      <c r="R8" s="820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88"/>
      <c r="AW8" s="832"/>
      <c r="AX8" s="88"/>
      <c r="AY8" s="23"/>
      <c r="AZ8" s="23"/>
      <c r="BA8" s="23"/>
      <c r="BB8" s="23"/>
      <c r="BC8" s="23"/>
      <c r="BD8" s="23"/>
      <c r="BE8" s="23"/>
      <c r="BF8" s="23"/>
      <c r="BG8" s="23"/>
      <c r="BH8" s="23"/>
    </row>
    <row r="9" spans="2:60" ht="10.199999999999999">
      <c r="B9" s="805" t="str">
        <f>C33</f>
        <v xml:space="preserve">Fixed Assets </v>
      </c>
      <c r="C9" s="805"/>
      <c r="D9" s="819">
        <f>SUM(F33:I33)</f>
        <v>483283.28899106395</v>
      </c>
      <c r="E9" s="819">
        <f>SUM(J33:M33)</f>
        <v>56215.89500440548</v>
      </c>
      <c r="F9" s="819">
        <f>SUM(N33:Q33)</f>
        <v>0</v>
      </c>
      <c r="G9" s="819">
        <f>SUM(R33:U33)</f>
        <v>0</v>
      </c>
      <c r="H9" s="819">
        <f>SUM(V33:Y33)</f>
        <v>0</v>
      </c>
      <c r="I9" s="819">
        <f>SUM(Z33:AC33)</f>
        <v>0</v>
      </c>
      <c r="J9" s="819">
        <f>SUM(AD33:AG33)</f>
        <v>0</v>
      </c>
      <c r="K9" s="819">
        <f>SUM(AH33:AK33)</f>
        <v>0</v>
      </c>
      <c r="L9" s="819">
        <f>SUM(AL33:AO33)</f>
        <v>0</v>
      </c>
      <c r="M9" s="819">
        <f t="shared" ref="M9:R9" si="0">SUM(AP34:AS34)</f>
        <v>0</v>
      </c>
      <c r="N9" s="819">
        <f t="shared" si="0"/>
        <v>0</v>
      </c>
      <c r="O9" s="819">
        <f t="shared" si="0"/>
        <v>0</v>
      </c>
      <c r="P9" s="819">
        <f t="shared" si="0"/>
        <v>0</v>
      </c>
      <c r="Q9" s="819">
        <f t="shared" si="0"/>
        <v>0</v>
      </c>
      <c r="R9" s="819">
        <f t="shared" si="0"/>
        <v>0</v>
      </c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830"/>
      <c r="AT9" s="835"/>
      <c r="AU9" s="841"/>
      <c r="AV9" s="830"/>
      <c r="AW9" s="136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</row>
    <row r="10" spans="2:60" ht="10.199999999999999">
      <c r="B10" s="802" t="str">
        <f>C34</f>
        <v>Intangibles</v>
      </c>
      <c r="C10" s="802"/>
      <c r="D10" s="820">
        <f>SUM(F34:I34)</f>
        <v>0</v>
      </c>
      <c r="E10" s="820">
        <f>SUM(J34:M34)</f>
        <v>0</v>
      </c>
      <c r="F10" s="820">
        <f>SUM(N34:Q34)</f>
        <v>0</v>
      </c>
      <c r="G10" s="820">
        <f>+'Full Assumptions '!C394</f>
        <v>0</v>
      </c>
      <c r="H10" s="820">
        <f>+'Full Assumptions '!C395</f>
        <v>0</v>
      </c>
      <c r="I10" s="820">
        <f>+'Full Assumptions '!D395</f>
        <v>0</v>
      </c>
      <c r="J10" s="820">
        <f>+'Full Assumptions '!E395</f>
        <v>0</v>
      </c>
      <c r="K10" s="820">
        <f>+'Full Assumptions '!F395</f>
        <v>0</v>
      </c>
      <c r="L10" s="820">
        <f>+'Full Assumptions '!G395</f>
        <v>0</v>
      </c>
      <c r="M10" s="820">
        <f>+'Full Assumptions '!H396</f>
        <v>0</v>
      </c>
      <c r="N10" s="820">
        <f>+'Full Assumptions '!I396</f>
        <v>0</v>
      </c>
      <c r="O10" s="820">
        <f>+'Full Assumptions '!J396</f>
        <v>0</v>
      </c>
      <c r="P10" s="820">
        <f>+'Full Assumptions '!K396</f>
        <v>0</v>
      </c>
      <c r="Q10" s="820">
        <f>+'Full Assumptions '!L396</f>
        <v>0</v>
      </c>
      <c r="R10" s="820">
        <f>+'Full Assumptions '!M396</f>
        <v>0</v>
      </c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88"/>
      <c r="AW10" s="136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</row>
    <row r="11" spans="2:60" s="99" customFormat="1">
      <c r="B11" s="805" t="str">
        <f>B35</f>
        <v>TOTAL CAPEX</v>
      </c>
      <c r="C11" s="805"/>
      <c r="D11" s="819">
        <f t="shared" ref="D11:L11" si="1">SUM(D9:D10)</f>
        <v>483283.28899106395</v>
      </c>
      <c r="E11" s="819">
        <f t="shared" si="1"/>
        <v>56215.89500440548</v>
      </c>
      <c r="F11" s="819">
        <f t="shared" si="1"/>
        <v>0</v>
      </c>
      <c r="G11" s="819">
        <f t="shared" si="1"/>
        <v>0</v>
      </c>
      <c r="H11" s="819">
        <f t="shared" si="1"/>
        <v>0</v>
      </c>
      <c r="I11" s="819">
        <f t="shared" si="1"/>
        <v>0</v>
      </c>
      <c r="J11" s="819">
        <f t="shared" si="1"/>
        <v>0</v>
      </c>
      <c r="K11" s="819">
        <f t="shared" si="1"/>
        <v>0</v>
      </c>
      <c r="L11" s="819">
        <f t="shared" si="1"/>
        <v>0</v>
      </c>
      <c r="M11" s="819">
        <f t="shared" ref="M11:R11" si="2">SUM(M9:M10)</f>
        <v>0</v>
      </c>
      <c r="N11" s="819">
        <f t="shared" si="2"/>
        <v>0</v>
      </c>
      <c r="O11" s="819">
        <f t="shared" si="2"/>
        <v>0</v>
      </c>
      <c r="P11" s="819">
        <f t="shared" si="2"/>
        <v>0</v>
      </c>
      <c r="Q11" s="819">
        <f t="shared" si="2"/>
        <v>0</v>
      </c>
      <c r="R11" s="819">
        <f t="shared" si="2"/>
        <v>0</v>
      </c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830"/>
      <c r="AT11" s="835"/>
      <c r="AU11" s="841"/>
      <c r="AV11" s="830"/>
      <c r="AW11" s="136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</row>
    <row r="12" spans="2:60" ht="12" customHeight="1">
      <c r="B12" s="802"/>
      <c r="C12" s="802"/>
      <c r="D12" s="802"/>
      <c r="E12" s="820"/>
      <c r="F12" s="820"/>
      <c r="G12" s="820"/>
      <c r="H12" s="820"/>
      <c r="I12" s="820"/>
      <c r="J12" s="820"/>
      <c r="K12" s="820"/>
      <c r="L12" s="820"/>
      <c r="M12" s="820"/>
      <c r="N12" s="820"/>
      <c r="O12" s="820"/>
      <c r="P12" s="820"/>
      <c r="Q12" s="820"/>
      <c r="R12" s="820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88"/>
      <c r="AW12" s="832"/>
      <c r="AX12" s="88"/>
      <c r="AY12" s="23"/>
      <c r="AZ12" s="23"/>
      <c r="BA12" s="23"/>
      <c r="BB12" s="23"/>
      <c r="BC12" s="23"/>
      <c r="BD12" s="23"/>
      <c r="BE12" s="23"/>
      <c r="BF12" s="23"/>
      <c r="BG12" s="23"/>
      <c r="BH12" s="23"/>
    </row>
    <row r="13" spans="2:60" ht="12" customHeight="1">
      <c r="B13" s="805" t="str">
        <f>B37</f>
        <v>TOTAL ASSETS</v>
      </c>
      <c r="C13" s="805"/>
      <c r="D13" s="819"/>
      <c r="E13" s="819"/>
      <c r="F13" s="819"/>
      <c r="G13" s="819"/>
      <c r="H13" s="819"/>
      <c r="I13" s="819"/>
      <c r="J13" s="819"/>
      <c r="K13" s="819"/>
      <c r="L13" s="819"/>
      <c r="M13" s="819"/>
      <c r="N13" s="819"/>
      <c r="O13" s="819"/>
      <c r="P13" s="819"/>
      <c r="Q13" s="819"/>
      <c r="R13" s="819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830"/>
      <c r="AT13" s="835"/>
      <c r="AU13" s="841"/>
      <c r="AV13" s="830"/>
      <c r="AW13" s="136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</row>
    <row r="14" spans="2:60" ht="12" customHeight="1">
      <c r="B14" s="802" t="str">
        <f>+C38</f>
        <v>Gross assets</v>
      </c>
      <c r="C14" s="802"/>
      <c r="D14" s="820">
        <f>+I38</f>
        <v>483283.28899106395</v>
      </c>
      <c r="E14" s="820">
        <f>+M38</f>
        <v>539499.18399546947</v>
      </c>
      <c r="F14" s="820">
        <f>+Q38</f>
        <v>539499.18399546947</v>
      </c>
      <c r="G14" s="820">
        <f t="shared" ref="G14:L14" si="3">+F14+G9</f>
        <v>539499.18399546947</v>
      </c>
      <c r="H14" s="820">
        <f t="shared" si="3"/>
        <v>539499.18399546947</v>
      </c>
      <c r="I14" s="820">
        <f t="shared" si="3"/>
        <v>539499.18399546947</v>
      </c>
      <c r="J14" s="820">
        <f t="shared" si="3"/>
        <v>539499.18399546947</v>
      </c>
      <c r="K14" s="820">
        <f t="shared" si="3"/>
        <v>539499.18399546947</v>
      </c>
      <c r="L14" s="820">
        <f t="shared" si="3"/>
        <v>539499.18399546947</v>
      </c>
      <c r="M14" s="820">
        <f t="shared" ref="M14:R14" si="4">+L15+M9</f>
        <v>157200</v>
      </c>
      <c r="N14" s="820">
        <f t="shared" si="4"/>
        <v>0</v>
      </c>
      <c r="O14" s="820">
        <f t="shared" si="4"/>
        <v>0</v>
      </c>
      <c r="P14" s="820">
        <f t="shared" si="4"/>
        <v>0</v>
      </c>
      <c r="Q14" s="820">
        <f t="shared" si="4"/>
        <v>0</v>
      </c>
      <c r="R14" s="820">
        <f t="shared" si="4"/>
        <v>0</v>
      </c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88"/>
      <c r="AW14" s="136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</row>
    <row r="15" spans="2:60" s="99" customFormat="1" ht="12" customHeight="1">
      <c r="B15" s="805" t="str">
        <f>+C39</f>
        <v xml:space="preserve">Less : Accumulated Depreciation </v>
      </c>
      <c r="C15" s="805"/>
      <c r="D15" s="819">
        <f>+I39</f>
        <v>19600</v>
      </c>
      <c r="E15" s="819">
        <f>+M39</f>
        <v>46800</v>
      </c>
      <c r="F15" s="819">
        <f>+Q39</f>
        <v>74400</v>
      </c>
      <c r="G15" s="819">
        <f>+'Depreciation &amp; Amortisation '!V191</f>
        <v>102000</v>
      </c>
      <c r="H15" s="819">
        <f>+'Depreciation &amp; Amortisation '!Z191</f>
        <v>129600</v>
      </c>
      <c r="I15" s="819">
        <f>+'Depreciation &amp; Amortisation '!AA191</f>
        <v>136500</v>
      </c>
      <c r="J15" s="819">
        <f>+'Depreciation &amp; Amortisation '!AB191</f>
        <v>143400</v>
      </c>
      <c r="K15" s="819">
        <f>+'Depreciation &amp; Amortisation '!AC191</f>
        <v>150300</v>
      </c>
      <c r="L15" s="819">
        <f>+'Depreciation &amp; Amortisation '!AD191</f>
        <v>157200</v>
      </c>
      <c r="M15" s="819">
        <f>+'Depreciation &amp; Amortisation '!AE192</f>
        <v>0</v>
      </c>
      <c r="N15" s="819">
        <f>+'Depreciation &amp; Amortisation '!AF192</f>
        <v>0</v>
      </c>
      <c r="O15" s="819">
        <f>+'Depreciation &amp; Amortisation '!AG192</f>
        <v>0</v>
      </c>
      <c r="P15" s="819">
        <f>+'Depreciation &amp; Amortisation '!AH192</f>
        <v>0</v>
      </c>
      <c r="Q15" s="819">
        <f>+'Depreciation &amp; Amortisation '!AI192</f>
        <v>0</v>
      </c>
      <c r="R15" s="819">
        <f>+'Depreciation &amp; Amortisation '!AJ192</f>
        <v>0</v>
      </c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830"/>
      <c r="AT15" s="835"/>
      <c r="AU15" s="841"/>
      <c r="AV15" s="830"/>
      <c r="AW15" s="136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</row>
    <row r="16" spans="2:60" ht="12" customHeight="1">
      <c r="B16" s="802" t="str">
        <f>+C40</f>
        <v>Closing Balance</v>
      </c>
      <c r="C16" s="802"/>
      <c r="D16" s="820">
        <f t="shared" ref="D16:L16" si="5">+D14-D15</f>
        <v>463683.28899106395</v>
      </c>
      <c r="E16" s="820">
        <f t="shared" si="5"/>
        <v>492699.18399546947</v>
      </c>
      <c r="F16" s="820">
        <f t="shared" si="5"/>
        <v>465099.18399546947</v>
      </c>
      <c r="G16" s="820">
        <f t="shared" si="5"/>
        <v>437499.18399546947</v>
      </c>
      <c r="H16" s="820">
        <f t="shared" si="5"/>
        <v>409899.18399546947</v>
      </c>
      <c r="I16" s="820">
        <f t="shared" si="5"/>
        <v>402999.18399546947</v>
      </c>
      <c r="J16" s="820">
        <f t="shared" si="5"/>
        <v>396099.18399546947</v>
      </c>
      <c r="K16" s="820">
        <f t="shared" si="5"/>
        <v>389199.18399546947</v>
      </c>
      <c r="L16" s="820">
        <f t="shared" si="5"/>
        <v>382299.18399546947</v>
      </c>
      <c r="M16" s="820">
        <f t="shared" ref="M16:R16" si="6">+M14-M15</f>
        <v>157200</v>
      </c>
      <c r="N16" s="820">
        <f t="shared" si="6"/>
        <v>0</v>
      </c>
      <c r="O16" s="820">
        <f t="shared" si="6"/>
        <v>0</v>
      </c>
      <c r="P16" s="820">
        <f t="shared" si="6"/>
        <v>0</v>
      </c>
      <c r="Q16" s="820">
        <f t="shared" si="6"/>
        <v>0</v>
      </c>
      <c r="R16" s="820">
        <f t="shared" si="6"/>
        <v>0</v>
      </c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88"/>
      <c r="AW16" s="832"/>
      <c r="AX16" s="88"/>
      <c r="AY16" s="23"/>
      <c r="AZ16" s="23"/>
      <c r="BA16" s="23"/>
      <c r="BB16" s="23"/>
      <c r="BC16" s="23"/>
      <c r="BD16" s="23"/>
      <c r="BE16" s="23"/>
      <c r="BF16" s="23"/>
      <c r="BG16" s="23"/>
      <c r="BH16" s="23"/>
    </row>
    <row r="17" spans="2:66" ht="10.199999999999999">
      <c r="B17" s="805"/>
      <c r="C17" s="805"/>
      <c r="D17" s="819"/>
      <c r="E17" s="819"/>
      <c r="F17" s="819"/>
      <c r="G17" s="819"/>
      <c r="H17" s="819"/>
      <c r="I17" s="819"/>
      <c r="J17" s="819"/>
      <c r="K17" s="819"/>
      <c r="L17" s="819"/>
      <c r="M17" s="819"/>
      <c r="N17" s="819"/>
      <c r="O17" s="819"/>
      <c r="P17" s="819"/>
      <c r="Q17" s="819"/>
      <c r="R17" s="819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830"/>
      <c r="AT17" s="835"/>
      <c r="AU17" s="841"/>
      <c r="AV17" s="830"/>
      <c r="AW17" s="136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</row>
    <row r="18" spans="2:66" ht="10.199999999999999">
      <c r="B18" s="802" t="str">
        <f>+C42</f>
        <v xml:space="preserve">Intangible Assets </v>
      </c>
      <c r="C18" s="802"/>
      <c r="D18" s="820">
        <f>+I42</f>
        <v>0</v>
      </c>
      <c r="E18" s="820">
        <f>+M42</f>
        <v>0</v>
      </c>
      <c r="F18" s="820">
        <f>+Q42</f>
        <v>0</v>
      </c>
      <c r="G18" s="820">
        <f t="shared" ref="G18:L18" si="7">+F18+G10</f>
        <v>0</v>
      </c>
      <c r="H18" s="820">
        <f t="shared" si="7"/>
        <v>0</v>
      </c>
      <c r="I18" s="820">
        <f t="shared" si="7"/>
        <v>0</v>
      </c>
      <c r="J18" s="820">
        <f t="shared" si="7"/>
        <v>0</v>
      </c>
      <c r="K18" s="820">
        <f t="shared" si="7"/>
        <v>0</v>
      </c>
      <c r="L18" s="820">
        <f t="shared" si="7"/>
        <v>0</v>
      </c>
      <c r="M18" s="820">
        <f t="shared" ref="M18:R18" si="8">+L19+M10</f>
        <v>0</v>
      </c>
      <c r="N18" s="820">
        <f t="shared" si="8"/>
        <v>0</v>
      </c>
      <c r="O18" s="820">
        <f t="shared" si="8"/>
        <v>0</v>
      </c>
      <c r="P18" s="820">
        <f t="shared" si="8"/>
        <v>0</v>
      </c>
      <c r="Q18" s="820">
        <f t="shared" si="8"/>
        <v>0</v>
      </c>
      <c r="R18" s="820">
        <f t="shared" si="8"/>
        <v>0</v>
      </c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88"/>
      <c r="AW18" s="136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</row>
    <row r="19" spans="2:66" s="99" customFormat="1">
      <c r="B19" s="805" t="str">
        <f>+C43</f>
        <v>Less: Accumulated Amortization</v>
      </c>
      <c r="C19" s="805"/>
      <c r="D19" s="819">
        <f>+I43</f>
        <v>0</v>
      </c>
      <c r="E19" s="819">
        <f>+M43</f>
        <v>0</v>
      </c>
      <c r="F19" s="819">
        <f>+Q43</f>
        <v>0</v>
      </c>
      <c r="G19" s="819">
        <f>+'Depreciation &amp; Amortisation '!V384</f>
        <v>0</v>
      </c>
      <c r="H19" s="819">
        <f>+'Depreciation &amp; Amortisation '!Z384</f>
        <v>0</v>
      </c>
      <c r="I19" s="819">
        <f>+'Depreciation &amp; Amortisation '!AA384</f>
        <v>0</v>
      </c>
      <c r="J19" s="819">
        <f>+'Depreciation &amp; Amortisation '!AB384</f>
        <v>0</v>
      </c>
      <c r="K19" s="819">
        <f>+'Depreciation &amp; Amortisation '!AC384</f>
        <v>0</v>
      </c>
      <c r="L19" s="819">
        <f>+'Depreciation &amp; Amortisation '!AD384</f>
        <v>0</v>
      </c>
      <c r="M19" s="819">
        <f>+'Depreciation &amp; Amortisation '!AE385</f>
        <v>0</v>
      </c>
      <c r="N19" s="819">
        <f>+'Depreciation &amp; Amortisation '!AF385</f>
        <v>0</v>
      </c>
      <c r="O19" s="819">
        <f>+'Depreciation &amp; Amortisation '!AG385</f>
        <v>0</v>
      </c>
      <c r="P19" s="819">
        <f>+'Depreciation &amp; Amortisation '!AH385</f>
        <v>0</v>
      </c>
      <c r="Q19" s="819">
        <f>+'Depreciation &amp; Amortisation '!AI385</f>
        <v>0</v>
      </c>
      <c r="R19" s="819">
        <f>+'Depreciation &amp; Amortisation '!AJ385</f>
        <v>0</v>
      </c>
      <c r="S19" s="88"/>
      <c r="T19" s="88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830"/>
      <c r="AT19" s="835"/>
      <c r="AU19" s="841"/>
      <c r="AV19" s="830"/>
      <c r="AW19" s="136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</row>
    <row r="20" spans="2:66" s="99" customFormat="1">
      <c r="B20" s="802" t="str">
        <f>+C44</f>
        <v>Closing Balance</v>
      </c>
      <c r="C20" s="802"/>
      <c r="D20" s="820">
        <f t="shared" ref="D20:L20" si="9">+D18-D19</f>
        <v>0</v>
      </c>
      <c r="E20" s="820">
        <f t="shared" si="9"/>
        <v>0</v>
      </c>
      <c r="F20" s="820">
        <f t="shared" si="9"/>
        <v>0</v>
      </c>
      <c r="G20" s="820">
        <f t="shared" si="9"/>
        <v>0</v>
      </c>
      <c r="H20" s="820">
        <f t="shared" si="9"/>
        <v>0</v>
      </c>
      <c r="I20" s="820">
        <f t="shared" si="9"/>
        <v>0</v>
      </c>
      <c r="J20" s="820">
        <f t="shared" si="9"/>
        <v>0</v>
      </c>
      <c r="K20" s="820">
        <f t="shared" si="9"/>
        <v>0</v>
      </c>
      <c r="L20" s="820">
        <f t="shared" si="9"/>
        <v>0</v>
      </c>
      <c r="M20" s="820">
        <f t="shared" ref="M20:R20" si="10">+M18-M19</f>
        <v>0</v>
      </c>
      <c r="N20" s="820">
        <f t="shared" si="10"/>
        <v>0</v>
      </c>
      <c r="O20" s="820">
        <f t="shared" si="10"/>
        <v>0</v>
      </c>
      <c r="P20" s="820">
        <f t="shared" si="10"/>
        <v>0</v>
      </c>
      <c r="Q20" s="820">
        <f t="shared" si="10"/>
        <v>0</v>
      </c>
      <c r="R20" s="820">
        <f t="shared" si="10"/>
        <v>0</v>
      </c>
      <c r="S20" s="23"/>
      <c r="T20" s="23"/>
      <c r="U20" s="88"/>
      <c r="V20" s="88"/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  <c r="AP20" s="88"/>
      <c r="AQ20" s="88"/>
      <c r="AR20" s="88"/>
      <c r="AS20" s="88"/>
      <c r="AT20" s="832"/>
      <c r="AU20" s="838"/>
      <c r="AV20" s="88"/>
      <c r="AW20" s="832"/>
      <c r="AX20" s="88"/>
      <c r="AY20" s="88"/>
      <c r="AZ20" s="88"/>
      <c r="BA20" s="88"/>
      <c r="BB20" s="88"/>
      <c r="BC20" s="88"/>
      <c r="BD20" s="88"/>
      <c r="BE20" s="88"/>
      <c r="BF20" s="88"/>
      <c r="BG20" s="88"/>
      <c r="BH20" s="88"/>
    </row>
    <row r="21" spans="2:66" ht="10.199999999999999">
      <c r="B21" s="805"/>
      <c r="C21" s="805"/>
      <c r="D21" s="819"/>
      <c r="E21" s="819"/>
      <c r="F21" s="819"/>
      <c r="G21" s="819"/>
      <c r="H21" s="819"/>
      <c r="I21" s="819"/>
      <c r="J21" s="819"/>
      <c r="K21" s="819"/>
      <c r="L21" s="819"/>
      <c r="M21" s="819"/>
      <c r="N21" s="819"/>
      <c r="O21" s="819"/>
      <c r="P21" s="819"/>
      <c r="Q21" s="819"/>
      <c r="R21" s="819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830"/>
      <c r="AT21" s="835"/>
      <c r="AU21" s="841"/>
      <c r="AV21" s="830"/>
      <c r="AW21" s="136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</row>
    <row r="22" spans="2:66" s="99" customFormat="1">
      <c r="B22" s="802"/>
      <c r="C22" s="802"/>
      <c r="D22" s="802"/>
      <c r="E22" s="820"/>
      <c r="F22" s="820"/>
      <c r="G22" s="820"/>
      <c r="H22" s="820"/>
      <c r="I22" s="820"/>
      <c r="J22" s="820"/>
      <c r="K22" s="820"/>
      <c r="L22" s="820"/>
      <c r="M22" s="820"/>
      <c r="N22" s="820"/>
      <c r="O22" s="820"/>
      <c r="P22" s="820"/>
      <c r="Q22" s="820"/>
      <c r="R22" s="820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88"/>
      <c r="AT22" s="832"/>
      <c r="AU22" s="838"/>
      <c r="AV22" s="88"/>
      <c r="AW22" s="832"/>
      <c r="AX22" s="88"/>
      <c r="AY22" s="23"/>
      <c r="AZ22" s="23"/>
      <c r="BA22" s="23"/>
      <c r="BB22" s="23"/>
      <c r="BC22" s="23"/>
      <c r="BD22" s="23"/>
      <c r="BE22" s="23"/>
      <c r="BF22" s="23"/>
      <c r="BG22" s="23"/>
      <c r="BH22" s="23"/>
    </row>
    <row r="23" spans="2:66" s="99" customFormat="1">
      <c r="B23" s="805" t="str">
        <f>B47</f>
        <v xml:space="preserve">Total Amortization </v>
      </c>
      <c r="C23" s="805"/>
      <c r="D23" s="819">
        <f>+'Depreciation &amp; Amortisation '!P321+'Depreciation &amp; Amortisation '!Q321+'Depreciation &amp; Amortisation '!R321+'Depreciation &amp; Amortisation '!S321</f>
        <v>0</v>
      </c>
      <c r="E23" s="819">
        <f>+'Depreciation &amp; Amortisation '!Q321+'Depreciation &amp; Amortisation '!R321+'Depreciation &amp; Amortisation '!S321+'Depreciation &amp; Amortisation '!T321</f>
        <v>0</v>
      </c>
      <c r="F23" s="819">
        <f>+'Depreciation &amp; Amortisation '!R321+'Depreciation &amp; Amortisation '!S321+'Depreciation &amp; Amortisation '!T321+'Depreciation &amp; Amortisation '!U321</f>
        <v>0</v>
      </c>
      <c r="G23" s="819">
        <f>+'Depreciation &amp; Amortisation '!S321+'Depreciation &amp; Amortisation '!T321+'Depreciation &amp; Amortisation '!U321+'Depreciation &amp; Amortisation '!V321</f>
        <v>0</v>
      </c>
      <c r="H23" s="819">
        <f>+'Depreciation &amp; Amortisation '!W321+'Depreciation &amp; Amortisation '!X321+'Depreciation &amp; Amortisation '!Y321+'Depreciation &amp; Amortisation '!Z321</f>
        <v>0</v>
      </c>
      <c r="I23" s="819">
        <f>+'Depreciation &amp; Amortisation '!X321+'Depreciation &amp; Amortisation '!Y321+'Depreciation &amp; Amortisation '!Z321+'Depreciation &amp; Amortisation '!AA321</f>
        <v>0</v>
      </c>
      <c r="J23" s="819">
        <f>+'Depreciation &amp; Amortisation '!Y321+'Depreciation &amp; Amortisation '!Z321+'Depreciation &amp; Amortisation '!AA321+'Depreciation &amp; Amortisation '!AB321</f>
        <v>0</v>
      </c>
      <c r="K23" s="819">
        <f>+'Depreciation &amp; Amortisation '!Z321+'Depreciation &amp; Amortisation '!AA321+'Depreciation &amp; Amortisation '!AB321+'Depreciation &amp; Amortisation '!AC321</f>
        <v>0</v>
      </c>
      <c r="L23" s="819">
        <f>+'Depreciation &amp; Amortisation '!AA321+'Depreciation &amp; Amortisation '!AB321+'Depreciation &amp; Amortisation '!AC321+'Depreciation &amp; Amortisation '!AD321</f>
        <v>0</v>
      </c>
      <c r="M23" s="819">
        <f>+'Depreciation &amp; Amortisation '!AB322+'Depreciation &amp; Amortisation '!AC322+'Depreciation &amp; Amortisation '!AD322+'Depreciation &amp; Amortisation '!AE322</f>
        <v>0</v>
      </c>
      <c r="N23" s="819">
        <f>+'Depreciation &amp; Amortisation '!AC322+'Depreciation &amp; Amortisation '!AD322+'Depreciation &amp; Amortisation '!AE322+'Depreciation &amp; Amortisation '!AF322</f>
        <v>0</v>
      </c>
      <c r="O23" s="819">
        <f>+'Depreciation &amp; Amortisation '!AD322+'Depreciation &amp; Amortisation '!AE322+'Depreciation &amp; Amortisation '!AF322+'Depreciation &amp; Amortisation '!AG322</f>
        <v>0</v>
      </c>
      <c r="P23" s="819">
        <f>+'Depreciation &amp; Amortisation '!AE322+'Depreciation &amp; Amortisation '!AF322+'Depreciation &amp; Amortisation '!AG322+'Depreciation &amp; Amortisation '!AH322</f>
        <v>0</v>
      </c>
      <c r="Q23" s="819">
        <f>+'Depreciation &amp; Amortisation '!AF322+'Depreciation &amp; Amortisation '!AG322+'Depreciation &amp; Amortisation '!AH322+'Depreciation &amp; Amortisation '!AI322</f>
        <v>0</v>
      </c>
      <c r="R23" s="819">
        <f>+'Depreciation &amp; Amortisation '!AG322+'Depreciation &amp; Amortisation '!AH322+'Depreciation &amp; Amortisation '!AI322+'Depreciation &amp; Amortisation '!AJ322</f>
        <v>0</v>
      </c>
      <c r="S23" s="88"/>
      <c r="T23" s="88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830"/>
      <c r="AT23" s="835"/>
      <c r="AU23" s="841"/>
      <c r="AV23" s="830"/>
      <c r="AW23" s="136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</row>
    <row r="24" spans="2:66" s="99" customFormat="1">
      <c r="B24" s="802" t="str">
        <f>B48</f>
        <v>Total Depreciation</v>
      </c>
      <c r="C24" s="802"/>
      <c r="D24" s="820">
        <f>SUM(F48:I48)</f>
        <v>19600</v>
      </c>
      <c r="E24" s="820">
        <f>SUM(J48:L48)</f>
        <v>20300</v>
      </c>
      <c r="F24" s="820">
        <f>SUM(N48:Q48)</f>
        <v>27600</v>
      </c>
      <c r="G24" s="820">
        <f>+'Depreciation &amp; Amortisation '!S128+'Depreciation &amp; Amortisation '!T128+'Depreciation &amp; Amortisation '!U128+'Depreciation &amp; Amortisation '!V128</f>
        <v>27600</v>
      </c>
      <c r="H24" s="820">
        <f>+'Depreciation &amp; Amortisation '!W128+'Depreciation &amp; Amortisation '!X128+'Depreciation &amp; Amortisation '!Y128+'Depreciation &amp; Amortisation '!Z128</f>
        <v>27600</v>
      </c>
      <c r="I24" s="820">
        <f>+'Depreciation &amp; Amortisation '!X128+'Depreciation &amp; Amortisation '!Y128+'Depreciation &amp; Amortisation '!Z128+'Depreciation &amp; Amortisation '!AA128</f>
        <v>27600</v>
      </c>
      <c r="J24" s="820">
        <f>+'Depreciation &amp; Amortisation '!Y128+'Depreciation &amp; Amortisation '!Z128+'Depreciation &amp; Amortisation '!AA128+'Depreciation &amp; Amortisation '!AB128</f>
        <v>27600</v>
      </c>
      <c r="K24" s="820">
        <f>+'Depreciation &amp; Amortisation '!Z128+'Depreciation &amp; Amortisation '!AA128+'Depreciation &amp; Amortisation '!AB128+'Depreciation &amp; Amortisation '!AC128</f>
        <v>27600</v>
      </c>
      <c r="L24" s="820">
        <f>+'Depreciation &amp; Amortisation '!AA128+'Depreciation &amp; Amortisation '!AB128+'Depreciation &amp; Amortisation '!AC128+'Depreciation &amp; Amortisation '!AD128</f>
        <v>27600</v>
      </c>
      <c r="M24" s="820">
        <f>+'Depreciation &amp; Amortisation '!AB129+'Depreciation &amp; Amortisation '!AC129+'Depreciation &amp; Amortisation '!AD129+'Depreciation &amp; Amortisation '!AE129</f>
        <v>0</v>
      </c>
      <c r="N24" s="820">
        <f>+'Depreciation &amp; Amortisation '!AC129+'Depreciation &amp; Amortisation '!AD129+'Depreciation &amp; Amortisation '!AE129+'Depreciation &amp; Amortisation '!AF129</f>
        <v>0</v>
      </c>
      <c r="O24" s="820">
        <f>+'Depreciation &amp; Amortisation '!AD129+'Depreciation &amp; Amortisation '!AE129+'Depreciation &amp; Amortisation '!AF129+'Depreciation &amp; Amortisation '!AG129</f>
        <v>0</v>
      </c>
      <c r="P24" s="820">
        <f>+'Depreciation &amp; Amortisation '!AE129+'Depreciation &amp; Amortisation '!AF129+'Depreciation &amp; Amortisation '!AG129+'Depreciation &amp; Amortisation '!AH129</f>
        <v>0</v>
      </c>
      <c r="Q24" s="820">
        <f>+'Depreciation &amp; Amortisation '!AF129+'Depreciation &amp; Amortisation '!AG129+'Depreciation &amp; Amortisation '!AH129+'Depreciation &amp; Amortisation '!AI129</f>
        <v>0</v>
      </c>
      <c r="R24" s="820">
        <f>+'Depreciation &amp; Amortisation '!AG129+'Depreciation &amp; Amortisation '!AH129+'Depreciation &amp; Amortisation '!AI129+'Depreciation &amp; Amortisation '!AJ129</f>
        <v>0</v>
      </c>
      <c r="S24" s="23"/>
      <c r="T24" s="23"/>
      <c r="U24" s="88"/>
      <c r="V24" s="88"/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  <c r="AP24" s="88"/>
      <c r="AQ24" s="88"/>
      <c r="AR24" s="88"/>
      <c r="AS24" s="88"/>
      <c r="AT24" s="832"/>
      <c r="AU24" s="838"/>
      <c r="AV24" s="88"/>
      <c r="AW24" s="832"/>
      <c r="AX24" s="88"/>
      <c r="AY24" s="88"/>
      <c r="AZ24" s="88"/>
      <c r="BA24" s="88"/>
      <c r="BB24" s="88"/>
      <c r="BC24" s="88"/>
      <c r="BD24" s="88"/>
      <c r="BE24" s="88"/>
      <c r="BF24" s="88"/>
      <c r="BG24" s="88"/>
      <c r="BH24" s="88"/>
    </row>
    <row r="25" spans="2:66" ht="10.199999999999999">
      <c r="B25" s="830"/>
      <c r="C25" s="830"/>
      <c r="D25" s="830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830"/>
      <c r="AT25" s="835"/>
      <c r="AU25" s="841"/>
      <c r="AV25" s="830"/>
      <c r="AW25" s="835"/>
      <c r="AX25" s="830"/>
      <c r="AY25" s="23"/>
      <c r="AZ25" s="23"/>
      <c r="BA25" s="23"/>
      <c r="BB25" s="23"/>
      <c r="BC25" s="23"/>
      <c r="BD25" s="23"/>
      <c r="BE25" s="23"/>
      <c r="BF25" s="23"/>
      <c r="BG25" s="23"/>
      <c r="BH25" s="23"/>
    </row>
    <row r="26" spans="2:66" ht="10.199999999999999">
      <c r="B26" s="88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88"/>
      <c r="AW26" s="136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</row>
    <row r="27" spans="2:66" ht="10.199999999999999">
      <c r="B27" s="88" t="s">
        <v>128</v>
      </c>
      <c r="C27" s="830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830"/>
      <c r="AT27" s="835"/>
      <c r="AU27" s="841"/>
      <c r="AV27" s="830"/>
      <c r="AW27" s="136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</row>
    <row r="28" spans="2:66" s="99" customFormat="1" ht="10.8" thickBot="1">
      <c r="B28" s="88"/>
      <c r="D28" s="23"/>
      <c r="E28" s="23"/>
      <c r="F28" s="23"/>
      <c r="G28" s="23"/>
      <c r="H28" s="23"/>
      <c r="I28" s="23"/>
      <c r="J28" s="23"/>
      <c r="K28" s="23"/>
      <c r="L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88"/>
      <c r="AT28" s="832"/>
      <c r="AU28" s="838"/>
      <c r="AV28" s="88"/>
      <c r="AW28" s="136"/>
      <c r="AX28" s="23"/>
      <c r="AY28" s="23"/>
      <c r="AZ28" s="23"/>
      <c r="BA28" s="23"/>
      <c r="BB28" s="23"/>
      <c r="BC28" s="23"/>
      <c r="BD28" s="23"/>
      <c r="BE28" s="23"/>
      <c r="BF28" s="23"/>
    </row>
    <row r="29" spans="2:66" s="99" customFormat="1" ht="10.8" thickBot="1">
      <c r="B29" s="812"/>
      <c r="C29" s="812"/>
      <c r="D29" s="812"/>
      <c r="E29" s="812"/>
      <c r="F29" s="812" t="s">
        <v>28</v>
      </c>
      <c r="G29" s="812"/>
      <c r="H29" s="812"/>
      <c r="I29" s="812"/>
      <c r="J29" s="812" t="s">
        <v>29</v>
      </c>
      <c r="K29" s="812"/>
      <c r="L29" s="812"/>
      <c r="M29" s="812"/>
      <c r="N29" s="812" t="s">
        <v>30</v>
      </c>
      <c r="O29" s="812"/>
      <c r="P29" s="812"/>
      <c r="Q29" s="812"/>
      <c r="R29" s="812" t="s">
        <v>31</v>
      </c>
      <c r="S29" s="812"/>
      <c r="T29" s="812"/>
      <c r="U29" s="812"/>
      <c r="V29" s="812" t="s">
        <v>32</v>
      </c>
      <c r="W29" s="812"/>
      <c r="X29" s="812"/>
      <c r="Y29" s="812"/>
      <c r="Z29" s="812" t="s">
        <v>424</v>
      </c>
      <c r="AA29" s="812"/>
      <c r="AB29" s="812"/>
      <c r="AC29" s="812"/>
      <c r="AD29" s="812" t="s">
        <v>429</v>
      </c>
      <c r="AE29" s="812"/>
      <c r="AF29" s="812"/>
      <c r="AG29" s="812"/>
      <c r="AH29" s="812" t="s">
        <v>434</v>
      </c>
      <c r="AI29" s="812"/>
      <c r="AJ29" s="812"/>
      <c r="AK29" s="812"/>
      <c r="AL29" s="812" t="s">
        <v>447</v>
      </c>
      <c r="AM29" s="812"/>
      <c r="AN29" s="812"/>
      <c r="AO29" s="812"/>
      <c r="AP29" s="812" t="s">
        <v>448</v>
      </c>
      <c r="AQ29" s="812"/>
      <c r="AR29" s="812"/>
      <c r="AS29" s="812"/>
      <c r="AT29" s="812"/>
      <c r="AU29" s="812" t="s">
        <v>684</v>
      </c>
      <c r="AV29" s="812"/>
      <c r="AW29" s="812"/>
      <c r="AX29" s="812"/>
      <c r="AY29" s="812" t="s">
        <v>708</v>
      </c>
      <c r="AZ29" s="812"/>
      <c r="BA29" s="812"/>
      <c r="BB29" s="812"/>
      <c r="BC29" s="812" t="s">
        <v>707</v>
      </c>
      <c r="BD29" s="812"/>
      <c r="BE29" s="812"/>
      <c r="BF29" s="812"/>
      <c r="BG29" s="812" t="s">
        <v>706</v>
      </c>
      <c r="BH29" s="812"/>
      <c r="BI29" s="812"/>
      <c r="BJ29" s="812"/>
      <c r="BK29" s="812" t="s">
        <v>705</v>
      </c>
      <c r="BL29" s="812"/>
      <c r="BM29" s="812"/>
      <c r="BN29" s="812"/>
    </row>
    <row r="30" spans="2:66">
      <c r="B30" s="812"/>
      <c r="C30" s="812"/>
      <c r="D30" s="812"/>
      <c r="E30" s="812" t="s">
        <v>112</v>
      </c>
      <c r="F30" s="812" t="s">
        <v>33</v>
      </c>
      <c r="G30" s="812" t="s">
        <v>34</v>
      </c>
      <c r="H30" s="812" t="s">
        <v>35</v>
      </c>
      <c r="I30" s="812" t="s">
        <v>36</v>
      </c>
      <c r="J30" s="812" t="s">
        <v>37</v>
      </c>
      <c r="K30" s="812" t="s">
        <v>38</v>
      </c>
      <c r="L30" s="812" t="s">
        <v>50</v>
      </c>
      <c r="M30" s="812" t="s">
        <v>51</v>
      </c>
      <c r="N30" s="812" t="s">
        <v>41</v>
      </c>
      <c r="O30" s="812" t="s">
        <v>42</v>
      </c>
      <c r="P30" s="812" t="s">
        <v>39</v>
      </c>
      <c r="Q30" s="812" t="s">
        <v>40</v>
      </c>
      <c r="R30" s="812" t="s">
        <v>416</v>
      </c>
      <c r="S30" s="812" t="s">
        <v>417</v>
      </c>
      <c r="T30" s="812" t="s">
        <v>418</v>
      </c>
      <c r="U30" s="812" t="s">
        <v>419</v>
      </c>
      <c r="V30" s="812" t="s">
        <v>420</v>
      </c>
      <c r="W30" s="812" t="s">
        <v>421</v>
      </c>
      <c r="X30" s="812" t="s">
        <v>422</v>
      </c>
      <c r="Y30" s="812" t="s">
        <v>423</v>
      </c>
      <c r="Z30" s="812" t="s">
        <v>425</v>
      </c>
      <c r="AA30" s="812" t="s">
        <v>426</v>
      </c>
      <c r="AB30" s="812" t="s">
        <v>427</v>
      </c>
      <c r="AC30" s="812" t="s">
        <v>428</v>
      </c>
      <c r="AD30" s="812" t="s">
        <v>430</v>
      </c>
      <c r="AE30" s="812" t="s">
        <v>431</v>
      </c>
      <c r="AF30" s="812" t="s">
        <v>432</v>
      </c>
      <c r="AG30" s="812" t="s">
        <v>433</v>
      </c>
      <c r="AH30" s="812" t="s">
        <v>435</v>
      </c>
      <c r="AI30" s="812" t="s">
        <v>436</v>
      </c>
      <c r="AJ30" s="812" t="s">
        <v>437</v>
      </c>
      <c r="AK30" s="812" t="s">
        <v>438</v>
      </c>
      <c r="AL30" s="812" t="s">
        <v>439</v>
      </c>
      <c r="AM30" s="812" t="s">
        <v>440</v>
      </c>
      <c r="AN30" s="812" t="s">
        <v>441</v>
      </c>
      <c r="AO30" s="812" t="s">
        <v>442</v>
      </c>
      <c r="AP30" s="812" t="s">
        <v>443</v>
      </c>
      <c r="AQ30" s="812" t="s">
        <v>444</v>
      </c>
      <c r="AR30" s="812" t="s">
        <v>445</v>
      </c>
      <c r="AS30" s="812" t="s">
        <v>446</v>
      </c>
      <c r="AT30" s="812" t="s">
        <v>442</v>
      </c>
      <c r="AU30" s="812" t="s">
        <v>685</v>
      </c>
      <c r="AV30" s="812" t="s">
        <v>686</v>
      </c>
      <c r="AW30" s="812" t="s">
        <v>687</v>
      </c>
      <c r="AX30" s="812" t="s">
        <v>688</v>
      </c>
      <c r="AY30" s="812" t="s">
        <v>704</v>
      </c>
      <c r="AZ30" s="812" t="s">
        <v>703</v>
      </c>
      <c r="BA30" s="812" t="s">
        <v>702</v>
      </c>
      <c r="BB30" s="812" t="s">
        <v>701</v>
      </c>
      <c r="BC30" s="812" t="s">
        <v>697</v>
      </c>
      <c r="BD30" s="812" t="s">
        <v>698</v>
      </c>
      <c r="BE30" s="812" t="s">
        <v>699</v>
      </c>
      <c r="BF30" s="812" t="s">
        <v>700</v>
      </c>
      <c r="BG30" s="812" t="s">
        <v>693</v>
      </c>
      <c r="BH30" s="812" t="s">
        <v>694</v>
      </c>
      <c r="BI30" s="812" t="s">
        <v>695</v>
      </c>
      <c r="BJ30" s="812" t="s">
        <v>709</v>
      </c>
      <c r="BK30" s="812" t="s">
        <v>689</v>
      </c>
      <c r="BL30" s="812" t="s">
        <v>690</v>
      </c>
      <c r="BM30" s="812" t="s">
        <v>691</v>
      </c>
      <c r="BN30" s="812" t="s">
        <v>692</v>
      </c>
    </row>
    <row r="31" spans="2:66" ht="10.199999999999999">
      <c r="B31" s="805"/>
      <c r="C31" s="805"/>
      <c r="D31" s="805"/>
      <c r="E31" s="1425"/>
      <c r="F31" s="1425"/>
      <c r="G31" s="1425"/>
      <c r="H31" s="1425"/>
      <c r="I31" s="1425"/>
      <c r="J31" s="1425"/>
      <c r="K31" s="1425"/>
      <c r="L31" s="1425"/>
      <c r="M31" s="1425"/>
      <c r="N31" s="1425"/>
      <c r="O31" s="1425"/>
      <c r="P31" s="1425"/>
      <c r="Q31" s="1425"/>
      <c r="R31" s="1425"/>
      <c r="S31" s="1425"/>
      <c r="T31" s="1425"/>
      <c r="U31" s="1425"/>
      <c r="V31" s="1425"/>
      <c r="W31" s="1425"/>
      <c r="X31" s="1425"/>
      <c r="Y31" s="1425"/>
      <c r="Z31" s="1425"/>
      <c r="AA31" s="1425"/>
      <c r="AB31" s="1425"/>
      <c r="AC31" s="1425"/>
      <c r="AD31" s="1425"/>
      <c r="AE31" s="1425"/>
      <c r="AF31" s="1425"/>
      <c r="AG31" s="1425"/>
      <c r="AH31" s="1425"/>
      <c r="AI31" s="1425"/>
      <c r="AJ31" s="1425"/>
      <c r="AK31" s="1425"/>
      <c r="AL31" s="1425"/>
      <c r="AM31" s="1425"/>
      <c r="AN31" s="1425"/>
      <c r="AO31" s="1425"/>
      <c r="AP31" s="1425"/>
      <c r="AQ31" s="1425"/>
      <c r="AR31" s="1425"/>
      <c r="AS31" s="1425"/>
      <c r="AT31" s="1425"/>
      <c r="AU31" s="1425"/>
      <c r="AV31" s="1425"/>
      <c r="AW31" s="1430"/>
      <c r="AX31" s="1431"/>
      <c r="AY31" s="1431"/>
      <c r="AZ31" s="1431"/>
      <c r="BA31" s="1431"/>
      <c r="BB31" s="1431"/>
      <c r="BC31" s="1431"/>
      <c r="BD31" s="1431"/>
      <c r="BE31" s="1431"/>
      <c r="BF31" s="1431"/>
      <c r="BG31" s="1432"/>
      <c r="BH31" s="1432"/>
      <c r="BI31" s="1432"/>
      <c r="BJ31" s="1432"/>
      <c r="BK31" s="1432"/>
      <c r="BL31" s="1432"/>
      <c r="BM31" s="1432"/>
      <c r="BN31" s="1432"/>
    </row>
    <row r="32" spans="2:66" s="99" customFormat="1">
      <c r="B32" s="802" t="s">
        <v>170</v>
      </c>
      <c r="C32" s="802"/>
      <c r="D32" s="802"/>
      <c r="E32" s="1424"/>
      <c r="F32" s="1424"/>
      <c r="G32" s="1424"/>
      <c r="H32" s="1424"/>
      <c r="I32" s="1424"/>
      <c r="J32" s="1424"/>
      <c r="K32" s="1424"/>
      <c r="L32" s="1424"/>
      <c r="M32" s="1424"/>
      <c r="N32" s="1424"/>
      <c r="O32" s="1424"/>
      <c r="P32" s="1424"/>
      <c r="Q32" s="1424"/>
      <c r="R32" s="1424"/>
      <c r="S32" s="1424"/>
      <c r="T32" s="1424"/>
      <c r="U32" s="1424"/>
      <c r="V32" s="1424"/>
      <c r="W32" s="1424"/>
      <c r="X32" s="1424"/>
      <c r="Y32" s="1424"/>
      <c r="Z32" s="1424"/>
      <c r="AA32" s="1424"/>
      <c r="AB32" s="1424"/>
      <c r="AC32" s="1424"/>
      <c r="AD32" s="1424"/>
      <c r="AE32" s="1424"/>
      <c r="AF32" s="1424"/>
      <c r="AG32" s="1424"/>
      <c r="AH32" s="1424"/>
      <c r="AI32" s="1424"/>
      <c r="AJ32" s="1424"/>
      <c r="AK32" s="1424"/>
      <c r="AL32" s="1424"/>
      <c r="AM32" s="1424"/>
      <c r="AN32" s="1424"/>
      <c r="AO32" s="1424"/>
      <c r="AP32" s="1424"/>
      <c r="AQ32" s="1424"/>
      <c r="AR32" s="1424"/>
      <c r="AS32" s="1424"/>
      <c r="AT32" s="1424"/>
      <c r="AU32" s="1424"/>
      <c r="AV32" s="1424"/>
      <c r="AW32" s="1424"/>
      <c r="AX32" s="1424"/>
      <c r="AY32" s="1424"/>
      <c r="AZ32" s="1424"/>
      <c r="BA32" s="1424"/>
      <c r="BB32" s="1424"/>
      <c r="BC32" s="1424"/>
      <c r="BD32" s="1424"/>
      <c r="BE32" s="1424"/>
      <c r="BF32" s="1424"/>
      <c r="BG32" s="1424"/>
      <c r="BH32" s="1424"/>
      <c r="BI32" s="1424"/>
      <c r="BJ32" s="1424"/>
      <c r="BK32" s="1424"/>
      <c r="BL32" s="1424"/>
      <c r="BM32" s="1424"/>
      <c r="BN32" s="1424"/>
    </row>
    <row r="33" spans="2:66" s="99" customFormat="1">
      <c r="B33" s="805"/>
      <c r="C33" s="805" t="s">
        <v>94</v>
      </c>
      <c r="D33" s="805"/>
      <c r="E33" s="1427">
        <v>0</v>
      </c>
      <c r="F33" s="1427">
        <f>+'Full Assumptions '!C373</f>
        <v>269237.63883524493</v>
      </c>
      <c r="G33" s="1427">
        <f>+'Full Assumptions '!D373</f>
        <v>101613.8601470081</v>
      </c>
      <c r="H33" s="1427">
        <f>+'Full Assumptions '!E373</f>
        <v>56215.89500440548</v>
      </c>
      <c r="I33" s="1427">
        <f>+'Full Assumptions '!F373</f>
        <v>56215.89500440548</v>
      </c>
      <c r="J33" s="1427">
        <f>+'Full Assumptions '!C374</f>
        <v>28107.94750220274</v>
      </c>
      <c r="K33" s="1427">
        <f>+'Full Assumptions '!D374</f>
        <v>28107.94750220274</v>
      </c>
      <c r="L33" s="1427">
        <f>+'Full Assumptions '!E374</f>
        <v>0</v>
      </c>
      <c r="M33" s="1427">
        <f>+'Full Assumptions '!F374</f>
        <v>0</v>
      </c>
      <c r="N33" s="1427">
        <f>+'Full Assumptions '!C375</f>
        <v>0</v>
      </c>
      <c r="O33" s="1427">
        <f>+'Full Assumptions '!D375</f>
        <v>0</v>
      </c>
      <c r="P33" s="1427">
        <f>+'Full Assumptions '!E375</f>
        <v>0</v>
      </c>
      <c r="Q33" s="1427">
        <f>+'Full Assumptions '!F375</f>
        <v>0</v>
      </c>
      <c r="R33" s="1427">
        <f>+'Full Assumptions '!C376</f>
        <v>0</v>
      </c>
      <c r="S33" s="1427">
        <f>+'Full Assumptions '!D376</f>
        <v>0</v>
      </c>
      <c r="T33" s="1427">
        <f>+'Full Assumptions '!E376</f>
        <v>0</v>
      </c>
      <c r="U33" s="1427">
        <f>+'Full Assumptions '!F376</f>
        <v>0</v>
      </c>
      <c r="V33" s="1427">
        <f>+'Full Assumptions '!C377</f>
        <v>0</v>
      </c>
      <c r="W33" s="1427">
        <f>+'Full Assumptions '!D377</f>
        <v>0</v>
      </c>
      <c r="X33" s="1427">
        <f>+'Full Assumptions '!E377</f>
        <v>0</v>
      </c>
      <c r="Y33" s="1427">
        <f>+'Full Assumptions '!F377</f>
        <v>0</v>
      </c>
      <c r="Z33" s="1427">
        <f>+'Full Assumptions '!C378</f>
        <v>0</v>
      </c>
      <c r="AA33" s="1427">
        <f>+'Full Assumptions '!D378</f>
        <v>0</v>
      </c>
      <c r="AB33" s="1427">
        <f>+'Full Assumptions '!E378</f>
        <v>0</v>
      </c>
      <c r="AC33" s="1427">
        <f>+'Full Assumptions '!F378</f>
        <v>0</v>
      </c>
      <c r="AD33" s="1427">
        <f>+'Full Assumptions '!C379</f>
        <v>0</v>
      </c>
      <c r="AE33" s="1427">
        <f>+'Full Assumptions '!D379</f>
        <v>0</v>
      </c>
      <c r="AF33" s="1427">
        <f>+'Full Assumptions '!E379</f>
        <v>0</v>
      </c>
      <c r="AG33" s="1427">
        <f>+'Full Assumptions '!F379</f>
        <v>0</v>
      </c>
      <c r="AH33" s="1427">
        <f>+'Full Assumptions '!C380</f>
        <v>0</v>
      </c>
      <c r="AI33" s="1427">
        <f>+'Full Assumptions '!D380</f>
        <v>0</v>
      </c>
      <c r="AJ33" s="1427">
        <f>+'Full Assumptions '!E380</f>
        <v>0</v>
      </c>
      <c r="AK33" s="1427">
        <f>+'Full Assumptions '!F380</f>
        <v>0</v>
      </c>
      <c r="AL33" s="1427">
        <f>+'Full Assumptions '!C381</f>
        <v>0</v>
      </c>
      <c r="AM33" s="1427">
        <f>+'Full Assumptions '!D381</f>
        <v>0</v>
      </c>
      <c r="AN33" s="1427">
        <f>+'Full Assumptions '!E381</f>
        <v>0</v>
      </c>
      <c r="AO33" s="1427">
        <f>+'Full Assumptions '!F381</f>
        <v>0</v>
      </c>
      <c r="AP33" s="1427">
        <f>+'Full Assumptions '!C382</f>
        <v>0</v>
      </c>
      <c r="AQ33" s="1427">
        <f>+'Full Assumptions '!D382</f>
        <v>0</v>
      </c>
      <c r="AR33" s="1427">
        <f>+'Full Assumptions '!E382</f>
        <v>0</v>
      </c>
      <c r="AS33" s="1427">
        <f>+'Full Assumptions '!F382</f>
        <v>0</v>
      </c>
      <c r="AT33" s="1427">
        <f>+'Full Assumptions '!G382</f>
        <v>0</v>
      </c>
      <c r="AU33" s="1427">
        <f>+'Full Assumptions '!H382</f>
        <v>0</v>
      </c>
      <c r="AV33" s="1427">
        <f>+'Full Assumptions '!I382</f>
        <v>0</v>
      </c>
      <c r="AW33" s="1427">
        <f>+'Full Assumptions '!J382</f>
        <v>0</v>
      </c>
      <c r="AX33" s="1427">
        <f>+'Full Assumptions '!K382</f>
        <v>0</v>
      </c>
      <c r="AY33" s="1427">
        <f>+'Full Assumptions '!L382</f>
        <v>0</v>
      </c>
      <c r="AZ33" s="1427">
        <f>+'Full Assumptions '!M382</f>
        <v>0</v>
      </c>
      <c r="BA33" s="1427">
        <f>+'Full Assumptions '!N382</f>
        <v>0</v>
      </c>
      <c r="BB33" s="1427">
        <f>+'Full Assumptions '!O382</f>
        <v>0</v>
      </c>
      <c r="BC33" s="1427">
        <f>+'Full Assumptions '!P382</f>
        <v>0</v>
      </c>
      <c r="BD33" s="1427">
        <f>+'Full Assumptions '!Q382</f>
        <v>0</v>
      </c>
      <c r="BE33" s="1427">
        <f>+'Full Assumptions '!R382</f>
        <v>0</v>
      </c>
      <c r="BF33" s="1427">
        <f>+'Full Assumptions '!S382</f>
        <v>0</v>
      </c>
      <c r="BG33" s="1427">
        <f>+'Full Assumptions '!T382</f>
        <v>0</v>
      </c>
      <c r="BH33" s="1427">
        <f>+'Full Assumptions '!U382</f>
        <v>0</v>
      </c>
      <c r="BI33" s="1427">
        <f>+'Full Assumptions '!V382</f>
        <v>0</v>
      </c>
      <c r="BJ33" s="1427">
        <f>+'Full Assumptions '!W382</f>
        <v>0</v>
      </c>
      <c r="BK33" s="1427">
        <f>+'Full Assumptions '!X382</f>
        <v>0</v>
      </c>
      <c r="BL33" s="1427">
        <f>+'Full Assumptions '!Y382</f>
        <v>0</v>
      </c>
      <c r="BM33" s="1427">
        <f>+'Full Assumptions '!Z382</f>
        <v>0</v>
      </c>
      <c r="BN33" s="1427">
        <f>+'Full Assumptions '!AA382</f>
        <v>0</v>
      </c>
    </row>
    <row r="34" spans="2:66" ht="10.199999999999999" outlineLevel="1">
      <c r="B34" s="802"/>
      <c r="C34" s="802" t="s">
        <v>121</v>
      </c>
      <c r="D34" s="802"/>
      <c r="E34" s="1424">
        <v>0</v>
      </c>
      <c r="F34" s="1424">
        <f>+'Full Assumptions '!C411</f>
        <v>0</v>
      </c>
      <c r="G34" s="1424">
        <f>+'Full Assumptions '!D411</f>
        <v>0</v>
      </c>
      <c r="H34" s="1424">
        <f>+'Full Assumptions '!E411</f>
        <v>0</v>
      </c>
      <c r="I34" s="1424">
        <f>+'Full Assumptions '!F411</f>
        <v>0</v>
      </c>
      <c r="J34" s="1424">
        <f>+'Full Assumptions '!C412</f>
        <v>0</v>
      </c>
      <c r="K34" s="1424">
        <f>+'Full Assumptions '!D412</f>
        <v>0</v>
      </c>
      <c r="L34" s="1424">
        <f>+'Full Assumptions '!E412</f>
        <v>0</v>
      </c>
      <c r="M34" s="1424">
        <f>+'Full Assumptions '!F412</f>
        <v>0</v>
      </c>
      <c r="N34" s="1424">
        <f>+'Full Assumptions '!C413</f>
        <v>0</v>
      </c>
      <c r="O34" s="1424">
        <f>+'Full Assumptions '!D413</f>
        <v>0</v>
      </c>
      <c r="P34" s="1424">
        <f>+'Full Assumptions '!E413</f>
        <v>0</v>
      </c>
      <c r="Q34" s="1424">
        <f>+'Full Assumptions '!F413</f>
        <v>0</v>
      </c>
      <c r="R34" s="1424">
        <f>D299</f>
        <v>0</v>
      </c>
      <c r="S34" s="1424">
        <f>E299</f>
        <v>0</v>
      </c>
      <c r="T34" s="1424">
        <f>F299</f>
        <v>0</v>
      </c>
      <c r="U34" s="1424">
        <f>G299</f>
        <v>0</v>
      </c>
      <c r="V34" s="1424">
        <f>D300</f>
        <v>0</v>
      </c>
      <c r="W34" s="1424">
        <f>E300</f>
        <v>0</v>
      </c>
      <c r="X34" s="1424">
        <f>F300</f>
        <v>0</v>
      </c>
      <c r="Y34" s="1424">
        <f>G300</f>
        <v>0</v>
      </c>
      <c r="Z34" s="1424">
        <f>D301</f>
        <v>0</v>
      </c>
      <c r="AA34" s="1424">
        <f>I300</f>
        <v>0</v>
      </c>
      <c r="AB34" s="1424">
        <f>J300</f>
        <v>0</v>
      </c>
      <c r="AC34" s="1424">
        <f>K300</f>
        <v>0</v>
      </c>
      <c r="AD34" s="1424">
        <f>H301</f>
        <v>0</v>
      </c>
      <c r="AE34" s="1424">
        <f>M299</f>
        <v>0</v>
      </c>
      <c r="AF34" s="1424">
        <f>N299</f>
        <v>0</v>
      </c>
      <c r="AG34" s="1424">
        <f>O299</f>
        <v>0</v>
      </c>
      <c r="AH34" s="1424">
        <f>L301</f>
        <v>0</v>
      </c>
      <c r="AI34" s="1424">
        <f>Q299</f>
        <v>0</v>
      </c>
      <c r="AJ34" s="1424">
        <f>R299</f>
        <v>0</v>
      </c>
      <c r="AK34" s="1424">
        <f>S299</f>
        <v>0</v>
      </c>
      <c r="AL34" s="1424">
        <f>P300</f>
        <v>0</v>
      </c>
      <c r="AM34" s="1424">
        <f>U300</f>
        <v>0</v>
      </c>
      <c r="AN34" s="1424">
        <f>V300</f>
        <v>0</v>
      </c>
      <c r="AO34" s="1424">
        <f>W300</f>
        <v>0</v>
      </c>
      <c r="AP34" s="1424">
        <f>T300</f>
        <v>0</v>
      </c>
      <c r="AQ34" s="1424">
        <f t="shared" ref="AQ34:BN34" si="11">Y300</f>
        <v>0</v>
      </c>
      <c r="AR34" s="1424">
        <f t="shared" si="11"/>
        <v>0</v>
      </c>
      <c r="AS34" s="1424">
        <f t="shared" si="11"/>
        <v>0</v>
      </c>
      <c r="AT34" s="1424">
        <f t="shared" si="11"/>
        <v>0</v>
      </c>
      <c r="AU34" s="1424">
        <f t="shared" si="11"/>
        <v>0</v>
      </c>
      <c r="AV34" s="1424">
        <f t="shared" si="11"/>
        <v>0</v>
      </c>
      <c r="AW34" s="1424">
        <f t="shared" si="11"/>
        <v>0</v>
      </c>
      <c r="AX34" s="1424">
        <f t="shared" si="11"/>
        <v>0</v>
      </c>
      <c r="AY34" s="1424">
        <f t="shared" si="11"/>
        <v>0</v>
      </c>
      <c r="AZ34" s="1424">
        <f t="shared" si="11"/>
        <v>0</v>
      </c>
      <c r="BA34" s="1424">
        <f t="shared" si="11"/>
        <v>0</v>
      </c>
      <c r="BB34" s="1424">
        <f t="shared" si="11"/>
        <v>0</v>
      </c>
      <c r="BC34" s="1424">
        <f t="shared" si="11"/>
        <v>0</v>
      </c>
      <c r="BD34" s="1424">
        <f t="shared" si="11"/>
        <v>0</v>
      </c>
      <c r="BE34" s="1424">
        <f t="shared" si="11"/>
        <v>0</v>
      </c>
      <c r="BF34" s="1424">
        <f t="shared" si="11"/>
        <v>0</v>
      </c>
      <c r="BG34" s="1424">
        <f t="shared" si="11"/>
        <v>0</v>
      </c>
      <c r="BH34" s="1424">
        <f t="shared" si="11"/>
        <v>0</v>
      </c>
      <c r="BI34" s="1424">
        <f t="shared" si="11"/>
        <v>0</v>
      </c>
      <c r="BJ34" s="1424">
        <f t="shared" si="11"/>
        <v>0</v>
      </c>
      <c r="BK34" s="1424">
        <f t="shared" si="11"/>
        <v>0</v>
      </c>
      <c r="BL34" s="1424">
        <f t="shared" si="11"/>
        <v>0</v>
      </c>
      <c r="BM34" s="1424">
        <f t="shared" si="11"/>
        <v>0</v>
      </c>
      <c r="BN34" s="1424">
        <f t="shared" si="11"/>
        <v>0</v>
      </c>
    </row>
    <row r="35" spans="2:66" ht="10.199999999999999" outlineLevel="1">
      <c r="B35" s="805" t="s">
        <v>14</v>
      </c>
      <c r="C35" s="805"/>
      <c r="D35" s="805"/>
      <c r="E35" s="1425">
        <v>0</v>
      </c>
      <c r="F35" s="1425">
        <f t="shared" ref="F35:AR35" si="12">SUM(F33:F34)</f>
        <v>269237.63883524493</v>
      </c>
      <c r="G35" s="1425">
        <f t="shared" si="12"/>
        <v>101613.8601470081</v>
      </c>
      <c r="H35" s="1425">
        <f t="shared" si="12"/>
        <v>56215.89500440548</v>
      </c>
      <c r="I35" s="1425">
        <f t="shared" si="12"/>
        <v>56215.89500440548</v>
      </c>
      <c r="J35" s="1425">
        <f t="shared" si="12"/>
        <v>28107.94750220274</v>
      </c>
      <c r="K35" s="1425">
        <f t="shared" si="12"/>
        <v>28107.94750220274</v>
      </c>
      <c r="L35" s="1425">
        <f t="shared" si="12"/>
        <v>0</v>
      </c>
      <c r="M35" s="1425">
        <f t="shared" si="12"/>
        <v>0</v>
      </c>
      <c r="N35" s="1425">
        <f t="shared" si="12"/>
        <v>0</v>
      </c>
      <c r="O35" s="1425">
        <f t="shared" si="12"/>
        <v>0</v>
      </c>
      <c r="P35" s="1425">
        <f t="shared" si="12"/>
        <v>0</v>
      </c>
      <c r="Q35" s="1425">
        <f t="shared" si="12"/>
        <v>0</v>
      </c>
      <c r="R35" s="1425">
        <f t="shared" si="12"/>
        <v>0</v>
      </c>
      <c r="S35" s="1425">
        <f t="shared" si="12"/>
        <v>0</v>
      </c>
      <c r="T35" s="1425">
        <f t="shared" si="12"/>
        <v>0</v>
      </c>
      <c r="U35" s="1425">
        <f t="shared" si="12"/>
        <v>0</v>
      </c>
      <c r="V35" s="1425">
        <f t="shared" si="12"/>
        <v>0</v>
      </c>
      <c r="W35" s="1425">
        <f t="shared" si="12"/>
        <v>0</v>
      </c>
      <c r="X35" s="1425">
        <f t="shared" si="12"/>
        <v>0</v>
      </c>
      <c r="Y35" s="1425">
        <f t="shared" si="12"/>
        <v>0</v>
      </c>
      <c r="Z35" s="1425">
        <f t="shared" si="12"/>
        <v>0</v>
      </c>
      <c r="AA35" s="1425">
        <f t="shared" si="12"/>
        <v>0</v>
      </c>
      <c r="AB35" s="1425">
        <f t="shared" si="12"/>
        <v>0</v>
      </c>
      <c r="AC35" s="1425">
        <f t="shared" si="12"/>
        <v>0</v>
      </c>
      <c r="AD35" s="1425">
        <f t="shared" si="12"/>
        <v>0</v>
      </c>
      <c r="AE35" s="1425">
        <f t="shared" si="12"/>
        <v>0</v>
      </c>
      <c r="AF35" s="1425">
        <f t="shared" si="12"/>
        <v>0</v>
      </c>
      <c r="AG35" s="1425">
        <f t="shared" si="12"/>
        <v>0</v>
      </c>
      <c r="AH35" s="1425">
        <f t="shared" si="12"/>
        <v>0</v>
      </c>
      <c r="AI35" s="1425">
        <f t="shared" si="12"/>
        <v>0</v>
      </c>
      <c r="AJ35" s="1425">
        <f t="shared" si="12"/>
        <v>0</v>
      </c>
      <c r="AK35" s="1425">
        <f t="shared" si="12"/>
        <v>0</v>
      </c>
      <c r="AL35" s="1425">
        <f t="shared" si="12"/>
        <v>0</v>
      </c>
      <c r="AM35" s="1425">
        <f t="shared" si="12"/>
        <v>0</v>
      </c>
      <c r="AN35" s="1425">
        <f t="shared" si="12"/>
        <v>0</v>
      </c>
      <c r="AO35" s="1425">
        <f t="shared" si="12"/>
        <v>0</v>
      </c>
      <c r="AP35" s="1425">
        <f t="shared" si="12"/>
        <v>0</v>
      </c>
      <c r="AQ35" s="1425">
        <f t="shared" si="12"/>
        <v>0</v>
      </c>
      <c r="AR35" s="1425">
        <f t="shared" si="12"/>
        <v>0</v>
      </c>
      <c r="AS35" s="1425">
        <f t="shared" ref="AS35:AX35" si="13">SUM(AS33:AS34)</f>
        <v>0</v>
      </c>
      <c r="AT35" s="1425">
        <f t="shared" si="13"/>
        <v>0</v>
      </c>
      <c r="AU35" s="1425">
        <f t="shared" si="13"/>
        <v>0</v>
      </c>
      <c r="AV35" s="1425">
        <f t="shared" si="13"/>
        <v>0</v>
      </c>
      <c r="AW35" s="1425">
        <f t="shared" si="13"/>
        <v>0</v>
      </c>
      <c r="AX35" s="1425">
        <f t="shared" si="13"/>
        <v>0</v>
      </c>
      <c r="AY35" s="1425">
        <f t="shared" ref="AY35:BN35" si="14">SUM(AY33:AY34)</f>
        <v>0</v>
      </c>
      <c r="AZ35" s="1425">
        <f t="shared" si="14"/>
        <v>0</v>
      </c>
      <c r="BA35" s="1425">
        <f t="shared" si="14"/>
        <v>0</v>
      </c>
      <c r="BB35" s="1425">
        <f t="shared" si="14"/>
        <v>0</v>
      </c>
      <c r="BC35" s="1425">
        <f t="shared" si="14"/>
        <v>0</v>
      </c>
      <c r="BD35" s="1425">
        <f t="shared" si="14"/>
        <v>0</v>
      </c>
      <c r="BE35" s="1425">
        <f t="shared" si="14"/>
        <v>0</v>
      </c>
      <c r="BF35" s="1425">
        <f t="shared" si="14"/>
        <v>0</v>
      </c>
      <c r="BG35" s="1425">
        <f t="shared" si="14"/>
        <v>0</v>
      </c>
      <c r="BH35" s="1425">
        <f t="shared" si="14"/>
        <v>0</v>
      </c>
      <c r="BI35" s="1425">
        <f t="shared" si="14"/>
        <v>0</v>
      </c>
      <c r="BJ35" s="1425">
        <f t="shared" si="14"/>
        <v>0</v>
      </c>
      <c r="BK35" s="1425">
        <f t="shared" si="14"/>
        <v>0</v>
      </c>
      <c r="BL35" s="1425">
        <f t="shared" si="14"/>
        <v>0</v>
      </c>
      <c r="BM35" s="1425">
        <f t="shared" si="14"/>
        <v>0</v>
      </c>
      <c r="BN35" s="1425">
        <f t="shared" si="14"/>
        <v>0</v>
      </c>
    </row>
    <row r="36" spans="2:66" ht="10.199999999999999">
      <c r="B36" s="802"/>
      <c r="C36" s="802"/>
      <c r="D36" s="802"/>
      <c r="E36" s="1424"/>
      <c r="F36" s="1424"/>
      <c r="G36" s="1424"/>
      <c r="H36" s="1424"/>
      <c r="I36" s="1424"/>
      <c r="J36" s="1424"/>
      <c r="K36" s="1424"/>
      <c r="L36" s="1424"/>
      <c r="M36" s="1424"/>
      <c r="N36" s="1424"/>
      <c r="O36" s="1424"/>
      <c r="P36" s="1424"/>
      <c r="Q36" s="1424"/>
      <c r="R36" s="1424"/>
      <c r="S36" s="1424"/>
      <c r="T36" s="1424"/>
      <c r="U36" s="1424"/>
      <c r="V36" s="1424"/>
      <c r="W36" s="1424"/>
      <c r="X36" s="1424"/>
      <c r="Y36" s="1424"/>
      <c r="Z36" s="1424"/>
      <c r="AA36" s="1424"/>
      <c r="AB36" s="1424"/>
      <c r="AC36" s="1424"/>
      <c r="AD36" s="1424"/>
      <c r="AE36" s="1424"/>
      <c r="AF36" s="1424"/>
      <c r="AG36" s="1424"/>
      <c r="AH36" s="1424"/>
      <c r="AI36" s="1424"/>
      <c r="AJ36" s="1424"/>
      <c r="AK36" s="1424"/>
      <c r="AL36" s="1424"/>
      <c r="AM36" s="1424"/>
      <c r="AN36" s="1424"/>
      <c r="AO36" s="1424"/>
      <c r="AP36" s="1424"/>
      <c r="AQ36" s="1424"/>
      <c r="AR36" s="1424"/>
      <c r="AS36" s="1424"/>
      <c r="AT36" s="1424"/>
      <c r="AU36" s="1424"/>
      <c r="AV36" s="1424"/>
      <c r="AW36" s="1424"/>
      <c r="AX36" s="1424"/>
      <c r="AY36" s="1424"/>
      <c r="AZ36" s="1424"/>
      <c r="BA36" s="1424"/>
      <c r="BB36" s="1424"/>
      <c r="BC36" s="1424"/>
      <c r="BD36" s="1424"/>
      <c r="BE36" s="1424"/>
      <c r="BF36" s="1424"/>
      <c r="BG36" s="1424"/>
      <c r="BH36" s="1424"/>
      <c r="BI36" s="1424"/>
      <c r="BJ36" s="1424"/>
      <c r="BK36" s="1424"/>
      <c r="BL36" s="1424"/>
      <c r="BM36" s="1424"/>
      <c r="BN36" s="1424"/>
    </row>
    <row r="37" spans="2:66" ht="10.199999999999999">
      <c r="B37" s="805" t="s">
        <v>16</v>
      </c>
      <c r="C37" s="805"/>
      <c r="D37" s="805"/>
      <c r="E37" s="1425"/>
      <c r="F37" s="1425"/>
      <c r="G37" s="1425"/>
      <c r="H37" s="1425"/>
      <c r="I37" s="1425"/>
      <c r="J37" s="1425"/>
      <c r="K37" s="1425"/>
      <c r="L37" s="1425"/>
      <c r="M37" s="1425"/>
      <c r="N37" s="1425"/>
      <c r="O37" s="1425"/>
      <c r="P37" s="1425"/>
      <c r="Q37" s="1425"/>
      <c r="R37" s="1425"/>
      <c r="S37" s="1425"/>
      <c r="T37" s="1425"/>
      <c r="U37" s="1425"/>
      <c r="V37" s="1425"/>
      <c r="W37" s="1425"/>
      <c r="X37" s="1425"/>
      <c r="Y37" s="1425"/>
      <c r="Z37" s="1425"/>
      <c r="AA37" s="1425"/>
      <c r="AB37" s="1425"/>
      <c r="AC37" s="1425"/>
      <c r="AD37" s="1425"/>
      <c r="AE37" s="1425"/>
      <c r="AF37" s="1425"/>
      <c r="AG37" s="1425"/>
      <c r="AH37" s="1425"/>
      <c r="AI37" s="1425"/>
      <c r="AJ37" s="1425"/>
      <c r="AK37" s="1425"/>
      <c r="AL37" s="1425"/>
      <c r="AM37" s="1425"/>
      <c r="AN37" s="1425"/>
      <c r="AO37" s="1425"/>
      <c r="AP37" s="1425"/>
      <c r="AQ37" s="1425"/>
      <c r="AR37" s="1425"/>
      <c r="AS37" s="1425"/>
      <c r="AT37" s="1425"/>
      <c r="AU37" s="1425"/>
      <c r="AV37" s="1425"/>
      <c r="AW37" s="1425"/>
      <c r="AX37" s="1425"/>
      <c r="AY37" s="1425"/>
      <c r="AZ37" s="1425"/>
      <c r="BA37" s="1425"/>
      <c r="BB37" s="1425"/>
      <c r="BC37" s="1425"/>
      <c r="BD37" s="1425"/>
      <c r="BE37" s="1425"/>
      <c r="BF37" s="1425"/>
      <c r="BG37" s="1425"/>
      <c r="BH37" s="1425"/>
      <c r="BI37" s="1425"/>
      <c r="BJ37" s="1425"/>
      <c r="BK37" s="1425"/>
      <c r="BL37" s="1425"/>
      <c r="BM37" s="1425"/>
      <c r="BN37" s="1425"/>
    </row>
    <row r="38" spans="2:66" ht="10.199999999999999">
      <c r="B38" s="802"/>
      <c r="C38" s="802" t="s">
        <v>73</v>
      </c>
      <c r="D38" s="802"/>
      <c r="E38" s="1424">
        <f>+'Full Assumptions '!C530</f>
        <v>0</v>
      </c>
      <c r="F38" s="1424">
        <f t="shared" ref="F38:AR38" si="15">+E38+F33</f>
        <v>269237.63883524493</v>
      </c>
      <c r="G38" s="1424">
        <f t="shared" si="15"/>
        <v>370851.49898225302</v>
      </c>
      <c r="H38" s="1424">
        <f t="shared" si="15"/>
        <v>427067.39398665848</v>
      </c>
      <c r="I38" s="1424">
        <f t="shared" si="15"/>
        <v>483283.28899106395</v>
      </c>
      <c r="J38" s="1424">
        <f t="shared" si="15"/>
        <v>511391.23649326671</v>
      </c>
      <c r="K38" s="1424">
        <f t="shared" si="15"/>
        <v>539499.18399546947</v>
      </c>
      <c r="L38" s="1424">
        <f t="shared" si="15"/>
        <v>539499.18399546947</v>
      </c>
      <c r="M38" s="1424">
        <f t="shared" si="15"/>
        <v>539499.18399546947</v>
      </c>
      <c r="N38" s="1424">
        <f t="shared" si="15"/>
        <v>539499.18399546947</v>
      </c>
      <c r="O38" s="1424">
        <f t="shared" si="15"/>
        <v>539499.18399546947</v>
      </c>
      <c r="P38" s="1424">
        <f t="shared" si="15"/>
        <v>539499.18399546947</v>
      </c>
      <c r="Q38" s="1424">
        <f t="shared" si="15"/>
        <v>539499.18399546947</v>
      </c>
      <c r="R38" s="1424">
        <f t="shared" si="15"/>
        <v>539499.18399546947</v>
      </c>
      <c r="S38" s="1424">
        <f t="shared" si="15"/>
        <v>539499.18399546947</v>
      </c>
      <c r="T38" s="1424">
        <f t="shared" si="15"/>
        <v>539499.18399546947</v>
      </c>
      <c r="U38" s="1424">
        <f t="shared" si="15"/>
        <v>539499.18399546947</v>
      </c>
      <c r="V38" s="1424">
        <f t="shared" si="15"/>
        <v>539499.18399546947</v>
      </c>
      <c r="W38" s="1424">
        <f t="shared" si="15"/>
        <v>539499.18399546947</v>
      </c>
      <c r="X38" s="1424">
        <f t="shared" si="15"/>
        <v>539499.18399546947</v>
      </c>
      <c r="Y38" s="1424">
        <f t="shared" si="15"/>
        <v>539499.18399546947</v>
      </c>
      <c r="Z38" s="1424">
        <f t="shared" si="15"/>
        <v>539499.18399546947</v>
      </c>
      <c r="AA38" s="1424">
        <f t="shared" si="15"/>
        <v>539499.18399546947</v>
      </c>
      <c r="AB38" s="1424">
        <f t="shared" si="15"/>
        <v>539499.18399546947</v>
      </c>
      <c r="AC38" s="1424">
        <f t="shared" si="15"/>
        <v>539499.18399546947</v>
      </c>
      <c r="AD38" s="1424">
        <f t="shared" si="15"/>
        <v>539499.18399546947</v>
      </c>
      <c r="AE38" s="1424">
        <f t="shared" si="15"/>
        <v>539499.18399546947</v>
      </c>
      <c r="AF38" s="1424">
        <f t="shared" si="15"/>
        <v>539499.18399546947</v>
      </c>
      <c r="AG38" s="1424">
        <f t="shared" si="15"/>
        <v>539499.18399546947</v>
      </c>
      <c r="AH38" s="1424">
        <f t="shared" si="15"/>
        <v>539499.18399546947</v>
      </c>
      <c r="AI38" s="1424">
        <f t="shared" si="15"/>
        <v>539499.18399546947</v>
      </c>
      <c r="AJ38" s="1424">
        <f t="shared" si="15"/>
        <v>539499.18399546947</v>
      </c>
      <c r="AK38" s="1424">
        <f t="shared" si="15"/>
        <v>539499.18399546947</v>
      </c>
      <c r="AL38" s="1424">
        <f t="shared" si="15"/>
        <v>539499.18399546947</v>
      </c>
      <c r="AM38" s="1424">
        <f t="shared" si="15"/>
        <v>539499.18399546947</v>
      </c>
      <c r="AN38" s="1424">
        <f t="shared" si="15"/>
        <v>539499.18399546947</v>
      </c>
      <c r="AO38" s="1424">
        <f t="shared" si="15"/>
        <v>539499.18399546947</v>
      </c>
      <c r="AP38" s="1424">
        <f t="shared" si="15"/>
        <v>539499.18399546947</v>
      </c>
      <c r="AQ38" s="1424">
        <f t="shared" si="15"/>
        <v>539499.18399546947</v>
      </c>
      <c r="AR38" s="1424">
        <f t="shared" si="15"/>
        <v>539499.18399546947</v>
      </c>
      <c r="AS38" s="1424">
        <f t="shared" ref="AS38:BN38" si="16">+AR38+AS33</f>
        <v>539499.18399546947</v>
      </c>
      <c r="AT38" s="1424">
        <f t="shared" si="16"/>
        <v>539499.18399546947</v>
      </c>
      <c r="AU38" s="1424">
        <f t="shared" si="16"/>
        <v>539499.18399546947</v>
      </c>
      <c r="AV38" s="1424">
        <f t="shared" si="16"/>
        <v>539499.18399546947</v>
      </c>
      <c r="AW38" s="1424">
        <f t="shared" si="16"/>
        <v>539499.18399546947</v>
      </c>
      <c r="AX38" s="1424">
        <f t="shared" si="16"/>
        <v>539499.18399546947</v>
      </c>
      <c r="AY38" s="1424">
        <f t="shared" si="16"/>
        <v>539499.18399546947</v>
      </c>
      <c r="AZ38" s="1424">
        <f t="shared" si="16"/>
        <v>539499.18399546947</v>
      </c>
      <c r="BA38" s="1424">
        <f t="shared" si="16"/>
        <v>539499.18399546947</v>
      </c>
      <c r="BB38" s="1424">
        <f t="shared" si="16"/>
        <v>539499.18399546947</v>
      </c>
      <c r="BC38" s="1424">
        <f t="shared" si="16"/>
        <v>539499.18399546947</v>
      </c>
      <c r="BD38" s="1424">
        <f t="shared" si="16"/>
        <v>539499.18399546947</v>
      </c>
      <c r="BE38" s="1424">
        <f t="shared" si="16"/>
        <v>539499.18399546947</v>
      </c>
      <c r="BF38" s="1424">
        <f t="shared" si="16"/>
        <v>539499.18399546947</v>
      </c>
      <c r="BG38" s="1424">
        <f t="shared" si="16"/>
        <v>539499.18399546947</v>
      </c>
      <c r="BH38" s="1424">
        <f t="shared" si="16"/>
        <v>539499.18399546947</v>
      </c>
      <c r="BI38" s="1424">
        <f t="shared" si="16"/>
        <v>539499.18399546947</v>
      </c>
      <c r="BJ38" s="1424">
        <f t="shared" si="16"/>
        <v>539499.18399546947</v>
      </c>
      <c r="BK38" s="1424">
        <f t="shared" si="16"/>
        <v>539499.18399546947</v>
      </c>
      <c r="BL38" s="1424">
        <f t="shared" si="16"/>
        <v>539499.18399546947</v>
      </c>
      <c r="BM38" s="1424">
        <f t="shared" si="16"/>
        <v>539499.18399546947</v>
      </c>
      <c r="BN38" s="1424">
        <f t="shared" si="16"/>
        <v>539499.18399546947</v>
      </c>
    </row>
    <row r="39" spans="2:66" ht="10.199999999999999">
      <c r="B39" s="805"/>
      <c r="C39" s="805" t="s">
        <v>120</v>
      </c>
      <c r="D39" s="805"/>
      <c r="E39" s="1425">
        <f>+'Full Assumptions '!C531</f>
        <v>0</v>
      </c>
      <c r="F39" s="1425">
        <f>+'Depreciation &amp; Amortisation '!G191</f>
        <v>3400</v>
      </c>
      <c r="G39" s="1425">
        <f>+'Depreciation &amp; Amortisation '!H191</f>
        <v>8100</v>
      </c>
      <c r="H39" s="1425">
        <f>+'Depreciation &amp; Amortisation '!I191</f>
        <v>13500</v>
      </c>
      <c r="I39" s="1425">
        <f>+'Depreciation &amp; Amortisation '!J191</f>
        <v>19600</v>
      </c>
      <c r="J39" s="1425">
        <f>+'Depreciation &amp; Amortisation '!K191</f>
        <v>26100</v>
      </c>
      <c r="K39" s="1425">
        <f>+'Depreciation &amp; Amortisation '!L191</f>
        <v>33000</v>
      </c>
      <c r="L39" s="1425">
        <f>+'Depreciation &amp; Amortisation '!M191</f>
        <v>39900</v>
      </c>
      <c r="M39" s="1425">
        <f>+'Depreciation &amp; Amortisation '!N191</f>
        <v>46800</v>
      </c>
      <c r="N39" s="1425">
        <f>+'Depreciation &amp; Amortisation '!O191</f>
        <v>53700</v>
      </c>
      <c r="O39" s="1425">
        <f>+'Depreciation &amp; Amortisation '!P191</f>
        <v>60600</v>
      </c>
      <c r="P39" s="1425">
        <f>+'Depreciation &amp; Amortisation '!Q191</f>
        <v>67500</v>
      </c>
      <c r="Q39" s="1425">
        <f>+'Depreciation &amp; Amortisation '!R191</f>
        <v>74400</v>
      </c>
      <c r="R39" s="1425">
        <f>+'Depreciation &amp; Amortisation '!S191</f>
        <v>81300</v>
      </c>
      <c r="S39" s="1425">
        <f>+'Depreciation &amp; Amortisation '!T191</f>
        <v>88200</v>
      </c>
      <c r="T39" s="1425">
        <f>+'Depreciation &amp; Amortisation '!U191</f>
        <v>95100</v>
      </c>
      <c r="U39" s="1425">
        <f>+'Depreciation &amp; Amortisation '!V191</f>
        <v>102000</v>
      </c>
      <c r="V39" s="1425">
        <f>+'Depreciation &amp; Amortisation '!W191</f>
        <v>108900</v>
      </c>
      <c r="W39" s="1425">
        <f>+'Depreciation &amp; Amortisation '!X191</f>
        <v>115800</v>
      </c>
      <c r="X39" s="1425">
        <f>+'Depreciation &amp; Amortisation '!Y191</f>
        <v>122700</v>
      </c>
      <c r="Y39" s="1425">
        <f>+'Depreciation &amp; Amortisation '!Z191</f>
        <v>129600</v>
      </c>
      <c r="Z39" s="1425">
        <f>+'Depreciation &amp; Amortisation '!AA191</f>
        <v>136500</v>
      </c>
      <c r="AA39" s="1425">
        <f>+'Depreciation &amp; Amortisation '!AB191</f>
        <v>143400</v>
      </c>
      <c r="AB39" s="1425">
        <f>+'Depreciation &amp; Amortisation '!AC191</f>
        <v>150300</v>
      </c>
      <c r="AC39" s="1425">
        <f>+'Depreciation &amp; Amortisation '!AD191</f>
        <v>157200</v>
      </c>
      <c r="AD39" s="1425">
        <f>+'Depreciation &amp; Amortisation '!AE191</f>
        <v>164100</v>
      </c>
      <c r="AE39" s="1425">
        <f>+'Depreciation &amp; Amortisation '!AF191</f>
        <v>171000</v>
      </c>
      <c r="AF39" s="1425">
        <f>+'Depreciation &amp; Amortisation '!AG191</f>
        <v>177900</v>
      </c>
      <c r="AG39" s="1425">
        <f>+'Depreciation &amp; Amortisation '!AH191</f>
        <v>184800</v>
      </c>
      <c r="AH39" s="1425">
        <f>+'Depreciation &amp; Amortisation '!AI191</f>
        <v>191700</v>
      </c>
      <c r="AI39" s="1425">
        <f>+'Depreciation &amp; Amortisation '!AJ191</f>
        <v>198600</v>
      </c>
      <c r="AJ39" s="1425">
        <f>+'Depreciation &amp; Amortisation '!AK191</f>
        <v>205500</v>
      </c>
      <c r="AK39" s="1425">
        <f>+'Depreciation &amp; Amortisation '!AL191</f>
        <v>212400</v>
      </c>
      <c r="AL39" s="1425">
        <f>+'Depreciation &amp; Amortisation '!AM191</f>
        <v>219300</v>
      </c>
      <c r="AM39" s="1425">
        <f>+'Depreciation &amp; Amortisation '!AN191</f>
        <v>226200</v>
      </c>
      <c r="AN39" s="1425">
        <f>+'Depreciation &amp; Amortisation '!AO191</f>
        <v>233100</v>
      </c>
      <c r="AO39" s="1425">
        <f>+'Depreciation &amp; Amortisation '!AP191</f>
        <v>240000</v>
      </c>
      <c r="AP39" s="1425">
        <f>+'Depreciation &amp; Amortisation '!AQ191</f>
        <v>246900</v>
      </c>
      <c r="AQ39" s="1425">
        <f>+'Depreciation &amp; Amortisation '!AR191</f>
        <v>253800</v>
      </c>
      <c r="AR39" s="1425">
        <f>+'Depreciation &amp; Amortisation '!AS191</f>
        <v>260700</v>
      </c>
      <c r="AS39" s="1425">
        <f>+'Depreciation &amp; Amortisation '!AT191</f>
        <v>267600</v>
      </c>
      <c r="AT39" s="1425">
        <f>+'Depreciation &amp; Amortisation '!AU191</f>
        <v>274500</v>
      </c>
      <c r="AU39" s="1425">
        <f>+'Depreciation &amp; Amortisation '!AV191</f>
        <v>281400</v>
      </c>
      <c r="AV39" s="1425">
        <f>+'Depreciation &amp; Amortisation '!AW191</f>
        <v>288300</v>
      </c>
      <c r="AW39" s="1425">
        <f>+'Depreciation &amp; Amortisation '!AX191</f>
        <v>295200</v>
      </c>
      <c r="AX39" s="1425">
        <f>+'Depreciation &amp; Amortisation '!AY191</f>
        <v>302100</v>
      </c>
      <c r="AY39" s="1425">
        <f>+'Depreciation &amp; Amortisation '!AZ191</f>
        <v>309000</v>
      </c>
      <c r="AZ39" s="1425">
        <f>+'Depreciation &amp; Amortisation '!BA191</f>
        <v>315900</v>
      </c>
      <c r="BA39" s="1425">
        <f>+'Depreciation &amp; Amortisation '!BB191</f>
        <v>322800</v>
      </c>
      <c r="BB39" s="1425">
        <f>+'Depreciation &amp; Amortisation '!BC191</f>
        <v>329700</v>
      </c>
      <c r="BC39" s="1425">
        <f>+'Depreciation &amp; Amortisation '!BD191</f>
        <v>336600</v>
      </c>
      <c r="BD39" s="1425">
        <f>+'Depreciation &amp; Amortisation '!BE191</f>
        <v>343500</v>
      </c>
      <c r="BE39" s="1425">
        <f>+'Depreciation &amp; Amortisation '!BF191</f>
        <v>350400</v>
      </c>
      <c r="BF39" s="1425">
        <f>+'Depreciation &amp; Amortisation '!BG191</f>
        <v>357300</v>
      </c>
      <c r="BG39" s="1425">
        <f>+'Depreciation &amp; Amortisation '!BH191</f>
        <v>364200</v>
      </c>
      <c r="BH39" s="1425">
        <f>+'Depreciation &amp; Amortisation '!BI191</f>
        <v>371100</v>
      </c>
      <c r="BI39" s="1425">
        <f>+'Depreciation &amp; Amortisation '!BJ191</f>
        <v>378000</v>
      </c>
      <c r="BJ39" s="1425">
        <f>+'Depreciation &amp; Amortisation '!BK191</f>
        <v>384900</v>
      </c>
      <c r="BK39" s="1425">
        <f>+'Depreciation &amp; Amortisation '!BL191</f>
        <v>391800</v>
      </c>
      <c r="BL39" s="1425">
        <f>+'Depreciation &amp; Amortisation '!BM191</f>
        <v>398700</v>
      </c>
      <c r="BM39" s="1425">
        <f>+'Depreciation &amp; Amortisation '!BN191</f>
        <v>405600</v>
      </c>
      <c r="BN39" s="1425">
        <f>+'Depreciation &amp; Amortisation '!BO191</f>
        <v>0</v>
      </c>
    </row>
    <row r="40" spans="2:66" ht="10.199999999999999">
      <c r="B40" s="802"/>
      <c r="C40" s="802" t="s">
        <v>61</v>
      </c>
      <c r="D40" s="802"/>
      <c r="E40" s="1424">
        <f t="shared" ref="E40:AR40" si="17">+E38-E39</f>
        <v>0</v>
      </c>
      <c r="F40" s="1424">
        <f t="shared" si="17"/>
        <v>265837.63883524493</v>
      </c>
      <c r="G40" s="1424">
        <f t="shared" si="17"/>
        <v>362751.49898225302</v>
      </c>
      <c r="H40" s="1424">
        <f t="shared" si="17"/>
        <v>413567.39398665848</v>
      </c>
      <c r="I40" s="1424">
        <f t="shared" si="17"/>
        <v>463683.28899106395</v>
      </c>
      <c r="J40" s="1424">
        <f t="shared" si="17"/>
        <v>485291.23649326671</v>
      </c>
      <c r="K40" s="1424">
        <f t="shared" si="17"/>
        <v>506499.18399546947</v>
      </c>
      <c r="L40" s="1424">
        <f t="shared" si="17"/>
        <v>499599.18399546947</v>
      </c>
      <c r="M40" s="1424">
        <f t="shared" si="17"/>
        <v>492699.18399546947</v>
      </c>
      <c r="N40" s="1424">
        <f t="shared" si="17"/>
        <v>485799.18399546947</v>
      </c>
      <c r="O40" s="1424">
        <f t="shared" si="17"/>
        <v>478899.18399546947</v>
      </c>
      <c r="P40" s="1424">
        <f t="shared" si="17"/>
        <v>471999.18399546947</v>
      </c>
      <c r="Q40" s="1424">
        <f t="shared" si="17"/>
        <v>465099.18399546947</v>
      </c>
      <c r="R40" s="1424">
        <f t="shared" si="17"/>
        <v>458199.18399546947</v>
      </c>
      <c r="S40" s="1424">
        <f t="shared" si="17"/>
        <v>451299.18399546947</v>
      </c>
      <c r="T40" s="1424">
        <f t="shared" si="17"/>
        <v>444399.18399546947</v>
      </c>
      <c r="U40" s="1424">
        <f t="shared" si="17"/>
        <v>437499.18399546947</v>
      </c>
      <c r="V40" s="1424">
        <f t="shared" si="17"/>
        <v>430599.18399546947</v>
      </c>
      <c r="W40" s="1424">
        <f t="shared" si="17"/>
        <v>423699.18399546947</v>
      </c>
      <c r="X40" s="1424">
        <f t="shared" si="17"/>
        <v>416799.18399546947</v>
      </c>
      <c r="Y40" s="1424">
        <f t="shared" si="17"/>
        <v>409899.18399546947</v>
      </c>
      <c r="Z40" s="1424">
        <f t="shared" si="17"/>
        <v>402999.18399546947</v>
      </c>
      <c r="AA40" s="1424">
        <f t="shared" si="17"/>
        <v>396099.18399546947</v>
      </c>
      <c r="AB40" s="1424">
        <f t="shared" si="17"/>
        <v>389199.18399546947</v>
      </c>
      <c r="AC40" s="1424">
        <f t="shared" si="17"/>
        <v>382299.18399546947</v>
      </c>
      <c r="AD40" s="1424">
        <f t="shared" si="17"/>
        <v>375399.18399546947</v>
      </c>
      <c r="AE40" s="1424">
        <f t="shared" si="17"/>
        <v>368499.18399546947</v>
      </c>
      <c r="AF40" s="1424">
        <f t="shared" si="17"/>
        <v>361599.18399546947</v>
      </c>
      <c r="AG40" s="1424">
        <f t="shared" si="17"/>
        <v>354699.18399546947</v>
      </c>
      <c r="AH40" s="1424">
        <f t="shared" si="17"/>
        <v>347799.18399546947</v>
      </c>
      <c r="AI40" s="1424">
        <f t="shared" si="17"/>
        <v>340899.18399546947</v>
      </c>
      <c r="AJ40" s="1424">
        <f t="shared" si="17"/>
        <v>333999.18399546947</v>
      </c>
      <c r="AK40" s="1424">
        <f t="shared" si="17"/>
        <v>327099.18399546947</v>
      </c>
      <c r="AL40" s="1424">
        <f t="shared" si="17"/>
        <v>320199.18399546947</v>
      </c>
      <c r="AM40" s="1424">
        <f t="shared" si="17"/>
        <v>313299.18399546947</v>
      </c>
      <c r="AN40" s="1424">
        <f t="shared" si="17"/>
        <v>306399.18399546947</v>
      </c>
      <c r="AO40" s="1424">
        <f t="shared" si="17"/>
        <v>299499.18399546947</v>
      </c>
      <c r="AP40" s="1424">
        <f t="shared" si="17"/>
        <v>292599.18399546947</v>
      </c>
      <c r="AQ40" s="1424">
        <f t="shared" si="17"/>
        <v>285699.18399546947</v>
      </c>
      <c r="AR40" s="1424">
        <f t="shared" si="17"/>
        <v>278799.18399546947</v>
      </c>
      <c r="AS40" s="1424">
        <f t="shared" ref="AS40:AX40" si="18">+AS38-AS39</f>
        <v>271899.18399546947</v>
      </c>
      <c r="AT40" s="1424">
        <f t="shared" si="18"/>
        <v>264999.18399546947</v>
      </c>
      <c r="AU40" s="1424">
        <f t="shared" si="18"/>
        <v>258099.18399546947</v>
      </c>
      <c r="AV40" s="1424">
        <f t="shared" si="18"/>
        <v>251199.18399546947</v>
      </c>
      <c r="AW40" s="1424">
        <f t="shared" si="18"/>
        <v>244299.18399546947</v>
      </c>
      <c r="AX40" s="1424">
        <f t="shared" si="18"/>
        <v>237399.18399546947</v>
      </c>
      <c r="AY40" s="1424">
        <f t="shared" ref="AY40:BN40" si="19">+AY38-AY39</f>
        <v>230499.18399546947</v>
      </c>
      <c r="AZ40" s="1424">
        <f t="shared" si="19"/>
        <v>223599.18399546947</v>
      </c>
      <c r="BA40" s="1424">
        <f t="shared" si="19"/>
        <v>216699.18399546947</v>
      </c>
      <c r="BB40" s="1424">
        <f t="shared" si="19"/>
        <v>209799.18399546947</v>
      </c>
      <c r="BC40" s="1424">
        <f t="shared" si="19"/>
        <v>202899.18399546947</v>
      </c>
      <c r="BD40" s="1424">
        <f t="shared" si="19"/>
        <v>195999.18399546947</v>
      </c>
      <c r="BE40" s="1424">
        <f t="shared" si="19"/>
        <v>189099.18399546947</v>
      </c>
      <c r="BF40" s="1424">
        <f t="shared" si="19"/>
        <v>182199.18399546947</v>
      </c>
      <c r="BG40" s="1424">
        <f t="shared" si="19"/>
        <v>175299.18399546947</v>
      </c>
      <c r="BH40" s="1424">
        <f t="shared" si="19"/>
        <v>168399.18399546947</v>
      </c>
      <c r="BI40" s="1424">
        <f t="shared" si="19"/>
        <v>161499.18399546947</v>
      </c>
      <c r="BJ40" s="1424">
        <f t="shared" si="19"/>
        <v>154599.18399546947</v>
      </c>
      <c r="BK40" s="1424">
        <f t="shared" si="19"/>
        <v>147699.18399546947</v>
      </c>
      <c r="BL40" s="1424">
        <f t="shared" si="19"/>
        <v>140799.18399546947</v>
      </c>
      <c r="BM40" s="1424">
        <f t="shared" si="19"/>
        <v>133899.18399546947</v>
      </c>
      <c r="BN40" s="1424">
        <f t="shared" si="19"/>
        <v>539499.18399546947</v>
      </c>
    </row>
    <row r="41" spans="2:66" ht="10.199999999999999">
      <c r="B41" s="805"/>
      <c r="C41" s="805"/>
      <c r="D41" s="805"/>
      <c r="E41" s="1425"/>
      <c r="F41" s="1425"/>
      <c r="G41" s="1425"/>
      <c r="H41" s="1425"/>
      <c r="I41" s="1425"/>
      <c r="J41" s="1425"/>
      <c r="K41" s="1425"/>
      <c r="L41" s="1425"/>
      <c r="M41" s="1425"/>
      <c r="N41" s="1425"/>
      <c r="O41" s="1425"/>
      <c r="P41" s="1425"/>
      <c r="Q41" s="1425"/>
      <c r="R41" s="1425"/>
      <c r="S41" s="1425"/>
      <c r="T41" s="1425"/>
      <c r="U41" s="1425"/>
      <c r="V41" s="1425"/>
      <c r="W41" s="1425"/>
      <c r="X41" s="1425"/>
      <c r="Y41" s="1425"/>
      <c r="Z41" s="1425"/>
      <c r="AA41" s="1425"/>
      <c r="AB41" s="1425"/>
      <c r="AC41" s="1425"/>
      <c r="AD41" s="1425"/>
      <c r="AE41" s="1425"/>
      <c r="AF41" s="1425"/>
      <c r="AG41" s="1425"/>
      <c r="AH41" s="1425"/>
      <c r="AI41" s="1425"/>
      <c r="AJ41" s="1425"/>
      <c r="AK41" s="1425"/>
      <c r="AL41" s="1425"/>
      <c r="AM41" s="1425"/>
      <c r="AN41" s="1425"/>
      <c r="AO41" s="1425"/>
      <c r="AP41" s="1425"/>
      <c r="AQ41" s="1425"/>
      <c r="AR41" s="1425"/>
      <c r="AS41" s="1425"/>
      <c r="AT41" s="1425"/>
      <c r="AU41" s="1425"/>
      <c r="AV41" s="1425"/>
      <c r="AW41" s="1425"/>
      <c r="AX41" s="1425"/>
      <c r="AY41" s="1425"/>
      <c r="AZ41" s="1425"/>
      <c r="BA41" s="1425"/>
      <c r="BB41" s="1425"/>
      <c r="BC41" s="1425"/>
      <c r="BD41" s="1425"/>
      <c r="BE41" s="1425"/>
      <c r="BF41" s="1425"/>
      <c r="BG41" s="1425"/>
      <c r="BH41" s="1425"/>
      <c r="BI41" s="1425"/>
      <c r="BJ41" s="1425"/>
      <c r="BK41" s="1425"/>
      <c r="BL41" s="1425"/>
      <c r="BM41" s="1425"/>
      <c r="BN41" s="1425"/>
    </row>
    <row r="42" spans="2:66" ht="10.199999999999999">
      <c r="B42" s="802"/>
      <c r="C42" s="802" t="s">
        <v>117</v>
      </c>
      <c r="D42" s="802"/>
      <c r="E42" s="1424">
        <f>+'Full Assumptions '!C534</f>
        <v>0</v>
      </c>
      <c r="F42" s="1424">
        <f t="shared" ref="F42:AR42" si="20">+E42+F34</f>
        <v>0</v>
      </c>
      <c r="G42" s="1424">
        <f t="shared" si="20"/>
        <v>0</v>
      </c>
      <c r="H42" s="1424">
        <f t="shared" si="20"/>
        <v>0</v>
      </c>
      <c r="I42" s="1424">
        <f t="shared" si="20"/>
        <v>0</v>
      </c>
      <c r="J42" s="1424">
        <f t="shared" si="20"/>
        <v>0</v>
      </c>
      <c r="K42" s="1424">
        <f t="shared" si="20"/>
        <v>0</v>
      </c>
      <c r="L42" s="1424">
        <f t="shared" si="20"/>
        <v>0</v>
      </c>
      <c r="M42" s="1424">
        <f t="shared" si="20"/>
        <v>0</v>
      </c>
      <c r="N42" s="1424">
        <f t="shared" si="20"/>
        <v>0</v>
      </c>
      <c r="O42" s="1424">
        <f t="shared" si="20"/>
        <v>0</v>
      </c>
      <c r="P42" s="1424">
        <f t="shared" si="20"/>
        <v>0</v>
      </c>
      <c r="Q42" s="1424">
        <f t="shared" si="20"/>
        <v>0</v>
      </c>
      <c r="R42" s="1424">
        <f t="shared" si="20"/>
        <v>0</v>
      </c>
      <c r="S42" s="1424">
        <f t="shared" si="20"/>
        <v>0</v>
      </c>
      <c r="T42" s="1424">
        <f t="shared" si="20"/>
        <v>0</v>
      </c>
      <c r="U42" s="1424">
        <f t="shared" si="20"/>
        <v>0</v>
      </c>
      <c r="V42" s="1424">
        <f t="shared" si="20"/>
        <v>0</v>
      </c>
      <c r="W42" s="1424">
        <f t="shared" si="20"/>
        <v>0</v>
      </c>
      <c r="X42" s="1424">
        <f t="shared" si="20"/>
        <v>0</v>
      </c>
      <c r="Y42" s="1424">
        <f t="shared" si="20"/>
        <v>0</v>
      </c>
      <c r="Z42" s="1424">
        <f t="shared" si="20"/>
        <v>0</v>
      </c>
      <c r="AA42" s="1424">
        <f t="shared" si="20"/>
        <v>0</v>
      </c>
      <c r="AB42" s="1424">
        <f t="shared" si="20"/>
        <v>0</v>
      </c>
      <c r="AC42" s="1424">
        <f t="shared" si="20"/>
        <v>0</v>
      </c>
      <c r="AD42" s="1424">
        <f t="shared" si="20"/>
        <v>0</v>
      </c>
      <c r="AE42" s="1424">
        <f t="shared" si="20"/>
        <v>0</v>
      </c>
      <c r="AF42" s="1424">
        <f t="shared" si="20"/>
        <v>0</v>
      </c>
      <c r="AG42" s="1424">
        <f t="shared" si="20"/>
        <v>0</v>
      </c>
      <c r="AH42" s="1424">
        <f t="shared" si="20"/>
        <v>0</v>
      </c>
      <c r="AI42" s="1424">
        <f t="shared" si="20"/>
        <v>0</v>
      </c>
      <c r="AJ42" s="1424">
        <f t="shared" si="20"/>
        <v>0</v>
      </c>
      <c r="AK42" s="1424">
        <f t="shared" si="20"/>
        <v>0</v>
      </c>
      <c r="AL42" s="1424">
        <f t="shared" si="20"/>
        <v>0</v>
      </c>
      <c r="AM42" s="1424">
        <f t="shared" si="20"/>
        <v>0</v>
      </c>
      <c r="AN42" s="1424">
        <f t="shared" si="20"/>
        <v>0</v>
      </c>
      <c r="AO42" s="1424">
        <f t="shared" si="20"/>
        <v>0</v>
      </c>
      <c r="AP42" s="1424">
        <f t="shared" si="20"/>
        <v>0</v>
      </c>
      <c r="AQ42" s="1424">
        <f t="shared" si="20"/>
        <v>0</v>
      </c>
      <c r="AR42" s="1424">
        <f t="shared" si="20"/>
        <v>0</v>
      </c>
      <c r="AS42" s="1424">
        <f t="shared" ref="AS42:BN42" si="21">+AR42+AS34</f>
        <v>0</v>
      </c>
      <c r="AT42" s="1424">
        <f t="shared" si="21"/>
        <v>0</v>
      </c>
      <c r="AU42" s="1424">
        <f t="shared" si="21"/>
        <v>0</v>
      </c>
      <c r="AV42" s="1424">
        <f t="shared" si="21"/>
        <v>0</v>
      </c>
      <c r="AW42" s="1424">
        <f t="shared" si="21"/>
        <v>0</v>
      </c>
      <c r="AX42" s="1424">
        <f t="shared" si="21"/>
        <v>0</v>
      </c>
      <c r="AY42" s="1424">
        <f t="shared" si="21"/>
        <v>0</v>
      </c>
      <c r="AZ42" s="1424">
        <f t="shared" si="21"/>
        <v>0</v>
      </c>
      <c r="BA42" s="1424">
        <f t="shared" si="21"/>
        <v>0</v>
      </c>
      <c r="BB42" s="1424">
        <f t="shared" si="21"/>
        <v>0</v>
      </c>
      <c r="BC42" s="1424">
        <f t="shared" si="21"/>
        <v>0</v>
      </c>
      <c r="BD42" s="1424">
        <f t="shared" si="21"/>
        <v>0</v>
      </c>
      <c r="BE42" s="1424">
        <f t="shared" si="21"/>
        <v>0</v>
      </c>
      <c r="BF42" s="1424">
        <f t="shared" si="21"/>
        <v>0</v>
      </c>
      <c r="BG42" s="1424">
        <f t="shared" si="21"/>
        <v>0</v>
      </c>
      <c r="BH42" s="1424">
        <f t="shared" si="21"/>
        <v>0</v>
      </c>
      <c r="BI42" s="1424">
        <f t="shared" si="21"/>
        <v>0</v>
      </c>
      <c r="BJ42" s="1424">
        <f t="shared" si="21"/>
        <v>0</v>
      </c>
      <c r="BK42" s="1424">
        <f t="shared" si="21"/>
        <v>0</v>
      </c>
      <c r="BL42" s="1424">
        <f t="shared" si="21"/>
        <v>0</v>
      </c>
      <c r="BM42" s="1424">
        <f t="shared" si="21"/>
        <v>0</v>
      </c>
      <c r="BN42" s="1424">
        <f t="shared" si="21"/>
        <v>0</v>
      </c>
    </row>
    <row r="43" spans="2:66" ht="10.199999999999999">
      <c r="B43" s="805"/>
      <c r="C43" s="805" t="s">
        <v>150</v>
      </c>
      <c r="D43" s="805"/>
      <c r="E43" s="1425">
        <f>+'Full Assumptions '!C535</f>
        <v>0</v>
      </c>
      <c r="F43" s="1425">
        <f>+'Depreciation &amp; Amortisation '!G384</f>
        <v>0</v>
      </c>
      <c r="G43" s="1425">
        <f>+'Depreciation &amp; Amortisation '!H384</f>
        <v>0</v>
      </c>
      <c r="H43" s="1425">
        <f>+'Depreciation &amp; Amortisation '!I384</f>
        <v>0</v>
      </c>
      <c r="I43" s="1425">
        <f>+'Depreciation &amp; Amortisation '!J384</f>
        <v>0</v>
      </c>
      <c r="J43" s="1425">
        <f>+'Depreciation &amp; Amortisation '!K384</f>
        <v>0</v>
      </c>
      <c r="K43" s="1425">
        <f>+'Depreciation &amp; Amortisation '!L384</f>
        <v>0</v>
      </c>
      <c r="L43" s="1425">
        <f>+'Depreciation &amp; Amortisation '!M384</f>
        <v>0</v>
      </c>
      <c r="M43" s="1425">
        <f>+'Depreciation &amp; Amortisation '!N384</f>
        <v>0</v>
      </c>
      <c r="N43" s="1425">
        <f>+'Depreciation &amp; Amortisation '!O384</f>
        <v>0</v>
      </c>
      <c r="O43" s="1425">
        <f>+'Depreciation &amp; Amortisation '!P384</f>
        <v>0</v>
      </c>
      <c r="P43" s="1425">
        <f>+'Depreciation &amp; Amortisation '!Q384</f>
        <v>0</v>
      </c>
      <c r="Q43" s="1425">
        <f>+'Depreciation &amp; Amortisation '!R384</f>
        <v>0</v>
      </c>
      <c r="R43" s="1425">
        <f>+'Depreciation &amp; Amortisation '!S384</f>
        <v>0</v>
      </c>
      <c r="S43" s="1425">
        <f>+'Depreciation &amp; Amortisation '!T384</f>
        <v>0</v>
      </c>
      <c r="T43" s="1425">
        <f>+'Depreciation &amp; Amortisation '!U384</f>
        <v>0</v>
      </c>
      <c r="U43" s="1425">
        <f>+'Depreciation &amp; Amortisation '!V384</f>
        <v>0</v>
      </c>
      <c r="V43" s="1425">
        <f>+'Depreciation &amp; Amortisation '!W384</f>
        <v>0</v>
      </c>
      <c r="W43" s="1425">
        <f>+'Depreciation &amp; Amortisation '!X384</f>
        <v>0</v>
      </c>
      <c r="X43" s="1425">
        <f>+'Depreciation &amp; Amortisation '!Y384</f>
        <v>0</v>
      </c>
      <c r="Y43" s="1425">
        <f>+'Depreciation &amp; Amortisation '!Z384</f>
        <v>0</v>
      </c>
      <c r="Z43" s="1425">
        <f>+'Depreciation &amp; Amortisation '!AA384</f>
        <v>0</v>
      </c>
      <c r="AA43" s="1425">
        <f>+'Depreciation &amp; Amortisation '!AB384</f>
        <v>0</v>
      </c>
      <c r="AB43" s="1425">
        <f>+'Depreciation &amp; Amortisation '!AC384</f>
        <v>0</v>
      </c>
      <c r="AC43" s="1425">
        <f>+'Depreciation &amp; Amortisation '!AD384</f>
        <v>0</v>
      </c>
      <c r="AD43" s="1425">
        <f>+'Depreciation &amp; Amortisation '!AE384</f>
        <v>0</v>
      </c>
      <c r="AE43" s="1425">
        <f>+'Depreciation &amp; Amortisation '!AF384</f>
        <v>0</v>
      </c>
      <c r="AF43" s="1425">
        <f>+'Depreciation &amp; Amortisation '!AG384</f>
        <v>0</v>
      </c>
      <c r="AG43" s="1425">
        <f>+'Depreciation &amp; Amortisation '!AH384</f>
        <v>0</v>
      </c>
      <c r="AH43" s="1425">
        <f>+'Depreciation &amp; Amortisation '!AI384</f>
        <v>0</v>
      </c>
      <c r="AI43" s="1425">
        <f>+'Depreciation &amp; Amortisation '!AJ384</f>
        <v>0</v>
      </c>
      <c r="AJ43" s="1425">
        <f>+'Depreciation &amp; Amortisation '!AK384</f>
        <v>0</v>
      </c>
      <c r="AK43" s="1425">
        <f>+'Depreciation &amp; Amortisation '!AL384</f>
        <v>0</v>
      </c>
      <c r="AL43" s="1425">
        <f>+'Depreciation &amp; Amortisation '!AM384</f>
        <v>0</v>
      </c>
      <c r="AM43" s="1425">
        <f>+'Depreciation &amp; Amortisation '!AN384</f>
        <v>0</v>
      </c>
      <c r="AN43" s="1425">
        <f>+'Depreciation &amp; Amortisation '!AO384</f>
        <v>0</v>
      </c>
      <c r="AO43" s="1425">
        <f>+'Depreciation &amp; Amortisation '!AP384</f>
        <v>0</v>
      </c>
      <c r="AP43" s="1425">
        <f>+'Depreciation &amp; Amortisation '!AQ384</f>
        <v>0</v>
      </c>
      <c r="AQ43" s="1425">
        <f>+'Depreciation &amp; Amortisation '!AR384</f>
        <v>0</v>
      </c>
      <c r="AR43" s="1425">
        <f>+'Depreciation &amp; Amortisation '!AS384</f>
        <v>0</v>
      </c>
      <c r="AS43" s="1425">
        <f>+'Depreciation &amp; Amortisation '!AT384</f>
        <v>0</v>
      </c>
      <c r="AT43" s="1425">
        <f>+'Depreciation &amp; Amortisation '!AU384</f>
        <v>0</v>
      </c>
      <c r="AU43" s="1425">
        <f>+'Depreciation &amp; Amortisation '!AV384</f>
        <v>0</v>
      </c>
      <c r="AV43" s="1425">
        <f>+'Depreciation &amp; Amortisation '!AW384</f>
        <v>0</v>
      </c>
      <c r="AW43" s="1425">
        <f>+'Depreciation &amp; Amortisation '!AX384</f>
        <v>0</v>
      </c>
      <c r="AX43" s="1425">
        <f>+'Depreciation &amp; Amortisation '!AY384</f>
        <v>0</v>
      </c>
      <c r="AY43" s="1425">
        <f>+'Depreciation &amp; Amortisation '!AZ384</f>
        <v>0</v>
      </c>
      <c r="AZ43" s="1425">
        <f>+'Depreciation &amp; Amortisation '!BA384</f>
        <v>0</v>
      </c>
      <c r="BA43" s="1425">
        <f>+'Depreciation &amp; Amortisation '!BB384</f>
        <v>0</v>
      </c>
      <c r="BB43" s="1425">
        <f>+'Depreciation &amp; Amortisation '!BC384</f>
        <v>0</v>
      </c>
      <c r="BC43" s="1425">
        <f>+'Depreciation &amp; Amortisation '!BD384</f>
        <v>0</v>
      </c>
      <c r="BD43" s="1425">
        <f>+'Depreciation &amp; Amortisation '!BE384</f>
        <v>0</v>
      </c>
      <c r="BE43" s="1425">
        <f>+'Depreciation &amp; Amortisation '!BF384</f>
        <v>0</v>
      </c>
      <c r="BF43" s="1425">
        <f>+'Depreciation &amp; Amortisation '!BG384</f>
        <v>0</v>
      </c>
      <c r="BG43" s="1425">
        <f>+'Depreciation &amp; Amortisation '!BH384</f>
        <v>0</v>
      </c>
      <c r="BH43" s="1425">
        <f>+'Depreciation &amp; Amortisation '!BI384</f>
        <v>0</v>
      </c>
      <c r="BI43" s="1425">
        <f>+'Depreciation &amp; Amortisation '!BJ384</f>
        <v>0</v>
      </c>
      <c r="BJ43" s="1425">
        <f>+'Depreciation &amp; Amortisation '!BK384</f>
        <v>0</v>
      </c>
      <c r="BK43" s="1425">
        <f>+'Depreciation &amp; Amortisation '!BL384</f>
        <v>0</v>
      </c>
      <c r="BL43" s="1425">
        <f>+'Depreciation &amp; Amortisation '!BM384</f>
        <v>0</v>
      </c>
      <c r="BM43" s="1425">
        <f>+'Depreciation &amp; Amortisation '!BN384</f>
        <v>0</v>
      </c>
      <c r="BN43" s="1425">
        <f>+'Depreciation &amp; Amortisation '!BO384</f>
        <v>0</v>
      </c>
    </row>
    <row r="44" spans="2:66" ht="10.199999999999999">
      <c r="B44" s="802"/>
      <c r="C44" s="802" t="s">
        <v>61</v>
      </c>
      <c r="D44" s="802"/>
      <c r="E44" s="1424">
        <f t="shared" ref="E44:AR44" si="22">+E42-E43</f>
        <v>0</v>
      </c>
      <c r="F44" s="1424">
        <f t="shared" si="22"/>
        <v>0</v>
      </c>
      <c r="G44" s="1424">
        <f t="shared" si="22"/>
        <v>0</v>
      </c>
      <c r="H44" s="1424">
        <f t="shared" si="22"/>
        <v>0</v>
      </c>
      <c r="I44" s="1424">
        <f t="shared" si="22"/>
        <v>0</v>
      </c>
      <c r="J44" s="1424">
        <f t="shared" si="22"/>
        <v>0</v>
      </c>
      <c r="K44" s="1424">
        <f t="shared" si="22"/>
        <v>0</v>
      </c>
      <c r="L44" s="1424">
        <f t="shared" si="22"/>
        <v>0</v>
      </c>
      <c r="M44" s="1424">
        <f t="shared" si="22"/>
        <v>0</v>
      </c>
      <c r="N44" s="1424">
        <f t="shared" si="22"/>
        <v>0</v>
      </c>
      <c r="O44" s="1424">
        <f t="shared" si="22"/>
        <v>0</v>
      </c>
      <c r="P44" s="1424">
        <f t="shared" si="22"/>
        <v>0</v>
      </c>
      <c r="Q44" s="1424">
        <f t="shared" si="22"/>
        <v>0</v>
      </c>
      <c r="R44" s="1424">
        <f t="shared" si="22"/>
        <v>0</v>
      </c>
      <c r="S44" s="1424">
        <f t="shared" si="22"/>
        <v>0</v>
      </c>
      <c r="T44" s="1424">
        <f t="shared" si="22"/>
        <v>0</v>
      </c>
      <c r="U44" s="1424">
        <f t="shared" si="22"/>
        <v>0</v>
      </c>
      <c r="V44" s="1424">
        <f t="shared" si="22"/>
        <v>0</v>
      </c>
      <c r="W44" s="1424">
        <f t="shared" si="22"/>
        <v>0</v>
      </c>
      <c r="X44" s="1424">
        <f t="shared" si="22"/>
        <v>0</v>
      </c>
      <c r="Y44" s="1424">
        <f t="shared" si="22"/>
        <v>0</v>
      </c>
      <c r="Z44" s="1424">
        <f t="shared" si="22"/>
        <v>0</v>
      </c>
      <c r="AA44" s="1424">
        <f t="shared" si="22"/>
        <v>0</v>
      </c>
      <c r="AB44" s="1424">
        <f t="shared" si="22"/>
        <v>0</v>
      </c>
      <c r="AC44" s="1424">
        <f t="shared" si="22"/>
        <v>0</v>
      </c>
      <c r="AD44" s="1424">
        <f t="shared" si="22"/>
        <v>0</v>
      </c>
      <c r="AE44" s="1424">
        <f t="shared" si="22"/>
        <v>0</v>
      </c>
      <c r="AF44" s="1424">
        <f t="shared" si="22"/>
        <v>0</v>
      </c>
      <c r="AG44" s="1424">
        <f t="shared" si="22"/>
        <v>0</v>
      </c>
      <c r="AH44" s="1424">
        <f t="shared" si="22"/>
        <v>0</v>
      </c>
      <c r="AI44" s="1424">
        <f t="shared" si="22"/>
        <v>0</v>
      </c>
      <c r="AJ44" s="1424">
        <f t="shared" si="22"/>
        <v>0</v>
      </c>
      <c r="AK44" s="1424">
        <f t="shared" si="22"/>
        <v>0</v>
      </c>
      <c r="AL44" s="1424">
        <f t="shared" si="22"/>
        <v>0</v>
      </c>
      <c r="AM44" s="1424">
        <f t="shared" si="22"/>
        <v>0</v>
      </c>
      <c r="AN44" s="1424">
        <f t="shared" si="22"/>
        <v>0</v>
      </c>
      <c r="AO44" s="1424">
        <f t="shared" si="22"/>
        <v>0</v>
      </c>
      <c r="AP44" s="1424">
        <f t="shared" si="22"/>
        <v>0</v>
      </c>
      <c r="AQ44" s="1424">
        <f t="shared" si="22"/>
        <v>0</v>
      </c>
      <c r="AR44" s="1424">
        <f t="shared" si="22"/>
        <v>0</v>
      </c>
      <c r="AS44" s="1424">
        <f t="shared" ref="AS44:AX44" si="23">+AS42-AS43</f>
        <v>0</v>
      </c>
      <c r="AT44" s="1424">
        <f t="shared" si="23"/>
        <v>0</v>
      </c>
      <c r="AU44" s="1424">
        <f t="shared" si="23"/>
        <v>0</v>
      </c>
      <c r="AV44" s="1424">
        <f t="shared" si="23"/>
        <v>0</v>
      </c>
      <c r="AW44" s="1424">
        <f t="shared" si="23"/>
        <v>0</v>
      </c>
      <c r="AX44" s="1424">
        <f t="shared" si="23"/>
        <v>0</v>
      </c>
      <c r="AY44" s="1424">
        <f t="shared" ref="AY44:BN44" si="24">+AY42-AY43</f>
        <v>0</v>
      </c>
      <c r="AZ44" s="1424">
        <f t="shared" si="24"/>
        <v>0</v>
      </c>
      <c r="BA44" s="1424">
        <f t="shared" si="24"/>
        <v>0</v>
      </c>
      <c r="BB44" s="1424">
        <f t="shared" si="24"/>
        <v>0</v>
      </c>
      <c r="BC44" s="1424">
        <f t="shared" si="24"/>
        <v>0</v>
      </c>
      <c r="BD44" s="1424">
        <f t="shared" si="24"/>
        <v>0</v>
      </c>
      <c r="BE44" s="1424">
        <f t="shared" si="24"/>
        <v>0</v>
      </c>
      <c r="BF44" s="1424">
        <f t="shared" si="24"/>
        <v>0</v>
      </c>
      <c r="BG44" s="1424">
        <f t="shared" si="24"/>
        <v>0</v>
      </c>
      <c r="BH44" s="1424">
        <f t="shared" si="24"/>
        <v>0</v>
      </c>
      <c r="BI44" s="1424">
        <f t="shared" si="24"/>
        <v>0</v>
      </c>
      <c r="BJ44" s="1424">
        <f t="shared" si="24"/>
        <v>0</v>
      </c>
      <c r="BK44" s="1424">
        <f t="shared" si="24"/>
        <v>0</v>
      </c>
      <c r="BL44" s="1424">
        <f t="shared" si="24"/>
        <v>0</v>
      </c>
      <c r="BM44" s="1424">
        <f t="shared" si="24"/>
        <v>0</v>
      </c>
      <c r="BN44" s="1424">
        <f t="shared" si="24"/>
        <v>0</v>
      </c>
    </row>
    <row r="45" spans="2:66" ht="10.199999999999999">
      <c r="B45" s="805"/>
      <c r="C45" s="805"/>
      <c r="D45" s="805"/>
      <c r="E45" s="1425"/>
      <c r="F45" s="1425"/>
      <c r="G45" s="1425"/>
      <c r="H45" s="1425"/>
      <c r="I45" s="1425"/>
      <c r="J45" s="1425"/>
      <c r="K45" s="1425"/>
      <c r="L45" s="1425"/>
      <c r="M45" s="1425"/>
      <c r="N45" s="1425"/>
      <c r="O45" s="1425"/>
      <c r="P45" s="1425"/>
      <c r="Q45" s="1425"/>
      <c r="R45" s="1425"/>
      <c r="S45" s="1425"/>
      <c r="T45" s="1425"/>
      <c r="U45" s="1425"/>
      <c r="V45" s="1425"/>
      <c r="W45" s="1425"/>
      <c r="X45" s="1425"/>
      <c r="Y45" s="1425"/>
      <c r="Z45" s="1425"/>
      <c r="AA45" s="1425"/>
      <c r="AB45" s="1425"/>
      <c r="AC45" s="1425"/>
      <c r="AD45" s="1425"/>
      <c r="AE45" s="1425"/>
      <c r="AF45" s="1425"/>
      <c r="AG45" s="1425"/>
      <c r="AH45" s="1425"/>
      <c r="AI45" s="1425"/>
      <c r="AJ45" s="1425"/>
      <c r="AK45" s="1425"/>
      <c r="AL45" s="1425"/>
      <c r="AM45" s="1425"/>
      <c r="AN45" s="1425"/>
      <c r="AO45" s="1425"/>
      <c r="AP45" s="1425"/>
      <c r="AQ45" s="1425"/>
      <c r="AR45" s="1425"/>
      <c r="AS45" s="1425"/>
      <c r="AT45" s="1425"/>
      <c r="AU45" s="1425"/>
      <c r="AV45" s="1425"/>
      <c r="AW45" s="1425"/>
      <c r="AX45" s="1425"/>
      <c r="AY45" s="1425"/>
      <c r="AZ45" s="1425"/>
      <c r="BA45" s="1425"/>
      <c r="BB45" s="1425"/>
      <c r="BC45" s="1425"/>
      <c r="BD45" s="1425"/>
      <c r="BE45" s="1425"/>
      <c r="BF45" s="1425"/>
      <c r="BG45" s="1425"/>
      <c r="BH45" s="1425"/>
      <c r="BI45" s="1425"/>
      <c r="BJ45" s="1425"/>
      <c r="BK45" s="1425"/>
      <c r="BL45" s="1425"/>
      <c r="BM45" s="1425"/>
      <c r="BN45" s="1425"/>
    </row>
    <row r="46" spans="2:66" ht="10.199999999999999">
      <c r="B46" s="802"/>
      <c r="C46" s="802"/>
      <c r="D46" s="802"/>
      <c r="E46" s="1424"/>
      <c r="F46" s="1424"/>
      <c r="G46" s="1424"/>
      <c r="H46" s="1424"/>
      <c r="I46" s="1424"/>
      <c r="J46" s="1424"/>
      <c r="K46" s="1424"/>
      <c r="L46" s="1424"/>
      <c r="M46" s="1424"/>
      <c r="N46" s="1424"/>
      <c r="O46" s="1424"/>
      <c r="P46" s="1424"/>
      <c r="Q46" s="1424"/>
      <c r="R46" s="1424"/>
      <c r="S46" s="1424"/>
      <c r="T46" s="1424"/>
      <c r="U46" s="1424"/>
      <c r="V46" s="1424"/>
      <c r="W46" s="1424"/>
      <c r="X46" s="1424"/>
      <c r="Y46" s="1424"/>
      <c r="Z46" s="1424"/>
      <c r="AA46" s="1424"/>
      <c r="AB46" s="1424"/>
      <c r="AC46" s="1424"/>
      <c r="AD46" s="1424"/>
      <c r="AE46" s="1424"/>
      <c r="AF46" s="1424"/>
      <c r="AG46" s="1424"/>
      <c r="AH46" s="1424"/>
      <c r="AI46" s="1424"/>
      <c r="AJ46" s="1424"/>
      <c r="AK46" s="1424"/>
      <c r="AL46" s="1424"/>
      <c r="AM46" s="1424"/>
      <c r="AN46" s="1424"/>
      <c r="AO46" s="1424"/>
      <c r="AP46" s="1424"/>
      <c r="AQ46" s="1424"/>
      <c r="AR46" s="1424"/>
      <c r="AS46" s="1424"/>
      <c r="AT46" s="1424"/>
      <c r="AU46" s="1424"/>
      <c r="AV46" s="1424"/>
      <c r="AW46" s="1424"/>
      <c r="AX46" s="1424"/>
      <c r="AY46" s="1424"/>
      <c r="AZ46" s="1424"/>
      <c r="BA46" s="1424"/>
      <c r="BB46" s="1424"/>
      <c r="BC46" s="1424"/>
      <c r="BD46" s="1424"/>
      <c r="BE46" s="1424"/>
      <c r="BF46" s="1424"/>
      <c r="BG46" s="1424"/>
      <c r="BH46" s="1424"/>
      <c r="BI46" s="1424"/>
      <c r="BJ46" s="1424"/>
      <c r="BK46" s="1424"/>
      <c r="BL46" s="1424"/>
      <c r="BM46" s="1424"/>
      <c r="BN46" s="1424"/>
    </row>
    <row r="47" spans="2:66" ht="10.199999999999999">
      <c r="B47" s="805" t="s">
        <v>149</v>
      </c>
      <c r="C47" s="805"/>
      <c r="D47" s="805"/>
      <c r="E47" s="1425">
        <v>0</v>
      </c>
      <c r="F47" s="1425">
        <f>+'Depreciation &amp; Amortisation '!G321</f>
        <v>0</v>
      </c>
      <c r="G47" s="1425">
        <f>+'Depreciation &amp; Amortisation '!H321</f>
        <v>0</v>
      </c>
      <c r="H47" s="1425">
        <f>+'Depreciation &amp; Amortisation '!I321</f>
        <v>0</v>
      </c>
      <c r="I47" s="1425">
        <f>+'Depreciation &amp; Amortisation '!J321</f>
        <v>0</v>
      </c>
      <c r="J47" s="1425">
        <f>+'Depreciation &amp; Amortisation '!K321</f>
        <v>0</v>
      </c>
      <c r="K47" s="1425">
        <f>+'Depreciation &amp; Amortisation '!L321</f>
        <v>0</v>
      </c>
      <c r="L47" s="1425">
        <f>+'Depreciation &amp; Amortisation '!M321</f>
        <v>0</v>
      </c>
      <c r="M47" s="1425">
        <f>+'Depreciation &amp; Amortisation '!N321</f>
        <v>0</v>
      </c>
      <c r="N47" s="1425">
        <f>+'Depreciation &amp; Amortisation '!O321</f>
        <v>0</v>
      </c>
      <c r="O47" s="1425">
        <f>+'Depreciation &amp; Amortisation '!P321</f>
        <v>0</v>
      </c>
      <c r="P47" s="1425">
        <f>+'Depreciation &amp; Amortisation '!Q321</f>
        <v>0</v>
      </c>
      <c r="Q47" s="1425">
        <f>+'Depreciation &amp; Amortisation '!R321</f>
        <v>0</v>
      </c>
      <c r="R47" s="1425">
        <f>+'Depreciation &amp; Amortisation '!S321</f>
        <v>0</v>
      </c>
      <c r="S47" s="1425">
        <f>+'Depreciation &amp; Amortisation '!T321</f>
        <v>0</v>
      </c>
      <c r="T47" s="1425">
        <f>+'Depreciation &amp; Amortisation '!U321</f>
        <v>0</v>
      </c>
      <c r="U47" s="1425">
        <f>+'Depreciation &amp; Amortisation '!V321</f>
        <v>0</v>
      </c>
      <c r="V47" s="1425">
        <f>+'Depreciation &amp; Amortisation '!W321</f>
        <v>0</v>
      </c>
      <c r="W47" s="1425">
        <f>+'Depreciation &amp; Amortisation '!X321</f>
        <v>0</v>
      </c>
      <c r="X47" s="1425">
        <f>+'Depreciation &amp; Amortisation '!Y321</f>
        <v>0</v>
      </c>
      <c r="Y47" s="1425">
        <f>+'Depreciation &amp; Amortisation '!Z321</f>
        <v>0</v>
      </c>
      <c r="Z47" s="1425">
        <f>+'Depreciation &amp; Amortisation '!AA321</f>
        <v>0</v>
      </c>
      <c r="AA47" s="1425">
        <f>+'Depreciation &amp; Amortisation '!AB321</f>
        <v>0</v>
      </c>
      <c r="AB47" s="1425">
        <f>+'Depreciation &amp; Amortisation '!AC321</f>
        <v>0</v>
      </c>
      <c r="AC47" s="1425">
        <f>+'Depreciation &amp; Amortisation '!AD321</f>
        <v>0</v>
      </c>
      <c r="AD47" s="1425">
        <f>+'Depreciation &amp; Amortisation '!AE321</f>
        <v>0</v>
      </c>
      <c r="AE47" s="1425">
        <f>+'Depreciation &amp; Amortisation '!AF321</f>
        <v>0</v>
      </c>
      <c r="AF47" s="1425">
        <f>+'Depreciation &amp; Amortisation '!AG321</f>
        <v>0</v>
      </c>
      <c r="AG47" s="1425">
        <f>+'Depreciation &amp; Amortisation '!AH321</f>
        <v>0</v>
      </c>
      <c r="AH47" s="1425">
        <f>+'Depreciation &amp; Amortisation '!AI321</f>
        <v>0</v>
      </c>
      <c r="AI47" s="1425">
        <f>+'Depreciation &amp; Amortisation '!AJ321</f>
        <v>0</v>
      </c>
      <c r="AJ47" s="1425">
        <f>+'Depreciation &amp; Amortisation '!AK321</f>
        <v>0</v>
      </c>
      <c r="AK47" s="1425">
        <f>+'Depreciation &amp; Amortisation '!AL321</f>
        <v>0</v>
      </c>
      <c r="AL47" s="1425">
        <f>+'Depreciation &amp; Amortisation '!AM321</f>
        <v>0</v>
      </c>
      <c r="AM47" s="1425">
        <f>+'Depreciation &amp; Amortisation '!AN321</f>
        <v>0</v>
      </c>
      <c r="AN47" s="1425">
        <f>+'Depreciation &amp; Amortisation '!AO321</f>
        <v>0</v>
      </c>
      <c r="AO47" s="1425">
        <f>+'Depreciation &amp; Amortisation '!AP321</f>
        <v>0</v>
      </c>
      <c r="AP47" s="1425">
        <f>+'Depreciation &amp; Amortisation '!AQ321</f>
        <v>0</v>
      </c>
      <c r="AQ47" s="1425">
        <f>+'Depreciation &amp; Amortisation '!AR321</f>
        <v>0</v>
      </c>
      <c r="AR47" s="1425">
        <f>+'Depreciation &amp; Amortisation '!AS321</f>
        <v>0</v>
      </c>
      <c r="AS47" s="1425">
        <f>+'Depreciation &amp; Amortisation '!AT321</f>
        <v>0</v>
      </c>
      <c r="AT47" s="1425">
        <f>+'Depreciation &amp; Amortisation '!AU321</f>
        <v>0</v>
      </c>
      <c r="AU47" s="1425">
        <f>+'Depreciation &amp; Amortisation '!AV321</f>
        <v>0</v>
      </c>
      <c r="AV47" s="1425">
        <f>+'Depreciation &amp; Amortisation '!AW321</f>
        <v>0</v>
      </c>
      <c r="AW47" s="1425">
        <f>+'Depreciation &amp; Amortisation '!AX321</f>
        <v>0</v>
      </c>
      <c r="AX47" s="1425">
        <f>+'Depreciation &amp; Amortisation '!AY321</f>
        <v>0</v>
      </c>
      <c r="AY47" s="1425">
        <f>+'Depreciation &amp; Amortisation '!AZ321</f>
        <v>0</v>
      </c>
      <c r="AZ47" s="1425">
        <f>+'Depreciation &amp; Amortisation '!BA321</f>
        <v>0</v>
      </c>
      <c r="BA47" s="1425">
        <f>+'Depreciation &amp; Amortisation '!BB321</f>
        <v>0</v>
      </c>
      <c r="BB47" s="1425">
        <f>+'Depreciation &amp; Amortisation '!BC321</f>
        <v>0</v>
      </c>
      <c r="BC47" s="1425">
        <f>+'Depreciation &amp; Amortisation '!BD321</f>
        <v>0</v>
      </c>
      <c r="BD47" s="1425">
        <f>+'Depreciation &amp; Amortisation '!BE321</f>
        <v>0</v>
      </c>
      <c r="BE47" s="1425">
        <f>+'Depreciation &amp; Amortisation '!BF321</f>
        <v>0</v>
      </c>
      <c r="BF47" s="1425">
        <f>+'Depreciation &amp; Amortisation '!BG321</f>
        <v>0</v>
      </c>
      <c r="BG47" s="1425">
        <f>+'Depreciation &amp; Amortisation '!BH321</f>
        <v>0</v>
      </c>
      <c r="BH47" s="1425">
        <f>+'Depreciation &amp; Amortisation '!BI321</f>
        <v>0</v>
      </c>
      <c r="BI47" s="1425">
        <f>+'Depreciation &amp; Amortisation '!BJ321</f>
        <v>0</v>
      </c>
      <c r="BJ47" s="1425">
        <f>+'Depreciation &amp; Amortisation '!BK321</f>
        <v>0</v>
      </c>
      <c r="BK47" s="1425">
        <f>+'Depreciation &amp; Amortisation '!BL321</f>
        <v>0</v>
      </c>
      <c r="BL47" s="1425">
        <f>+'Depreciation &amp; Amortisation '!BM321</f>
        <v>0</v>
      </c>
      <c r="BM47" s="1425">
        <f>+'Depreciation &amp; Amortisation '!BN321</f>
        <v>0</v>
      </c>
      <c r="BN47" s="1425">
        <f>+'Depreciation &amp; Amortisation '!BO321</f>
        <v>0</v>
      </c>
    </row>
    <row r="48" spans="2:66" ht="10.199999999999999">
      <c r="B48" s="802" t="s">
        <v>84</v>
      </c>
      <c r="C48" s="802"/>
      <c r="D48" s="802"/>
      <c r="E48" s="1424">
        <v>0</v>
      </c>
      <c r="F48" s="1424">
        <f>+'Depreciation &amp; Amortisation '!G128</f>
        <v>3400</v>
      </c>
      <c r="G48" s="1424">
        <f>+'Depreciation &amp; Amortisation '!H128</f>
        <v>4700</v>
      </c>
      <c r="H48" s="1424">
        <f>+'Depreciation &amp; Amortisation '!I128</f>
        <v>5400</v>
      </c>
      <c r="I48" s="1424">
        <f>+'Depreciation &amp; Amortisation '!J128</f>
        <v>6100</v>
      </c>
      <c r="J48" s="1424">
        <f>+'Depreciation &amp; Amortisation '!K128</f>
        <v>6500</v>
      </c>
      <c r="K48" s="1424">
        <f>+'Depreciation &amp; Amortisation '!L128</f>
        <v>6900</v>
      </c>
      <c r="L48" s="1424">
        <f>+'Depreciation &amp; Amortisation '!M128</f>
        <v>6900</v>
      </c>
      <c r="M48" s="1424">
        <f>+'Depreciation &amp; Amortisation '!N128</f>
        <v>6900</v>
      </c>
      <c r="N48" s="1424">
        <f>+'Depreciation &amp; Amortisation '!O128</f>
        <v>6900</v>
      </c>
      <c r="O48" s="1424">
        <f>+'Depreciation &amp; Amortisation '!P128</f>
        <v>6900</v>
      </c>
      <c r="P48" s="1424">
        <f>+'Depreciation &amp; Amortisation '!Q128</f>
        <v>6900</v>
      </c>
      <c r="Q48" s="1424">
        <f>+'Depreciation &amp; Amortisation '!R128</f>
        <v>6900</v>
      </c>
      <c r="R48" s="1424">
        <f>+'Depreciation &amp; Amortisation '!S128</f>
        <v>6900</v>
      </c>
      <c r="S48" s="1424">
        <f>+'Depreciation &amp; Amortisation '!T128</f>
        <v>6900</v>
      </c>
      <c r="T48" s="1424">
        <f>+'Depreciation &amp; Amortisation '!U128</f>
        <v>6900</v>
      </c>
      <c r="U48" s="1424">
        <f>+'Depreciation &amp; Amortisation '!V128</f>
        <v>6900</v>
      </c>
      <c r="V48" s="1424">
        <f>+'Depreciation &amp; Amortisation '!W128</f>
        <v>6900</v>
      </c>
      <c r="W48" s="1424">
        <f>+'Depreciation &amp; Amortisation '!X128</f>
        <v>6900</v>
      </c>
      <c r="X48" s="1424">
        <f>+'Depreciation &amp; Amortisation '!Y128</f>
        <v>6900</v>
      </c>
      <c r="Y48" s="1424">
        <f>+'Depreciation &amp; Amortisation '!Z128</f>
        <v>6900</v>
      </c>
      <c r="Z48" s="1424">
        <f>+'Depreciation &amp; Amortisation '!AA128</f>
        <v>6900</v>
      </c>
      <c r="AA48" s="1424">
        <f>+'Depreciation &amp; Amortisation '!AB128</f>
        <v>6900</v>
      </c>
      <c r="AB48" s="1424">
        <f>+'Depreciation &amp; Amortisation '!AC128</f>
        <v>6900</v>
      </c>
      <c r="AC48" s="1424">
        <f>+'Depreciation &amp; Amortisation '!AD128</f>
        <v>6900</v>
      </c>
      <c r="AD48" s="1424">
        <f>+'Depreciation &amp; Amortisation '!AE128</f>
        <v>6900</v>
      </c>
      <c r="AE48" s="1424">
        <f>+'Depreciation &amp; Amortisation '!AF128</f>
        <v>6900</v>
      </c>
      <c r="AF48" s="1424">
        <f>+'Depreciation &amp; Amortisation '!AG128</f>
        <v>6900</v>
      </c>
      <c r="AG48" s="1424">
        <f>+'Depreciation &amp; Amortisation '!AH128</f>
        <v>6900</v>
      </c>
      <c r="AH48" s="1424">
        <f>+'Depreciation &amp; Amortisation '!AI128</f>
        <v>6900</v>
      </c>
      <c r="AI48" s="1424">
        <f>+'Depreciation &amp; Amortisation '!AJ128</f>
        <v>6900</v>
      </c>
      <c r="AJ48" s="1424">
        <f>+'Depreciation &amp; Amortisation '!AK128</f>
        <v>6900</v>
      </c>
      <c r="AK48" s="1424">
        <f>+'Depreciation &amp; Amortisation '!AL128</f>
        <v>6900</v>
      </c>
      <c r="AL48" s="1424">
        <f>+'Depreciation &amp; Amortisation '!AM128</f>
        <v>6900</v>
      </c>
      <c r="AM48" s="1424">
        <f>+'Depreciation &amp; Amortisation '!AN128</f>
        <v>6900</v>
      </c>
      <c r="AN48" s="1424">
        <f>+'Depreciation &amp; Amortisation '!AO128</f>
        <v>6900</v>
      </c>
      <c r="AO48" s="1424">
        <f>+'Depreciation &amp; Amortisation '!AP128</f>
        <v>6900</v>
      </c>
      <c r="AP48" s="1424">
        <f>+'Depreciation &amp; Amortisation '!AQ128</f>
        <v>6900</v>
      </c>
      <c r="AQ48" s="1424">
        <f>+'Depreciation &amp; Amortisation '!AR128</f>
        <v>6900</v>
      </c>
      <c r="AR48" s="1424">
        <f>+'Depreciation &amp; Amortisation '!AS128</f>
        <v>6900</v>
      </c>
      <c r="AS48" s="1424">
        <f>+'Depreciation &amp; Amortisation '!AT128</f>
        <v>6900</v>
      </c>
      <c r="AT48" s="1424">
        <f>+'Depreciation &amp; Amortisation '!AU128</f>
        <v>6900</v>
      </c>
      <c r="AU48" s="1424">
        <f>+'Depreciation &amp; Amortisation '!AV128</f>
        <v>6900</v>
      </c>
      <c r="AV48" s="1424">
        <f>+'Depreciation &amp; Amortisation '!AW128</f>
        <v>6900</v>
      </c>
      <c r="AW48" s="1424">
        <f>+'Depreciation &amp; Amortisation '!AX128</f>
        <v>6900</v>
      </c>
      <c r="AX48" s="1424">
        <f>+'Depreciation &amp; Amortisation '!AY128</f>
        <v>6900</v>
      </c>
      <c r="AY48" s="1424">
        <f>+'Depreciation &amp; Amortisation '!AZ128</f>
        <v>6900</v>
      </c>
      <c r="AZ48" s="1424">
        <f>+'Depreciation &amp; Amortisation '!BA128</f>
        <v>6900</v>
      </c>
      <c r="BA48" s="1424">
        <f>+'Depreciation &amp; Amortisation '!BB128</f>
        <v>6900</v>
      </c>
      <c r="BB48" s="1424">
        <f>+'Depreciation &amp; Amortisation '!BC128</f>
        <v>6900</v>
      </c>
      <c r="BC48" s="1424">
        <f>+'Depreciation &amp; Amortisation '!BD128</f>
        <v>6900</v>
      </c>
      <c r="BD48" s="1424">
        <f>+'Depreciation &amp; Amortisation '!BE128</f>
        <v>6900</v>
      </c>
      <c r="BE48" s="1424">
        <f>+'Depreciation &amp; Amortisation '!BF128</f>
        <v>6900</v>
      </c>
      <c r="BF48" s="1424">
        <f>+'Depreciation &amp; Amortisation '!BG128</f>
        <v>6900</v>
      </c>
      <c r="BG48" s="1424">
        <f>+'Depreciation &amp; Amortisation '!BH128</f>
        <v>6900</v>
      </c>
      <c r="BH48" s="1424">
        <f>+'Depreciation &amp; Amortisation '!BI128</f>
        <v>6900</v>
      </c>
      <c r="BI48" s="1424">
        <f>+'Depreciation &amp; Amortisation '!BJ128</f>
        <v>6900</v>
      </c>
      <c r="BJ48" s="1424">
        <f>+'Depreciation &amp; Amortisation '!BK128</f>
        <v>6900</v>
      </c>
      <c r="BK48" s="1424">
        <f>+'Depreciation &amp; Amortisation '!BL128</f>
        <v>6900</v>
      </c>
      <c r="BL48" s="1424">
        <f>+'Depreciation &amp; Amortisation '!BM128</f>
        <v>6900</v>
      </c>
      <c r="BM48" s="1424">
        <f>+'Depreciation &amp; Amortisation '!BN128</f>
        <v>6900</v>
      </c>
      <c r="BN48" s="1424">
        <f>+'Depreciation &amp; Amortisation '!BO128</f>
        <v>0</v>
      </c>
    </row>
    <row r="49" spans="5:53" s="116" customFormat="1" ht="10.199999999999999">
      <c r="E49" s="117"/>
      <c r="F49" s="117"/>
      <c r="G49" s="117"/>
      <c r="H49" s="117"/>
      <c r="I49" s="117"/>
      <c r="J49" s="118"/>
      <c r="K49" s="117"/>
      <c r="L49" s="117"/>
      <c r="M49" s="108"/>
      <c r="N49" s="108"/>
      <c r="O49" s="108"/>
      <c r="P49" s="108"/>
      <c r="Q49" s="108"/>
      <c r="R49" s="108"/>
      <c r="S49" s="108"/>
      <c r="T49" s="108"/>
      <c r="U49" s="117"/>
      <c r="V49" s="117"/>
      <c r="W49" s="117"/>
      <c r="X49" s="117"/>
      <c r="Y49" s="117"/>
      <c r="Z49" s="117"/>
      <c r="AA49" s="117"/>
      <c r="AB49" s="117"/>
      <c r="AC49" s="117"/>
      <c r="AD49" s="117"/>
      <c r="AE49" s="117"/>
      <c r="AF49" s="117"/>
      <c r="AG49" s="117"/>
      <c r="AH49" s="117"/>
      <c r="AI49" s="117"/>
      <c r="AJ49" s="117"/>
      <c r="AK49" s="117"/>
      <c r="AL49" s="117"/>
      <c r="AM49" s="117"/>
      <c r="AN49" s="117"/>
      <c r="AO49" s="117"/>
      <c r="AP49" s="117"/>
      <c r="AQ49" s="117"/>
      <c r="AR49" s="117"/>
      <c r="AS49" s="117"/>
      <c r="AT49" s="836"/>
      <c r="AU49" s="842"/>
      <c r="AW49" s="849"/>
      <c r="AX49" s="117"/>
      <c r="AY49" s="117"/>
      <c r="AZ49" s="117"/>
      <c r="BA49" s="117"/>
    </row>
    <row r="50" spans="5:53">
      <c r="J50" s="109"/>
    </row>
    <row r="51" spans="5:53">
      <c r="J51" s="109"/>
    </row>
    <row r="52" spans="5:53">
      <c r="J52" s="109"/>
    </row>
    <row r="53" spans="5:53">
      <c r="J53" s="109"/>
    </row>
    <row r="54" spans="5:53">
      <c r="J54" s="109"/>
    </row>
    <row r="55" spans="5:53">
      <c r="J55" s="109"/>
    </row>
    <row r="56" spans="5:53">
      <c r="J56" s="109"/>
    </row>
    <row r="57" spans="5:53">
      <c r="J57" s="109"/>
    </row>
    <row r="58" spans="5:53">
      <c r="J58" s="109"/>
    </row>
    <row r="59" spans="5:53">
      <c r="J59" s="109"/>
    </row>
    <row r="60" spans="5:53">
      <c r="J60" s="109"/>
    </row>
    <row r="61" spans="5:53">
      <c r="J61" s="109"/>
    </row>
    <row r="62" spans="5:53">
      <c r="J62" s="109"/>
    </row>
    <row r="63" spans="5:53">
      <c r="J63" s="119"/>
    </row>
    <row r="64" spans="5:53" outlineLevel="1"/>
    <row r="65" outlineLevel="1"/>
  </sheetData>
  <mergeCells count="9">
    <mergeCell ref="AG5:AJ5"/>
    <mergeCell ref="AK5:AN5"/>
    <mergeCell ref="AO5:AR5"/>
    <mergeCell ref="B3:C3"/>
    <mergeCell ref="E5:H5"/>
    <mergeCell ref="I5:L5"/>
    <mergeCell ref="U5:X5"/>
    <mergeCell ref="Y5:AB5"/>
    <mergeCell ref="AC5:AF5"/>
  </mergeCells>
  <phoneticPr fontId="2" type="noConversion"/>
  <printOptions horizontalCentered="1"/>
  <pageMargins left="0.25" right="0.25" top="0.5" bottom="0.5" header="0" footer="0"/>
  <pageSetup pageOrder="overThenDown" orientation="landscape" r:id="rId1"/>
  <headerFooter alignWithMargins="0"/>
  <ignoredErrors>
    <ignoredError sqref="C35:D35 U34:AP35 C34:D34 F34:L34 F35:L35" formula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8">
    <tabColor rgb="FF002060"/>
  </sheetPr>
  <dimension ref="A1:DL384"/>
  <sheetViews>
    <sheetView zoomScaleNormal="100" workbookViewId="0">
      <selection activeCell="BD209" sqref="BD209"/>
    </sheetView>
  </sheetViews>
  <sheetFormatPr defaultColWidth="9.21875" defaultRowHeight="10.199999999999999"/>
  <cols>
    <col min="1" max="1" width="1" style="1307" customWidth="1"/>
    <col min="2" max="2" width="11.21875" style="1307" customWidth="1"/>
    <col min="3" max="3" width="10.21875" style="1307" bestFit="1" customWidth="1"/>
    <col min="4" max="6" width="7.21875" style="1307" customWidth="1"/>
    <col min="7" max="66" width="12.94140625" style="1307" customWidth="1"/>
    <col min="67" max="16384" width="9.21875" style="1307"/>
  </cols>
  <sheetData>
    <row r="1" spans="1:66" ht="17.7">
      <c r="B1" s="1433" t="s">
        <v>119</v>
      </c>
    </row>
    <row r="2" spans="1:66" ht="10.5" thickBot="1"/>
    <row r="3" spans="1:66" ht="21">
      <c r="A3" s="1434"/>
      <c r="B3" s="1435" t="s">
        <v>92</v>
      </c>
      <c r="C3" s="1436"/>
      <c r="D3" s="1437"/>
      <c r="E3" s="1438"/>
      <c r="F3" s="1439" t="s">
        <v>111</v>
      </c>
      <c r="G3" s="1622" t="s">
        <v>49</v>
      </c>
      <c r="H3" s="1622"/>
      <c r="I3" s="1622"/>
      <c r="J3" s="1622"/>
      <c r="K3" s="1622" t="s">
        <v>77</v>
      </c>
      <c r="L3" s="1622"/>
      <c r="M3" s="1622"/>
      <c r="N3" s="1622"/>
      <c r="O3" s="1622" t="s">
        <v>78</v>
      </c>
      <c r="P3" s="1622"/>
      <c r="Q3" s="1622"/>
      <c r="R3" s="1622"/>
      <c r="S3" s="1622" t="s">
        <v>79</v>
      </c>
      <c r="T3" s="1622"/>
      <c r="U3" s="1622"/>
      <c r="V3" s="1622"/>
      <c r="W3" s="1622" t="s">
        <v>80</v>
      </c>
      <c r="X3" s="1622"/>
      <c r="Y3" s="1622"/>
      <c r="Z3" s="1440"/>
      <c r="AA3" s="1622" t="s">
        <v>318</v>
      </c>
      <c r="AB3" s="1622"/>
      <c r="AC3" s="1622"/>
      <c r="AD3" s="1440"/>
      <c r="AE3" s="1622" t="s">
        <v>317</v>
      </c>
      <c r="AF3" s="1622"/>
      <c r="AG3" s="1622"/>
      <c r="AH3" s="1440"/>
      <c r="AI3" s="1622" t="s">
        <v>319</v>
      </c>
      <c r="AJ3" s="1622"/>
      <c r="AK3" s="1622"/>
      <c r="AL3" s="1440"/>
      <c r="AM3" s="1622" t="s">
        <v>412</v>
      </c>
      <c r="AN3" s="1622"/>
      <c r="AO3" s="1622"/>
      <c r="AP3" s="1440"/>
      <c r="AQ3" s="1622" t="s">
        <v>413</v>
      </c>
      <c r="AR3" s="1622"/>
      <c r="AS3" s="1622"/>
      <c r="AT3" s="1440"/>
      <c r="AU3" s="1622" t="s">
        <v>626</v>
      </c>
      <c r="AV3" s="1622"/>
      <c r="AW3" s="1622"/>
      <c r="AX3" s="1440"/>
      <c r="AY3" s="1622" t="s">
        <v>627</v>
      </c>
      <c r="AZ3" s="1622"/>
      <c r="BA3" s="1622"/>
      <c r="BB3" s="1440"/>
      <c r="BC3" s="1622" t="s">
        <v>628</v>
      </c>
      <c r="BD3" s="1622"/>
      <c r="BE3" s="1622"/>
      <c r="BF3" s="1440"/>
      <c r="BG3" s="1622" t="s">
        <v>629</v>
      </c>
      <c r="BH3" s="1622"/>
      <c r="BI3" s="1622"/>
      <c r="BJ3" s="1440"/>
      <c r="BK3" s="1622" t="s">
        <v>630</v>
      </c>
      <c r="BL3" s="1622"/>
      <c r="BM3" s="1622"/>
      <c r="BN3" s="1440"/>
    </row>
    <row r="4" spans="1:66" ht="10.5">
      <c r="A4" s="1434"/>
      <c r="B4" s="1441"/>
      <c r="C4" s="1442"/>
      <c r="D4" s="1443" t="s">
        <v>81</v>
      </c>
      <c r="E4" s="1444"/>
      <c r="F4" s="1444"/>
      <c r="G4" s="1444" t="s">
        <v>66</v>
      </c>
      <c r="H4" s="1444" t="s">
        <v>67</v>
      </c>
      <c r="I4" s="1444" t="s">
        <v>68</v>
      </c>
      <c r="J4" s="1444" t="s">
        <v>69</v>
      </c>
      <c r="K4" s="1444" t="s">
        <v>66</v>
      </c>
      <c r="L4" s="1444" t="s">
        <v>67</v>
      </c>
      <c r="M4" s="1444" t="s">
        <v>68</v>
      </c>
      <c r="N4" s="1444" t="s">
        <v>69</v>
      </c>
      <c r="O4" s="1444" t="s">
        <v>66</v>
      </c>
      <c r="P4" s="1444" t="s">
        <v>67</v>
      </c>
      <c r="Q4" s="1444" t="s">
        <v>68</v>
      </c>
      <c r="R4" s="1444" t="s">
        <v>69</v>
      </c>
      <c r="S4" s="1444" t="s">
        <v>66</v>
      </c>
      <c r="T4" s="1444" t="s">
        <v>67</v>
      </c>
      <c r="U4" s="1444" t="s">
        <v>68</v>
      </c>
      <c r="V4" s="1444" t="s">
        <v>69</v>
      </c>
      <c r="W4" s="1444" t="s">
        <v>66</v>
      </c>
      <c r="X4" s="1444" t="s">
        <v>67</v>
      </c>
      <c r="Y4" s="1444" t="s">
        <v>68</v>
      </c>
      <c r="Z4" s="1445" t="s">
        <v>69</v>
      </c>
      <c r="AA4" s="1444" t="s">
        <v>66</v>
      </c>
      <c r="AB4" s="1444" t="s">
        <v>67</v>
      </c>
      <c r="AC4" s="1444" t="s">
        <v>68</v>
      </c>
      <c r="AD4" s="1445" t="s">
        <v>69</v>
      </c>
      <c r="AE4" s="1444" t="s">
        <v>66</v>
      </c>
      <c r="AF4" s="1444" t="s">
        <v>67</v>
      </c>
      <c r="AG4" s="1444" t="s">
        <v>68</v>
      </c>
      <c r="AH4" s="1445" t="s">
        <v>69</v>
      </c>
      <c r="AI4" s="1444" t="s">
        <v>66</v>
      </c>
      <c r="AJ4" s="1444" t="s">
        <v>67</v>
      </c>
      <c r="AK4" s="1444" t="s">
        <v>68</v>
      </c>
      <c r="AL4" s="1445" t="s">
        <v>69</v>
      </c>
      <c r="AM4" s="1444" t="s">
        <v>66</v>
      </c>
      <c r="AN4" s="1444" t="s">
        <v>67</v>
      </c>
      <c r="AO4" s="1444" t="s">
        <v>68</v>
      </c>
      <c r="AP4" s="1445" t="s">
        <v>69</v>
      </c>
      <c r="AQ4" s="1444" t="s">
        <v>66</v>
      </c>
      <c r="AR4" s="1444" t="s">
        <v>67</v>
      </c>
      <c r="AS4" s="1444" t="s">
        <v>68</v>
      </c>
      <c r="AT4" s="1445" t="s">
        <v>69</v>
      </c>
      <c r="AU4" s="1444" t="s">
        <v>66</v>
      </c>
      <c r="AV4" s="1444" t="s">
        <v>67</v>
      </c>
      <c r="AW4" s="1444" t="s">
        <v>68</v>
      </c>
      <c r="AX4" s="1445" t="s">
        <v>69</v>
      </c>
      <c r="AY4" s="1444" t="s">
        <v>66</v>
      </c>
      <c r="AZ4" s="1444" t="s">
        <v>67</v>
      </c>
      <c r="BA4" s="1444" t="s">
        <v>68</v>
      </c>
      <c r="BB4" s="1445" t="s">
        <v>69</v>
      </c>
      <c r="BC4" s="1444" t="s">
        <v>66</v>
      </c>
      <c r="BD4" s="1444" t="s">
        <v>67</v>
      </c>
      <c r="BE4" s="1444" t="s">
        <v>68</v>
      </c>
      <c r="BF4" s="1445" t="s">
        <v>69</v>
      </c>
      <c r="BG4" s="1444" t="s">
        <v>66</v>
      </c>
      <c r="BH4" s="1444" t="s">
        <v>67</v>
      </c>
      <c r="BI4" s="1444" t="s">
        <v>68</v>
      </c>
      <c r="BJ4" s="1445" t="s">
        <v>69</v>
      </c>
      <c r="BK4" s="1444" t="s">
        <v>66</v>
      </c>
      <c r="BL4" s="1444" t="s">
        <v>67</v>
      </c>
      <c r="BM4" s="1444" t="s">
        <v>68</v>
      </c>
      <c r="BN4" s="1445" t="s">
        <v>69</v>
      </c>
    </row>
    <row r="5" spans="1:66" ht="10.5">
      <c r="A5" s="1434"/>
      <c r="B5" s="1625" t="s">
        <v>49</v>
      </c>
      <c r="C5" s="1446" t="s">
        <v>66</v>
      </c>
      <c r="D5" s="1424"/>
      <c r="E5" s="1424"/>
      <c r="F5" s="1424">
        <f>+'Full Assumptions '!C530</f>
        <v>0</v>
      </c>
      <c r="G5" s="1424">
        <f>+'Full Assumptions '!C373</f>
        <v>269237.63883524493</v>
      </c>
      <c r="H5" s="1424"/>
      <c r="I5" s="1424"/>
      <c r="J5" s="1424"/>
      <c r="K5" s="1424"/>
      <c r="L5" s="1424"/>
      <c r="M5" s="1424"/>
      <c r="N5" s="1424"/>
      <c r="O5" s="1424"/>
      <c r="P5" s="1424"/>
      <c r="Q5" s="1424"/>
      <c r="R5" s="1424"/>
      <c r="S5" s="1424"/>
      <c r="T5" s="1424"/>
      <c r="U5" s="1424"/>
      <c r="V5" s="1424"/>
      <c r="W5" s="1424"/>
      <c r="X5" s="1424"/>
      <c r="Y5" s="1424"/>
      <c r="Z5" s="1424"/>
      <c r="AA5" s="1424"/>
      <c r="AB5" s="1424"/>
      <c r="AC5" s="1424"/>
      <c r="AD5" s="1424"/>
      <c r="AE5" s="1424"/>
      <c r="AF5" s="1424"/>
      <c r="AG5" s="1424"/>
      <c r="AH5" s="1424"/>
      <c r="AI5" s="1424"/>
      <c r="AJ5" s="1424"/>
      <c r="AK5" s="1424"/>
      <c r="AL5" s="1424"/>
      <c r="AM5" s="1424"/>
      <c r="AN5" s="1424"/>
      <c r="AO5" s="1424"/>
      <c r="AP5" s="1424"/>
      <c r="AQ5" s="1424"/>
      <c r="AR5" s="1424"/>
      <c r="AS5" s="1424"/>
      <c r="AT5" s="1424"/>
      <c r="AU5" s="1424"/>
      <c r="AV5" s="1424"/>
      <c r="AW5" s="1424"/>
      <c r="AX5" s="1424"/>
      <c r="AY5" s="1424"/>
      <c r="AZ5" s="1424"/>
      <c r="BA5" s="1424"/>
      <c r="BB5" s="1424"/>
      <c r="BC5" s="1424"/>
      <c r="BD5" s="1424"/>
      <c r="BE5" s="1424"/>
      <c r="BF5" s="1424"/>
      <c r="BG5" s="1424"/>
      <c r="BH5" s="1424"/>
      <c r="BI5" s="1424"/>
      <c r="BJ5" s="1424"/>
      <c r="BK5" s="1424"/>
      <c r="BL5" s="1424"/>
      <c r="BM5" s="1424"/>
      <c r="BN5" s="1424"/>
    </row>
    <row r="6" spans="1:66" ht="10.5">
      <c r="A6" s="1434"/>
      <c r="B6" s="1625"/>
      <c r="C6" s="1446" t="s">
        <v>67</v>
      </c>
      <c r="D6" s="1425"/>
      <c r="E6" s="1425"/>
      <c r="F6" s="1425"/>
      <c r="G6" s="1425"/>
      <c r="H6" s="1425">
        <f>+'Full Assumptions '!D373</f>
        <v>101613.8601470081</v>
      </c>
      <c r="I6" s="1425"/>
      <c r="J6" s="1425"/>
      <c r="K6" s="1425"/>
      <c r="L6" s="1425"/>
      <c r="M6" s="1425"/>
      <c r="N6" s="1425"/>
      <c r="O6" s="1425"/>
      <c r="P6" s="1425"/>
      <c r="Q6" s="1425"/>
      <c r="R6" s="1425"/>
      <c r="S6" s="1425"/>
      <c r="T6" s="1425"/>
      <c r="U6" s="1425"/>
      <c r="V6" s="1425"/>
      <c r="W6" s="1425"/>
      <c r="X6" s="1425"/>
      <c r="Y6" s="1425"/>
      <c r="Z6" s="1425"/>
      <c r="AA6" s="1425"/>
      <c r="AB6" s="1425"/>
      <c r="AC6" s="1425"/>
      <c r="AD6" s="1425"/>
      <c r="AE6" s="1425"/>
      <c r="AF6" s="1425"/>
      <c r="AG6" s="1425"/>
      <c r="AH6" s="1425"/>
      <c r="AI6" s="1425"/>
      <c r="AJ6" s="1425"/>
      <c r="AK6" s="1425"/>
      <c r="AL6" s="1425"/>
      <c r="AM6" s="1425"/>
      <c r="AN6" s="1425"/>
      <c r="AO6" s="1425"/>
      <c r="AP6" s="1425"/>
      <c r="AQ6" s="1425"/>
      <c r="AR6" s="1425"/>
      <c r="AS6" s="1425"/>
      <c r="AT6" s="1425"/>
      <c r="AU6" s="1425"/>
      <c r="AV6" s="1425"/>
      <c r="AW6" s="1425"/>
      <c r="AX6" s="1425"/>
      <c r="AY6" s="1425"/>
      <c r="AZ6" s="1425"/>
      <c r="BA6" s="1425"/>
      <c r="BB6" s="1425"/>
      <c r="BC6" s="1425"/>
      <c r="BD6" s="1425"/>
      <c r="BE6" s="1425"/>
      <c r="BF6" s="1425"/>
      <c r="BG6" s="1425"/>
      <c r="BH6" s="1425"/>
      <c r="BI6" s="1425"/>
      <c r="BJ6" s="1425"/>
      <c r="BK6" s="1425"/>
      <c r="BL6" s="1425"/>
      <c r="BM6" s="1425"/>
      <c r="BN6" s="1425"/>
    </row>
    <row r="7" spans="1:66" ht="10.5">
      <c r="A7" s="1434"/>
      <c r="B7" s="1625"/>
      <c r="C7" s="1446" t="s">
        <v>68</v>
      </c>
      <c r="D7" s="1424"/>
      <c r="E7" s="1424"/>
      <c r="F7" s="1424"/>
      <c r="G7" s="1424"/>
      <c r="H7" s="1424"/>
      <c r="I7" s="1424">
        <f>+'Full Assumptions '!E373</f>
        <v>56215.89500440548</v>
      </c>
      <c r="J7" s="1424"/>
      <c r="K7" s="1424"/>
      <c r="L7" s="1424"/>
      <c r="M7" s="1424"/>
      <c r="N7" s="1424"/>
      <c r="O7" s="1424"/>
      <c r="P7" s="1424"/>
      <c r="Q7" s="1424"/>
      <c r="R7" s="1424"/>
      <c r="S7" s="1424"/>
      <c r="T7" s="1424"/>
      <c r="U7" s="1424"/>
      <c r="V7" s="1424"/>
      <c r="W7" s="1424"/>
      <c r="X7" s="1424"/>
      <c r="Y7" s="1424"/>
      <c r="Z7" s="1424"/>
      <c r="AA7" s="1424"/>
      <c r="AB7" s="1424"/>
      <c r="AC7" s="1424"/>
      <c r="AD7" s="1424"/>
      <c r="AE7" s="1424"/>
      <c r="AF7" s="1424"/>
      <c r="AG7" s="1424"/>
      <c r="AH7" s="1424"/>
      <c r="AI7" s="1424"/>
      <c r="AJ7" s="1424"/>
      <c r="AK7" s="1424"/>
      <c r="AL7" s="1424"/>
      <c r="AM7" s="1424"/>
      <c r="AN7" s="1424"/>
      <c r="AO7" s="1424"/>
      <c r="AP7" s="1424"/>
      <c r="AQ7" s="1424"/>
      <c r="AR7" s="1424"/>
      <c r="AS7" s="1424"/>
      <c r="AT7" s="1424"/>
      <c r="AU7" s="1424"/>
      <c r="AV7" s="1424"/>
      <c r="AW7" s="1424"/>
      <c r="AX7" s="1424"/>
      <c r="AY7" s="1424"/>
      <c r="AZ7" s="1424"/>
      <c r="BA7" s="1424"/>
      <c r="BB7" s="1424"/>
      <c r="BC7" s="1424"/>
      <c r="BD7" s="1424"/>
      <c r="BE7" s="1424"/>
      <c r="BF7" s="1424"/>
      <c r="BG7" s="1424"/>
      <c r="BH7" s="1424"/>
      <c r="BI7" s="1424"/>
      <c r="BJ7" s="1424"/>
      <c r="BK7" s="1424"/>
      <c r="BL7" s="1424"/>
      <c r="BM7" s="1424"/>
      <c r="BN7" s="1424"/>
    </row>
    <row r="8" spans="1:66" ht="10.5">
      <c r="A8" s="1434"/>
      <c r="B8" s="1625"/>
      <c r="C8" s="1446" t="s">
        <v>69</v>
      </c>
      <c r="D8" s="1425"/>
      <c r="E8" s="1425"/>
      <c r="F8" s="1425"/>
      <c r="G8" s="1425"/>
      <c r="H8" s="1425"/>
      <c r="I8" s="1425"/>
      <c r="J8" s="1425">
        <f>+'Full Assumptions '!F373</f>
        <v>56215.89500440548</v>
      </c>
      <c r="K8" s="1425"/>
      <c r="L8" s="1425"/>
      <c r="M8" s="1425"/>
      <c r="N8" s="1425"/>
      <c r="O8" s="1425"/>
      <c r="P8" s="1425"/>
      <c r="Q8" s="1425"/>
      <c r="R8" s="1425"/>
      <c r="S8" s="1425"/>
      <c r="T8" s="1425"/>
      <c r="U8" s="1425"/>
      <c r="V8" s="1425"/>
      <c r="W8" s="1425"/>
      <c r="X8" s="1425"/>
      <c r="Y8" s="1425"/>
      <c r="Z8" s="1425"/>
      <c r="AA8" s="1425"/>
      <c r="AB8" s="1425"/>
      <c r="AC8" s="1425"/>
      <c r="AD8" s="1425"/>
      <c r="AE8" s="1425"/>
      <c r="AF8" s="1425"/>
      <c r="AG8" s="1425"/>
      <c r="AH8" s="1425"/>
      <c r="AI8" s="1425"/>
      <c r="AJ8" s="1425"/>
      <c r="AK8" s="1425"/>
      <c r="AL8" s="1425"/>
      <c r="AM8" s="1425"/>
      <c r="AN8" s="1425"/>
      <c r="AO8" s="1425"/>
      <c r="AP8" s="1425"/>
      <c r="AQ8" s="1425"/>
      <c r="AR8" s="1425"/>
      <c r="AS8" s="1425"/>
      <c r="AT8" s="1425"/>
      <c r="AU8" s="1425"/>
      <c r="AV8" s="1425"/>
      <c r="AW8" s="1425"/>
      <c r="AX8" s="1425"/>
      <c r="AY8" s="1425"/>
      <c r="AZ8" s="1425"/>
      <c r="BA8" s="1425"/>
      <c r="BB8" s="1425"/>
      <c r="BC8" s="1425"/>
      <c r="BD8" s="1425"/>
      <c r="BE8" s="1425"/>
      <c r="BF8" s="1425"/>
      <c r="BG8" s="1425"/>
      <c r="BH8" s="1425"/>
      <c r="BI8" s="1425"/>
      <c r="BJ8" s="1425"/>
      <c r="BK8" s="1425"/>
      <c r="BL8" s="1425"/>
      <c r="BM8" s="1425"/>
      <c r="BN8" s="1425"/>
    </row>
    <row r="9" spans="1:66" ht="10.5">
      <c r="A9" s="1434"/>
      <c r="B9" s="1625" t="s">
        <v>77</v>
      </c>
      <c r="C9" s="1446" t="s">
        <v>66</v>
      </c>
      <c r="D9" s="1424"/>
      <c r="E9" s="1424"/>
      <c r="F9" s="1424"/>
      <c r="G9" s="1424"/>
      <c r="H9" s="1424"/>
      <c r="I9" s="1424"/>
      <c r="J9" s="1424"/>
      <c r="K9" s="1424">
        <f>+'Full Assumptions '!C374</f>
        <v>28107.94750220274</v>
      </c>
      <c r="L9" s="1424"/>
      <c r="M9" s="1424"/>
      <c r="N9" s="1424"/>
      <c r="O9" s="1424"/>
      <c r="P9" s="1424"/>
      <c r="Q9" s="1424"/>
      <c r="R9" s="1424"/>
      <c r="S9" s="1424"/>
      <c r="T9" s="1424"/>
      <c r="U9" s="1424"/>
      <c r="V9" s="1424"/>
      <c r="W9" s="1424"/>
      <c r="X9" s="1424"/>
      <c r="Y9" s="1424"/>
      <c r="Z9" s="1424"/>
      <c r="AA9" s="1424"/>
      <c r="AB9" s="1424"/>
      <c r="AC9" s="1424"/>
      <c r="AD9" s="1424"/>
      <c r="AE9" s="1424"/>
      <c r="AF9" s="1424"/>
      <c r="AG9" s="1424"/>
      <c r="AH9" s="1424"/>
      <c r="AI9" s="1424"/>
      <c r="AJ9" s="1424"/>
      <c r="AK9" s="1424"/>
      <c r="AL9" s="1424"/>
      <c r="AM9" s="1424"/>
      <c r="AN9" s="1424"/>
      <c r="AO9" s="1424"/>
      <c r="AP9" s="1424"/>
      <c r="AQ9" s="1424"/>
      <c r="AR9" s="1424"/>
      <c r="AS9" s="1424"/>
      <c r="AT9" s="1424"/>
      <c r="AU9" s="1424"/>
      <c r="AV9" s="1424"/>
      <c r="AW9" s="1424"/>
      <c r="AX9" s="1424"/>
      <c r="AY9" s="1424"/>
      <c r="AZ9" s="1424"/>
      <c r="BA9" s="1424"/>
      <c r="BB9" s="1424"/>
      <c r="BC9" s="1424"/>
      <c r="BD9" s="1424"/>
      <c r="BE9" s="1424"/>
      <c r="BF9" s="1424"/>
      <c r="BG9" s="1424"/>
      <c r="BH9" s="1424"/>
      <c r="BI9" s="1424"/>
      <c r="BJ9" s="1424"/>
      <c r="BK9" s="1424"/>
      <c r="BL9" s="1424"/>
      <c r="BM9" s="1424"/>
      <c r="BN9" s="1424"/>
    </row>
    <row r="10" spans="1:66" ht="10.5">
      <c r="A10" s="1434"/>
      <c r="B10" s="1625"/>
      <c r="C10" s="1446" t="s">
        <v>67</v>
      </c>
      <c r="D10" s="1425"/>
      <c r="E10" s="1425"/>
      <c r="F10" s="1425"/>
      <c r="G10" s="1425"/>
      <c r="H10" s="1425"/>
      <c r="I10" s="1425"/>
      <c r="J10" s="1425"/>
      <c r="K10" s="1425"/>
      <c r="L10" s="1425">
        <f>+'Full Assumptions '!D374</f>
        <v>28107.94750220274</v>
      </c>
      <c r="M10" s="1425"/>
      <c r="N10" s="1425"/>
      <c r="O10" s="1425"/>
      <c r="P10" s="1425"/>
      <c r="Q10" s="1425"/>
      <c r="R10" s="1425"/>
      <c r="S10" s="1425"/>
      <c r="T10" s="1425"/>
      <c r="U10" s="1425"/>
      <c r="V10" s="1425"/>
      <c r="W10" s="1425"/>
      <c r="X10" s="1425"/>
      <c r="Y10" s="1425"/>
      <c r="Z10" s="1425"/>
      <c r="AA10" s="1425"/>
      <c r="AB10" s="1425"/>
      <c r="AC10" s="1425"/>
      <c r="AD10" s="1425"/>
      <c r="AE10" s="1425"/>
      <c r="AF10" s="1425"/>
      <c r="AG10" s="1425"/>
      <c r="AH10" s="1425"/>
      <c r="AI10" s="1425"/>
      <c r="AJ10" s="1425"/>
      <c r="AK10" s="1425"/>
      <c r="AL10" s="1425"/>
      <c r="AM10" s="1425"/>
      <c r="AN10" s="1425"/>
      <c r="AO10" s="1425"/>
      <c r="AP10" s="1425"/>
      <c r="AQ10" s="1425"/>
      <c r="AR10" s="1425"/>
      <c r="AS10" s="1425"/>
      <c r="AT10" s="1425"/>
      <c r="AU10" s="1425"/>
      <c r="AV10" s="1425"/>
      <c r="AW10" s="1425"/>
      <c r="AX10" s="1425"/>
      <c r="AY10" s="1425"/>
      <c r="AZ10" s="1425"/>
      <c r="BA10" s="1425"/>
      <c r="BB10" s="1425"/>
      <c r="BC10" s="1425"/>
      <c r="BD10" s="1425"/>
      <c r="BE10" s="1425"/>
      <c r="BF10" s="1425"/>
      <c r="BG10" s="1425"/>
      <c r="BH10" s="1425"/>
      <c r="BI10" s="1425"/>
      <c r="BJ10" s="1425"/>
      <c r="BK10" s="1425"/>
      <c r="BL10" s="1425"/>
      <c r="BM10" s="1425"/>
      <c r="BN10" s="1425"/>
    </row>
    <row r="11" spans="1:66" ht="10.5">
      <c r="A11" s="1434"/>
      <c r="B11" s="1625"/>
      <c r="C11" s="1446" t="s">
        <v>68</v>
      </c>
      <c r="D11" s="1424"/>
      <c r="E11" s="1424"/>
      <c r="F11" s="1424"/>
      <c r="G11" s="1424"/>
      <c r="H11" s="1424"/>
      <c r="I11" s="1424"/>
      <c r="J11" s="1424"/>
      <c r="K11" s="1424"/>
      <c r="L11" s="1424"/>
      <c r="M11" s="1424">
        <f>+'Full Assumptions '!E374</f>
        <v>0</v>
      </c>
      <c r="N11" s="1424"/>
      <c r="O11" s="1424"/>
      <c r="P11" s="1424"/>
      <c r="Q11" s="1424"/>
      <c r="R11" s="1424"/>
      <c r="S11" s="1424"/>
      <c r="T11" s="1424"/>
      <c r="U11" s="1424"/>
      <c r="V11" s="1424"/>
      <c r="W11" s="1424"/>
      <c r="X11" s="1424"/>
      <c r="Y11" s="1424"/>
      <c r="Z11" s="1424"/>
      <c r="AA11" s="1424"/>
      <c r="AB11" s="1424"/>
      <c r="AC11" s="1424"/>
      <c r="AD11" s="1424"/>
      <c r="AE11" s="1424"/>
      <c r="AF11" s="1424"/>
      <c r="AG11" s="1424"/>
      <c r="AH11" s="1424"/>
      <c r="AI11" s="1424"/>
      <c r="AJ11" s="1424"/>
      <c r="AK11" s="1424"/>
      <c r="AL11" s="1424"/>
      <c r="AM11" s="1424"/>
      <c r="AN11" s="1424"/>
      <c r="AO11" s="1424"/>
      <c r="AP11" s="1424"/>
      <c r="AQ11" s="1424"/>
      <c r="AR11" s="1424"/>
      <c r="AS11" s="1424"/>
      <c r="AT11" s="1424"/>
      <c r="AU11" s="1424"/>
      <c r="AV11" s="1424"/>
      <c r="AW11" s="1424"/>
      <c r="AX11" s="1424"/>
      <c r="AY11" s="1424"/>
      <c r="AZ11" s="1424"/>
      <c r="BA11" s="1424"/>
      <c r="BB11" s="1424"/>
      <c r="BC11" s="1424"/>
      <c r="BD11" s="1424"/>
      <c r="BE11" s="1424"/>
      <c r="BF11" s="1424"/>
      <c r="BG11" s="1424"/>
      <c r="BH11" s="1424"/>
      <c r="BI11" s="1424"/>
      <c r="BJ11" s="1424"/>
      <c r="BK11" s="1424"/>
      <c r="BL11" s="1424"/>
      <c r="BM11" s="1424"/>
      <c r="BN11" s="1424"/>
    </row>
    <row r="12" spans="1:66" ht="10.5">
      <c r="A12" s="1434"/>
      <c r="B12" s="1625"/>
      <c r="C12" s="1446" t="s">
        <v>69</v>
      </c>
      <c r="D12" s="1425"/>
      <c r="E12" s="1425"/>
      <c r="F12" s="1425"/>
      <c r="G12" s="1425"/>
      <c r="H12" s="1425"/>
      <c r="I12" s="1425"/>
      <c r="J12" s="1425"/>
      <c r="K12" s="1425"/>
      <c r="L12" s="1425"/>
      <c r="M12" s="1425"/>
      <c r="N12" s="1425">
        <f>+'Full Assumptions '!F374</f>
        <v>0</v>
      </c>
      <c r="O12" s="1425"/>
      <c r="P12" s="1425"/>
      <c r="Q12" s="1425"/>
      <c r="R12" s="1425"/>
      <c r="S12" s="1425"/>
      <c r="T12" s="1425"/>
      <c r="U12" s="1425"/>
      <c r="V12" s="1425"/>
      <c r="W12" s="1425"/>
      <c r="X12" s="1425"/>
      <c r="Y12" s="1425"/>
      <c r="Z12" s="1425"/>
      <c r="AA12" s="1425"/>
      <c r="AB12" s="1425"/>
      <c r="AC12" s="1425"/>
      <c r="AD12" s="1425"/>
      <c r="AE12" s="1425"/>
      <c r="AF12" s="1425"/>
      <c r="AG12" s="1425"/>
      <c r="AH12" s="1425"/>
      <c r="AI12" s="1425"/>
      <c r="AJ12" s="1425"/>
      <c r="AK12" s="1425"/>
      <c r="AL12" s="1425"/>
      <c r="AM12" s="1425"/>
      <c r="AN12" s="1425"/>
      <c r="AO12" s="1425"/>
      <c r="AP12" s="1425"/>
      <c r="AQ12" s="1425"/>
      <c r="AR12" s="1425"/>
      <c r="AS12" s="1425"/>
      <c r="AT12" s="1425"/>
      <c r="AU12" s="1425"/>
      <c r="AV12" s="1425"/>
      <c r="AW12" s="1425"/>
      <c r="AX12" s="1425"/>
      <c r="AY12" s="1425"/>
      <c r="AZ12" s="1425"/>
      <c r="BA12" s="1425"/>
      <c r="BB12" s="1425"/>
      <c r="BC12" s="1425"/>
      <c r="BD12" s="1425"/>
      <c r="BE12" s="1425"/>
      <c r="BF12" s="1425"/>
      <c r="BG12" s="1425"/>
      <c r="BH12" s="1425"/>
      <c r="BI12" s="1425"/>
      <c r="BJ12" s="1425"/>
      <c r="BK12" s="1425"/>
      <c r="BL12" s="1425"/>
      <c r="BM12" s="1425"/>
      <c r="BN12" s="1425"/>
    </row>
    <row r="13" spans="1:66" ht="10.5">
      <c r="A13" s="1434"/>
      <c r="B13" s="1625" t="s">
        <v>78</v>
      </c>
      <c r="C13" s="1446" t="s">
        <v>66</v>
      </c>
      <c r="D13" s="1424"/>
      <c r="E13" s="1424"/>
      <c r="F13" s="1424"/>
      <c r="G13" s="1424"/>
      <c r="H13" s="1424"/>
      <c r="I13" s="1424"/>
      <c r="J13" s="1424"/>
      <c r="K13" s="1424"/>
      <c r="L13" s="1424"/>
      <c r="M13" s="1424"/>
      <c r="N13" s="1424"/>
      <c r="O13" s="1424">
        <f>+'Full Assumptions '!C375</f>
        <v>0</v>
      </c>
      <c r="P13" s="1424"/>
      <c r="Q13" s="1424"/>
      <c r="R13" s="1424"/>
      <c r="S13" s="1424"/>
      <c r="T13" s="1424"/>
      <c r="U13" s="1424"/>
      <c r="V13" s="1424"/>
      <c r="W13" s="1424"/>
      <c r="X13" s="1424"/>
      <c r="Y13" s="1424"/>
      <c r="Z13" s="1424"/>
      <c r="AA13" s="1424"/>
      <c r="AB13" s="1424"/>
      <c r="AC13" s="1424"/>
      <c r="AD13" s="1424"/>
      <c r="AE13" s="1424"/>
      <c r="AF13" s="1424"/>
      <c r="AG13" s="1424"/>
      <c r="AH13" s="1424"/>
      <c r="AI13" s="1424"/>
      <c r="AJ13" s="1424"/>
      <c r="AK13" s="1424"/>
      <c r="AL13" s="1424"/>
      <c r="AM13" s="1424"/>
      <c r="AN13" s="1424"/>
      <c r="AO13" s="1424"/>
      <c r="AP13" s="1424"/>
      <c r="AQ13" s="1424"/>
      <c r="AR13" s="1424"/>
      <c r="AS13" s="1424"/>
      <c r="AT13" s="1424"/>
      <c r="AU13" s="1424"/>
      <c r="AV13" s="1424"/>
      <c r="AW13" s="1424"/>
      <c r="AX13" s="1424"/>
      <c r="AY13" s="1424"/>
      <c r="AZ13" s="1424"/>
      <c r="BA13" s="1424"/>
      <c r="BB13" s="1424"/>
      <c r="BC13" s="1424"/>
      <c r="BD13" s="1424"/>
      <c r="BE13" s="1424"/>
      <c r="BF13" s="1424"/>
      <c r="BG13" s="1424"/>
      <c r="BH13" s="1424"/>
      <c r="BI13" s="1424"/>
      <c r="BJ13" s="1424"/>
      <c r="BK13" s="1424"/>
      <c r="BL13" s="1424"/>
      <c r="BM13" s="1424"/>
      <c r="BN13" s="1424"/>
    </row>
    <row r="14" spans="1:66" ht="10.5">
      <c r="A14" s="1434"/>
      <c r="B14" s="1625"/>
      <c r="C14" s="1446" t="s">
        <v>67</v>
      </c>
      <c r="D14" s="1425"/>
      <c r="E14" s="1425"/>
      <c r="F14" s="1425"/>
      <c r="G14" s="1425"/>
      <c r="H14" s="1425"/>
      <c r="I14" s="1425"/>
      <c r="J14" s="1425"/>
      <c r="K14" s="1425"/>
      <c r="L14" s="1425"/>
      <c r="M14" s="1425"/>
      <c r="N14" s="1425"/>
      <c r="O14" s="1425"/>
      <c r="P14" s="1425">
        <f>+'Full Assumptions '!D375</f>
        <v>0</v>
      </c>
      <c r="Q14" s="1425"/>
      <c r="R14" s="1425"/>
      <c r="S14" s="1425"/>
      <c r="T14" s="1425"/>
      <c r="U14" s="1425"/>
      <c r="V14" s="1425"/>
      <c r="W14" s="1425"/>
      <c r="X14" s="1425"/>
      <c r="Y14" s="1425"/>
      <c r="Z14" s="1425"/>
      <c r="AA14" s="1425"/>
      <c r="AB14" s="1425"/>
      <c r="AC14" s="1425"/>
      <c r="AD14" s="1425"/>
      <c r="AE14" s="1425"/>
      <c r="AF14" s="1425"/>
      <c r="AG14" s="1425"/>
      <c r="AH14" s="1425"/>
      <c r="AI14" s="1425"/>
      <c r="AJ14" s="1425"/>
      <c r="AK14" s="1425"/>
      <c r="AL14" s="1425"/>
      <c r="AM14" s="1425"/>
      <c r="AN14" s="1425"/>
      <c r="AO14" s="1425"/>
      <c r="AP14" s="1425"/>
      <c r="AQ14" s="1425"/>
      <c r="AR14" s="1425"/>
      <c r="AS14" s="1425"/>
      <c r="AT14" s="1425"/>
      <c r="AU14" s="1425"/>
      <c r="AV14" s="1425"/>
      <c r="AW14" s="1425"/>
      <c r="AX14" s="1425"/>
      <c r="AY14" s="1425"/>
      <c r="AZ14" s="1425"/>
      <c r="BA14" s="1425"/>
      <c r="BB14" s="1425"/>
      <c r="BC14" s="1425"/>
      <c r="BD14" s="1425"/>
      <c r="BE14" s="1425"/>
      <c r="BF14" s="1425"/>
      <c r="BG14" s="1425"/>
      <c r="BH14" s="1425"/>
      <c r="BI14" s="1425"/>
      <c r="BJ14" s="1425"/>
      <c r="BK14" s="1425"/>
      <c r="BL14" s="1425"/>
      <c r="BM14" s="1425"/>
      <c r="BN14" s="1425"/>
    </row>
    <row r="15" spans="1:66" ht="10.5">
      <c r="A15" s="1434"/>
      <c r="B15" s="1625"/>
      <c r="C15" s="1446" t="s">
        <v>68</v>
      </c>
      <c r="D15" s="1424"/>
      <c r="E15" s="1424"/>
      <c r="F15" s="1424"/>
      <c r="G15" s="1424"/>
      <c r="H15" s="1424"/>
      <c r="I15" s="1424"/>
      <c r="J15" s="1424"/>
      <c r="K15" s="1424"/>
      <c r="L15" s="1424"/>
      <c r="M15" s="1424"/>
      <c r="N15" s="1424"/>
      <c r="O15" s="1424"/>
      <c r="P15" s="1424"/>
      <c r="Q15" s="1424">
        <f>+'Full Assumptions '!E375</f>
        <v>0</v>
      </c>
      <c r="R15" s="1424"/>
      <c r="S15" s="1424"/>
      <c r="T15" s="1424"/>
      <c r="U15" s="1424"/>
      <c r="V15" s="1424"/>
      <c r="W15" s="1424"/>
      <c r="X15" s="1424"/>
      <c r="Y15" s="1424"/>
      <c r="Z15" s="1424"/>
      <c r="AA15" s="1424"/>
      <c r="AB15" s="1424"/>
      <c r="AC15" s="1424"/>
      <c r="AD15" s="1424"/>
      <c r="AE15" s="1424"/>
      <c r="AF15" s="1424"/>
      <c r="AG15" s="1424"/>
      <c r="AH15" s="1424"/>
      <c r="AI15" s="1424"/>
      <c r="AJ15" s="1424"/>
      <c r="AK15" s="1424"/>
      <c r="AL15" s="1424"/>
      <c r="AM15" s="1424"/>
      <c r="AN15" s="1424"/>
      <c r="AO15" s="1424"/>
      <c r="AP15" s="1424"/>
      <c r="AQ15" s="1424"/>
      <c r="AR15" s="1424"/>
      <c r="AS15" s="1424"/>
      <c r="AT15" s="1424"/>
      <c r="AU15" s="1424"/>
      <c r="AV15" s="1424"/>
      <c r="AW15" s="1424"/>
      <c r="AX15" s="1424"/>
      <c r="AY15" s="1424"/>
      <c r="AZ15" s="1424"/>
      <c r="BA15" s="1424"/>
      <c r="BB15" s="1424"/>
      <c r="BC15" s="1424"/>
      <c r="BD15" s="1424"/>
      <c r="BE15" s="1424"/>
      <c r="BF15" s="1424"/>
      <c r="BG15" s="1424"/>
      <c r="BH15" s="1424"/>
      <c r="BI15" s="1424"/>
      <c r="BJ15" s="1424"/>
      <c r="BK15" s="1424"/>
      <c r="BL15" s="1424"/>
      <c r="BM15" s="1424"/>
      <c r="BN15" s="1424"/>
    </row>
    <row r="16" spans="1:66" ht="10.5">
      <c r="A16" s="1434"/>
      <c r="B16" s="1625"/>
      <c r="C16" s="1446" t="s">
        <v>69</v>
      </c>
      <c r="D16" s="1425"/>
      <c r="E16" s="1425"/>
      <c r="F16" s="1425"/>
      <c r="G16" s="1425"/>
      <c r="H16" s="1425"/>
      <c r="I16" s="1425"/>
      <c r="J16" s="1425"/>
      <c r="K16" s="1425"/>
      <c r="L16" s="1425"/>
      <c r="M16" s="1425"/>
      <c r="N16" s="1425"/>
      <c r="O16" s="1425"/>
      <c r="P16" s="1425"/>
      <c r="Q16" s="1425"/>
      <c r="R16" s="1425">
        <f>+'Full Assumptions '!F375</f>
        <v>0</v>
      </c>
      <c r="S16" s="1425"/>
      <c r="T16" s="1425"/>
      <c r="U16" s="1425"/>
      <c r="V16" s="1425"/>
      <c r="W16" s="1425"/>
      <c r="X16" s="1425"/>
      <c r="Y16" s="1425"/>
      <c r="Z16" s="1425"/>
      <c r="AA16" s="1425"/>
      <c r="AB16" s="1425"/>
      <c r="AC16" s="1425"/>
      <c r="AD16" s="1425"/>
      <c r="AE16" s="1425"/>
      <c r="AF16" s="1425"/>
      <c r="AG16" s="1425"/>
      <c r="AH16" s="1425"/>
      <c r="AI16" s="1425"/>
      <c r="AJ16" s="1425"/>
      <c r="AK16" s="1425"/>
      <c r="AL16" s="1425"/>
      <c r="AM16" s="1425"/>
      <c r="AN16" s="1425"/>
      <c r="AO16" s="1425"/>
      <c r="AP16" s="1425"/>
      <c r="AQ16" s="1425"/>
      <c r="AR16" s="1425"/>
      <c r="AS16" s="1425"/>
      <c r="AT16" s="1425"/>
      <c r="AU16" s="1425"/>
      <c r="AV16" s="1425"/>
      <c r="AW16" s="1425"/>
      <c r="AX16" s="1425"/>
      <c r="AY16" s="1425"/>
      <c r="AZ16" s="1425"/>
      <c r="BA16" s="1425"/>
      <c r="BB16" s="1425"/>
      <c r="BC16" s="1425"/>
      <c r="BD16" s="1425"/>
      <c r="BE16" s="1425"/>
      <c r="BF16" s="1425"/>
      <c r="BG16" s="1425"/>
      <c r="BH16" s="1425"/>
      <c r="BI16" s="1425"/>
      <c r="BJ16" s="1425"/>
      <c r="BK16" s="1425"/>
      <c r="BL16" s="1425"/>
      <c r="BM16" s="1425"/>
      <c r="BN16" s="1425"/>
    </row>
    <row r="17" spans="1:66" ht="10.5">
      <c r="A17" s="1434"/>
      <c r="B17" s="1625" t="s">
        <v>79</v>
      </c>
      <c r="C17" s="1446" t="s">
        <v>66</v>
      </c>
      <c r="D17" s="1424"/>
      <c r="E17" s="1424"/>
      <c r="F17" s="1424"/>
      <c r="G17" s="1424"/>
      <c r="H17" s="1424"/>
      <c r="I17" s="1424"/>
      <c r="J17" s="1424"/>
      <c r="K17" s="1424"/>
      <c r="L17" s="1424"/>
      <c r="M17" s="1424"/>
      <c r="N17" s="1424"/>
      <c r="O17" s="1424"/>
      <c r="P17" s="1424"/>
      <c r="Q17" s="1424"/>
      <c r="R17" s="1424"/>
      <c r="S17" s="1424">
        <f>+'Full Assumptions '!C376</f>
        <v>0</v>
      </c>
      <c r="T17" s="1424"/>
      <c r="U17" s="1424"/>
      <c r="V17" s="1424"/>
      <c r="W17" s="1424"/>
      <c r="X17" s="1424"/>
      <c r="Y17" s="1424"/>
      <c r="Z17" s="1424"/>
      <c r="AA17" s="1424"/>
      <c r="AB17" s="1424"/>
      <c r="AC17" s="1424"/>
      <c r="AD17" s="1424"/>
      <c r="AE17" s="1424"/>
      <c r="AF17" s="1424"/>
      <c r="AG17" s="1424"/>
      <c r="AH17" s="1424"/>
      <c r="AI17" s="1424"/>
      <c r="AJ17" s="1424"/>
      <c r="AK17" s="1424"/>
      <c r="AL17" s="1424"/>
      <c r="AM17" s="1424"/>
      <c r="AN17" s="1424"/>
      <c r="AO17" s="1424"/>
      <c r="AP17" s="1424"/>
      <c r="AQ17" s="1424"/>
      <c r="AR17" s="1424"/>
      <c r="AS17" s="1424"/>
      <c r="AT17" s="1424"/>
      <c r="AU17" s="1424"/>
      <c r="AV17" s="1424"/>
      <c r="AW17" s="1424"/>
      <c r="AX17" s="1424"/>
      <c r="AY17" s="1424"/>
      <c r="AZ17" s="1424"/>
      <c r="BA17" s="1424"/>
      <c r="BB17" s="1424"/>
      <c r="BC17" s="1424"/>
      <c r="BD17" s="1424"/>
      <c r="BE17" s="1424"/>
      <c r="BF17" s="1424"/>
      <c r="BG17" s="1424"/>
      <c r="BH17" s="1424"/>
      <c r="BI17" s="1424"/>
      <c r="BJ17" s="1424"/>
      <c r="BK17" s="1424"/>
      <c r="BL17" s="1424"/>
      <c r="BM17" s="1424"/>
      <c r="BN17" s="1424"/>
    </row>
    <row r="18" spans="1:66" ht="10.5">
      <c r="A18" s="1434"/>
      <c r="B18" s="1625"/>
      <c r="C18" s="1446" t="s">
        <v>67</v>
      </c>
      <c r="D18" s="1425"/>
      <c r="E18" s="1425"/>
      <c r="F18" s="1425"/>
      <c r="G18" s="1425"/>
      <c r="H18" s="1425"/>
      <c r="I18" s="1425"/>
      <c r="J18" s="1425"/>
      <c r="K18" s="1425"/>
      <c r="L18" s="1425"/>
      <c r="M18" s="1425"/>
      <c r="N18" s="1425"/>
      <c r="O18" s="1425"/>
      <c r="P18" s="1425"/>
      <c r="Q18" s="1425"/>
      <c r="R18" s="1425"/>
      <c r="S18" s="1425"/>
      <c r="T18" s="1425">
        <f>+'Full Assumptions '!D376</f>
        <v>0</v>
      </c>
      <c r="U18" s="1425"/>
      <c r="V18" s="1425"/>
      <c r="W18" s="1425"/>
      <c r="X18" s="1425"/>
      <c r="Y18" s="1425"/>
      <c r="Z18" s="1425"/>
      <c r="AA18" s="1425"/>
      <c r="AB18" s="1425"/>
      <c r="AC18" s="1425"/>
      <c r="AD18" s="1425"/>
      <c r="AE18" s="1425"/>
      <c r="AF18" s="1425"/>
      <c r="AG18" s="1425"/>
      <c r="AH18" s="1425"/>
      <c r="AI18" s="1425"/>
      <c r="AJ18" s="1425"/>
      <c r="AK18" s="1425"/>
      <c r="AL18" s="1425"/>
      <c r="AM18" s="1425"/>
      <c r="AN18" s="1425"/>
      <c r="AO18" s="1425"/>
      <c r="AP18" s="1425"/>
      <c r="AQ18" s="1425"/>
      <c r="AR18" s="1425"/>
      <c r="AS18" s="1425"/>
      <c r="AT18" s="1425"/>
      <c r="AU18" s="1425"/>
      <c r="AV18" s="1425"/>
      <c r="AW18" s="1425"/>
      <c r="AX18" s="1425"/>
      <c r="AY18" s="1425"/>
      <c r="AZ18" s="1425"/>
      <c r="BA18" s="1425"/>
      <c r="BB18" s="1425"/>
      <c r="BC18" s="1425"/>
      <c r="BD18" s="1425"/>
      <c r="BE18" s="1425"/>
      <c r="BF18" s="1425"/>
      <c r="BG18" s="1425"/>
      <c r="BH18" s="1425"/>
      <c r="BI18" s="1425"/>
      <c r="BJ18" s="1425"/>
      <c r="BK18" s="1425"/>
      <c r="BL18" s="1425"/>
      <c r="BM18" s="1425"/>
      <c r="BN18" s="1425"/>
    </row>
    <row r="19" spans="1:66" ht="10.5">
      <c r="A19" s="1434"/>
      <c r="B19" s="1625"/>
      <c r="C19" s="1446" t="s">
        <v>68</v>
      </c>
      <c r="D19" s="1424"/>
      <c r="E19" s="1424"/>
      <c r="F19" s="1424"/>
      <c r="G19" s="1424"/>
      <c r="H19" s="1424"/>
      <c r="I19" s="1424"/>
      <c r="J19" s="1424"/>
      <c r="K19" s="1424"/>
      <c r="L19" s="1424"/>
      <c r="M19" s="1424"/>
      <c r="N19" s="1424"/>
      <c r="O19" s="1424"/>
      <c r="P19" s="1424"/>
      <c r="Q19" s="1424"/>
      <c r="R19" s="1424"/>
      <c r="S19" s="1424"/>
      <c r="T19" s="1424"/>
      <c r="U19" s="1424">
        <f>+'Full Assumptions '!E376</f>
        <v>0</v>
      </c>
      <c r="V19" s="1424"/>
      <c r="W19" s="1424"/>
      <c r="X19" s="1424"/>
      <c r="Y19" s="1424"/>
      <c r="Z19" s="1424"/>
      <c r="AA19" s="1424"/>
      <c r="AB19" s="1424"/>
      <c r="AC19" s="1424"/>
      <c r="AD19" s="1424"/>
      <c r="AE19" s="1424"/>
      <c r="AF19" s="1424"/>
      <c r="AG19" s="1424"/>
      <c r="AH19" s="1424"/>
      <c r="AI19" s="1424"/>
      <c r="AJ19" s="1424"/>
      <c r="AK19" s="1424"/>
      <c r="AL19" s="1424"/>
      <c r="AM19" s="1424"/>
      <c r="AN19" s="1424"/>
      <c r="AO19" s="1424"/>
      <c r="AP19" s="1424"/>
      <c r="AQ19" s="1424"/>
      <c r="AR19" s="1424"/>
      <c r="AS19" s="1424"/>
      <c r="AT19" s="1424"/>
      <c r="AU19" s="1424"/>
      <c r="AV19" s="1424"/>
      <c r="AW19" s="1424"/>
      <c r="AX19" s="1424"/>
      <c r="AY19" s="1424"/>
      <c r="AZ19" s="1424"/>
      <c r="BA19" s="1424"/>
      <c r="BB19" s="1424"/>
      <c r="BC19" s="1424"/>
      <c r="BD19" s="1424"/>
      <c r="BE19" s="1424"/>
      <c r="BF19" s="1424"/>
      <c r="BG19" s="1424"/>
      <c r="BH19" s="1424"/>
      <c r="BI19" s="1424"/>
      <c r="BJ19" s="1424"/>
      <c r="BK19" s="1424"/>
      <c r="BL19" s="1424"/>
      <c r="BM19" s="1424"/>
      <c r="BN19" s="1424"/>
    </row>
    <row r="20" spans="1:66" ht="10.5">
      <c r="A20" s="1434"/>
      <c r="B20" s="1625"/>
      <c r="C20" s="1446" t="s">
        <v>69</v>
      </c>
      <c r="D20" s="1425"/>
      <c r="E20" s="1425"/>
      <c r="F20" s="1425"/>
      <c r="G20" s="1425"/>
      <c r="H20" s="1425"/>
      <c r="I20" s="1425"/>
      <c r="J20" s="1425"/>
      <c r="K20" s="1425"/>
      <c r="L20" s="1425"/>
      <c r="M20" s="1425"/>
      <c r="N20" s="1425"/>
      <c r="O20" s="1425"/>
      <c r="P20" s="1425"/>
      <c r="Q20" s="1425"/>
      <c r="R20" s="1425"/>
      <c r="S20" s="1425"/>
      <c r="T20" s="1425"/>
      <c r="U20" s="1425"/>
      <c r="V20" s="1425">
        <f>+'Full Assumptions '!F376</f>
        <v>0</v>
      </c>
      <c r="W20" s="1425"/>
      <c r="X20" s="1425"/>
      <c r="Y20" s="1425"/>
      <c r="Z20" s="1425"/>
      <c r="AA20" s="1425"/>
      <c r="AB20" s="1425"/>
      <c r="AC20" s="1425"/>
      <c r="AD20" s="1425"/>
      <c r="AE20" s="1425"/>
      <c r="AF20" s="1425"/>
      <c r="AG20" s="1425"/>
      <c r="AH20" s="1425"/>
      <c r="AI20" s="1425"/>
      <c r="AJ20" s="1425"/>
      <c r="AK20" s="1425"/>
      <c r="AL20" s="1425"/>
      <c r="AM20" s="1425"/>
      <c r="AN20" s="1425"/>
      <c r="AO20" s="1425"/>
      <c r="AP20" s="1425"/>
      <c r="AQ20" s="1425"/>
      <c r="AR20" s="1425"/>
      <c r="AS20" s="1425"/>
      <c r="AT20" s="1425"/>
      <c r="AU20" s="1425"/>
      <c r="AV20" s="1425"/>
      <c r="AW20" s="1425"/>
      <c r="AX20" s="1425"/>
      <c r="AY20" s="1425"/>
      <c r="AZ20" s="1425"/>
      <c r="BA20" s="1425"/>
      <c r="BB20" s="1425"/>
      <c r="BC20" s="1425"/>
      <c r="BD20" s="1425"/>
      <c r="BE20" s="1425"/>
      <c r="BF20" s="1425"/>
      <c r="BG20" s="1425"/>
      <c r="BH20" s="1425"/>
      <c r="BI20" s="1425"/>
      <c r="BJ20" s="1425"/>
      <c r="BK20" s="1425"/>
      <c r="BL20" s="1425"/>
      <c r="BM20" s="1425"/>
      <c r="BN20" s="1425"/>
    </row>
    <row r="21" spans="1:66" ht="10.5">
      <c r="A21" s="1434"/>
      <c r="B21" s="1625" t="s">
        <v>80</v>
      </c>
      <c r="C21" s="1446" t="s">
        <v>66</v>
      </c>
      <c r="D21" s="1424"/>
      <c r="E21" s="1424"/>
      <c r="F21" s="1424"/>
      <c r="G21" s="1424"/>
      <c r="H21" s="1424"/>
      <c r="I21" s="1424"/>
      <c r="J21" s="1424"/>
      <c r="K21" s="1424"/>
      <c r="L21" s="1424"/>
      <c r="M21" s="1424"/>
      <c r="N21" s="1424"/>
      <c r="O21" s="1424"/>
      <c r="P21" s="1424"/>
      <c r="Q21" s="1424"/>
      <c r="R21" s="1424"/>
      <c r="S21" s="1424"/>
      <c r="T21" s="1424"/>
      <c r="U21" s="1424"/>
      <c r="V21" s="1424"/>
      <c r="W21" s="1424">
        <f>+'Full Assumptions '!C377</f>
        <v>0</v>
      </c>
      <c r="X21" s="1424"/>
      <c r="Y21" s="1424"/>
      <c r="Z21" s="1424"/>
      <c r="AA21" s="1424"/>
      <c r="AB21" s="1424"/>
      <c r="AC21" s="1424"/>
      <c r="AD21" s="1424"/>
      <c r="AE21" s="1424"/>
      <c r="AF21" s="1424"/>
      <c r="AG21" s="1424"/>
      <c r="AH21" s="1424"/>
      <c r="AI21" s="1424"/>
      <c r="AJ21" s="1424"/>
      <c r="AK21" s="1424"/>
      <c r="AL21" s="1424"/>
      <c r="AM21" s="1424"/>
      <c r="AN21" s="1424"/>
      <c r="AO21" s="1424"/>
      <c r="AP21" s="1424"/>
      <c r="AQ21" s="1424"/>
      <c r="AR21" s="1424"/>
      <c r="AS21" s="1424"/>
      <c r="AT21" s="1424"/>
      <c r="AU21" s="1424"/>
      <c r="AV21" s="1424"/>
      <c r="AW21" s="1424"/>
      <c r="AX21" s="1424"/>
      <c r="AY21" s="1424"/>
      <c r="AZ21" s="1424"/>
      <c r="BA21" s="1424"/>
      <c r="BB21" s="1424"/>
      <c r="BC21" s="1424"/>
      <c r="BD21" s="1424"/>
      <c r="BE21" s="1424"/>
      <c r="BF21" s="1424"/>
      <c r="BG21" s="1424"/>
      <c r="BH21" s="1424"/>
      <c r="BI21" s="1424"/>
      <c r="BJ21" s="1424"/>
      <c r="BK21" s="1424"/>
      <c r="BL21" s="1424"/>
      <c r="BM21" s="1424"/>
      <c r="BN21" s="1424"/>
    </row>
    <row r="22" spans="1:66" ht="10.5">
      <c r="A22" s="1434"/>
      <c r="B22" s="1625"/>
      <c r="C22" s="1446" t="s">
        <v>67</v>
      </c>
      <c r="D22" s="1425"/>
      <c r="E22" s="1425"/>
      <c r="F22" s="1425"/>
      <c r="G22" s="1425"/>
      <c r="H22" s="1425"/>
      <c r="I22" s="1425"/>
      <c r="J22" s="1425"/>
      <c r="K22" s="1425"/>
      <c r="L22" s="1425"/>
      <c r="M22" s="1425"/>
      <c r="N22" s="1425"/>
      <c r="O22" s="1425"/>
      <c r="P22" s="1425"/>
      <c r="Q22" s="1425"/>
      <c r="R22" s="1425"/>
      <c r="S22" s="1425"/>
      <c r="T22" s="1425"/>
      <c r="U22" s="1425"/>
      <c r="V22" s="1425"/>
      <c r="W22" s="1425"/>
      <c r="X22" s="1425">
        <f>+'Full Assumptions '!D377</f>
        <v>0</v>
      </c>
      <c r="Y22" s="1425"/>
      <c r="Z22" s="1425"/>
      <c r="AA22" s="1425"/>
      <c r="AB22" s="1425"/>
      <c r="AC22" s="1425"/>
      <c r="AD22" s="1425"/>
      <c r="AE22" s="1425"/>
      <c r="AF22" s="1425"/>
      <c r="AG22" s="1425"/>
      <c r="AH22" s="1425"/>
      <c r="AI22" s="1425"/>
      <c r="AJ22" s="1425"/>
      <c r="AK22" s="1425"/>
      <c r="AL22" s="1425"/>
      <c r="AM22" s="1425"/>
      <c r="AN22" s="1425"/>
      <c r="AO22" s="1425"/>
      <c r="AP22" s="1425"/>
      <c r="AQ22" s="1425"/>
      <c r="AR22" s="1425"/>
      <c r="AS22" s="1425"/>
      <c r="AT22" s="1425"/>
      <c r="AU22" s="1425"/>
      <c r="AV22" s="1425"/>
      <c r="AW22" s="1425"/>
      <c r="AX22" s="1425"/>
      <c r="AY22" s="1425"/>
      <c r="AZ22" s="1425"/>
      <c r="BA22" s="1425"/>
      <c r="BB22" s="1425"/>
      <c r="BC22" s="1425"/>
      <c r="BD22" s="1425"/>
      <c r="BE22" s="1425"/>
      <c r="BF22" s="1425"/>
      <c r="BG22" s="1425"/>
      <c r="BH22" s="1425"/>
      <c r="BI22" s="1425"/>
      <c r="BJ22" s="1425"/>
      <c r="BK22" s="1425"/>
      <c r="BL22" s="1425"/>
      <c r="BM22" s="1425"/>
      <c r="BN22" s="1425"/>
    </row>
    <row r="23" spans="1:66" ht="10.5">
      <c r="A23" s="1434"/>
      <c r="B23" s="1625"/>
      <c r="C23" s="1446" t="s">
        <v>68</v>
      </c>
      <c r="D23" s="1424"/>
      <c r="E23" s="1424"/>
      <c r="F23" s="1424"/>
      <c r="G23" s="1424"/>
      <c r="H23" s="1424"/>
      <c r="I23" s="1424"/>
      <c r="J23" s="1424"/>
      <c r="K23" s="1424"/>
      <c r="L23" s="1424"/>
      <c r="M23" s="1424"/>
      <c r="N23" s="1424"/>
      <c r="O23" s="1424"/>
      <c r="P23" s="1424"/>
      <c r="Q23" s="1424"/>
      <c r="R23" s="1424"/>
      <c r="S23" s="1424"/>
      <c r="T23" s="1424"/>
      <c r="U23" s="1424"/>
      <c r="V23" s="1424"/>
      <c r="W23" s="1424"/>
      <c r="X23" s="1424"/>
      <c r="Y23" s="1424">
        <f>+'Full Assumptions '!E377</f>
        <v>0</v>
      </c>
      <c r="Z23" s="1424"/>
      <c r="AA23" s="1424"/>
      <c r="AB23" s="1424"/>
      <c r="AC23" s="1424"/>
      <c r="AD23" s="1424"/>
      <c r="AE23" s="1424"/>
      <c r="AF23" s="1424"/>
      <c r="AG23" s="1424"/>
      <c r="AH23" s="1424"/>
      <c r="AI23" s="1424"/>
      <c r="AJ23" s="1424"/>
      <c r="AK23" s="1424"/>
      <c r="AL23" s="1424"/>
      <c r="AM23" s="1424"/>
      <c r="AN23" s="1424"/>
      <c r="AO23" s="1424"/>
      <c r="AP23" s="1424"/>
      <c r="AQ23" s="1424"/>
      <c r="AR23" s="1424"/>
      <c r="AS23" s="1424"/>
      <c r="AT23" s="1424"/>
      <c r="AU23" s="1424"/>
      <c r="AV23" s="1424"/>
      <c r="AW23" s="1424"/>
      <c r="AX23" s="1424"/>
      <c r="AY23" s="1424"/>
      <c r="AZ23" s="1424"/>
      <c r="BA23" s="1424"/>
      <c r="BB23" s="1424"/>
      <c r="BC23" s="1424"/>
      <c r="BD23" s="1424"/>
      <c r="BE23" s="1424"/>
      <c r="BF23" s="1424"/>
      <c r="BG23" s="1424"/>
      <c r="BH23" s="1424"/>
      <c r="BI23" s="1424"/>
      <c r="BJ23" s="1424"/>
      <c r="BK23" s="1424"/>
      <c r="BL23" s="1424"/>
      <c r="BM23" s="1424"/>
      <c r="BN23" s="1424"/>
    </row>
    <row r="24" spans="1:66" ht="10.5">
      <c r="A24" s="1434"/>
      <c r="B24" s="1447"/>
      <c r="C24" s="1446" t="s">
        <v>69</v>
      </c>
      <c r="D24" s="1425"/>
      <c r="E24" s="1425"/>
      <c r="F24" s="1425"/>
      <c r="G24" s="1425"/>
      <c r="H24" s="1425"/>
      <c r="I24" s="1425"/>
      <c r="J24" s="1425"/>
      <c r="K24" s="1425"/>
      <c r="L24" s="1425"/>
      <c r="M24" s="1425"/>
      <c r="N24" s="1425"/>
      <c r="O24" s="1425"/>
      <c r="P24" s="1425"/>
      <c r="Q24" s="1425"/>
      <c r="R24" s="1425"/>
      <c r="S24" s="1425"/>
      <c r="T24" s="1425"/>
      <c r="U24" s="1425"/>
      <c r="V24" s="1425"/>
      <c r="W24" s="1425"/>
      <c r="X24" s="1425"/>
      <c r="Y24" s="1425"/>
      <c r="Z24" s="1425">
        <f>+'Full Assumptions '!F377</f>
        <v>0</v>
      </c>
      <c r="AA24" s="1425"/>
      <c r="AB24" s="1425"/>
      <c r="AC24" s="1425"/>
      <c r="AD24" s="1425"/>
      <c r="AE24" s="1425"/>
      <c r="AF24" s="1425"/>
      <c r="AG24" s="1425"/>
      <c r="AH24" s="1425"/>
      <c r="AI24" s="1425"/>
      <c r="AJ24" s="1425"/>
      <c r="AK24" s="1425"/>
      <c r="AL24" s="1425"/>
      <c r="AM24" s="1425"/>
      <c r="AN24" s="1425"/>
      <c r="AO24" s="1425"/>
      <c r="AP24" s="1425"/>
      <c r="AQ24" s="1425"/>
      <c r="AR24" s="1425"/>
      <c r="AS24" s="1425"/>
      <c r="AT24" s="1425"/>
      <c r="AU24" s="1425"/>
      <c r="AV24" s="1425"/>
      <c r="AW24" s="1425"/>
      <c r="AX24" s="1425"/>
      <c r="AY24" s="1425"/>
      <c r="AZ24" s="1425"/>
      <c r="BA24" s="1425"/>
      <c r="BB24" s="1425"/>
      <c r="BC24" s="1425"/>
      <c r="BD24" s="1425"/>
      <c r="BE24" s="1425"/>
      <c r="BF24" s="1425"/>
      <c r="BG24" s="1425"/>
      <c r="BH24" s="1425"/>
      <c r="BI24" s="1425"/>
      <c r="BJ24" s="1425"/>
      <c r="BK24" s="1425"/>
      <c r="BL24" s="1425"/>
      <c r="BM24" s="1425"/>
      <c r="BN24" s="1425"/>
    </row>
    <row r="25" spans="1:66" ht="10.5">
      <c r="A25" s="1434"/>
      <c r="B25" s="1625" t="s">
        <v>318</v>
      </c>
      <c r="C25" s="1446" t="s">
        <v>66</v>
      </c>
      <c r="D25" s="1424"/>
      <c r="E25" s="1424"/>
      <c r="F25" s="1424"/>
      <c r="G25" s="1424"/>
      <c r="H25" s="1424"/>
      <c r="I25" s="1424"/>
      <c r="J25" s="1424"/>
      <c r="K25" s="1424"/>
      <c r="L25" s="1424"/>
      <c r="M25" s="1424"/>
      <c r="N25" s="1424"/>
      <c r="O25" s="1424"/>
      <c r="P25" s="1424"/>
      <c r="Q25" s="1424"/>
      <c r="R25" s="1424"/>
      <c r="S25" s="1424"/>
      <c r="T25" s="1424"/>
      <c r="U25" s="1424"/>
      <c r="V25" s="1424"/>
      <c r="W25" s="1424"/>
      <c r="X25" s="1424"/>
      <c r="Y25" s="1424"/>
      <c r="Z25" s="1424"/>
      <c r="AA25" s="1424">
        <f>+'Full Assumptions '!C378</f>
        <v>0</v>
      </c>
      <c r="AB25" s="1424"/>
      <c r="AC25" s="1424"/>
      <c r="AD25" s="1424"/>
      <c r="AE25" s="1424"/>
      <c r="AF25" s="1424"/>
      <c r="AG25" s="1424"/>
      <c r="AH25" s="1424"/>
      <c r="AI25" s="1424"/>
      <c r="AJ25" s="1424"/>
      <c r="AK25" s="1424"/>
      <c r="AL25" s="1424"/>
      <c r="AM25" s="1424"/>
      <c r="AN25" s="1424"/>
      <c r="AO25" s="1424"/>
      <c r="AP25" s="1424"/>
      <c r="AQ25" s="1424"/>
      <c r="AR25" s="1424"/>
      <c r="AS25" s="1424"/>
      <c r="AT25" s="1424"/>
      <c r="AU25" s="1424"/>
      <c r="AV25" s="1424"/>
      <c r="AW25" s="1424"/>
      <c r="AX25" s="1424"/>
      <c r="AY25" s="1424"/>
      <c r="AZ25" s="1424"/>
      <c r="BA25" s="1424"/>
      <c r="BB25" s="1424"/>
      <c r="BC25" s="1424"/>
      <c r="BD25" s="1424"/>
      <c r="BE25" s="1424"/>
      <c r="BF25" s="1424"/>
      <c r="BG25" s="1424"/>
      <c r="BH25" s="1424"/>
      <c r="BI25" s="1424"/>
      <c r="BJ25" s="1424"/>
      <c r="BK25" s="1424"/>
      <c r="BL25" s="1424"/>
      <c r="BM25" s="1424"/>
      <c r="BN25" s="1424"/>
    </row>
    <row r="26" spans="1:66" ht="10.5">
      <c r="A26" s="1434"/>
      <c r="B26" s="1625"/>
      <c r="C26" s="1446" t="s">
        <v>67</v>
      </c>
      <c r="D26" s="1425"/>
      <c r="E26" s="1425"/>
      <c r="F26" s="1425"/>
      <c r="G26" s="1425"/>
      <c r="H26" s="1425"/>
      <c r="I26" s="1425"/>
      <c r="J26" s="1425"/>
      <c r="K26" s="1425"/>
      <c r="L26" s="1425"/>
      <c r="M26" s="1425"/>
      <c r="N26" s="1425"/>
      <c r="O26" s="1425"/>
      <c r="P26" s="1425"/>
      <c r="Q26" s="1425"/>
      <c r="R26" s="1425"/>
      <c r="S26" s="1425"/>
      <c r="T26" s="1425"/>
      <c r="U26" s="1425"/>
      <c r="V26" s="1425"/>
      <c r="W26" s="1425"/>
      <c r="X26" s="1425"/>
      <c r="Y26" s="1425"/>
      <c r="Z26" s="1425"/>
      <c r="AA26" s="1425"/>
      <c r="AB26" s="1425">
        <f>+'Full Assumptions '!D378</f>
        <v>0</v>
      </c>
      <c r="AC26" s="1425"/>
      <c r="AD26" s="1425"/>
      <c r="AE26" s="1425"/>
      <c r="AF26" s="1425"/>
      <c r="AG26" s="1425"/>
      <c r="AH26" s="1425"/>
      <c r="AI26" s="1425"/>
      <c r="AJ26" s="1425"/>
      <c r="AK26" s="1425"/>
      <c r="AL26" s="1425"/>
      <c r="AM26" s="1425"/>
      <c r="AN26" s="1425"/>
      <c r="AO26" s="1425"/>
      <c r="AP26" s="1425"/>
      <c r="AQ26" s="1425"/>
      <c r="AR26" s="1425"/>
      <c r="AS26" s="1425"/>
      <c r="AT26" s="1425"/>
      <c r="AU26" s="1425"/>
      <c r="AV26" s="1425"/>
      <c r="AW26" s="1425"/>
      <c r="AX26" s="1425"/>
      <c r="AY26" s="1425"/>
      <c r="AZ26" s="1425"/>
      <c r="BA26" s="1425"/>
      <c r="BB26" s="1425"/>
      <c r="BC26" s="1425"/>
      <c r="BD26" s="1425"/>
      <c r="BE26" s="1425"/>
      <c r="BF26" s="1425"/>
      <c r="BG26" s="1425"/>
      <c r="BH26" s="1425"/>
      <c r="BI26" s="1425"/>
      <c r="BJ26" s="1425"/>
      <c r="BK26" s="1425"/>
      <c r="BL26" s="1425"/>
      <c r="BM26" s="1425"/>
      <c r="BN26" s="1425"/>
    </row>
    <row r="27" spans="1:66" ht="10.5">
      <c r="A27" s="1434"/>
      <c r="B27" s="1625"/>
      <c r="C27" s="1446" t="s">
        <v>68</v>
      </c>
      <c r="D27" s="1424"/>
      <c r="E27" s="1424"/>
      <c r="F27" s="1424"/>
      <c r="G27" s="1424"/>
      <c r="H27" s="1424"/>
      <c r="I27" s="1424"/>
      <c r="J27" s="1424"/>
      <c r="K27" s="1424"/>
      <c r="L27" s="1424"/>
      <c r="M27" s="1424"/>
      <c r="N27" s="1424"/>
      <c r="O27" s="1424"/>
      <c r="P27" s="1424"/>
      <c r="Q27" s="1424"/>
      <c r="R27" s="1424"/>
      <c r="S27" s="1424"/>
      <c r="T27" s="1424"/>
      <c r="U27" s="1424"/>
      <c r="V27" s="1424"/>
      <c r="W27" s="1424"/>
      <c r="X27" s="1424"/>
      <c r="Y27" s="1424"/>
      <c r="Z27" s="1424"/>
      <c r="AA27" s="1424"/>
      <c r="AB27" s="1424"/>
      <c r="AC27" s="1424">
        <f>+'Full Assumptions '!E378</f>
        <v>0</v>
      </c>
      <c r="AD27" s="1424"/>
      <c r="AE27" s="1424"/>
      <c r="AF27" s="1424"/>
      <c r="AG27" s="1424"/>
      <c r="AH27" s="1424"/>
      <c r="AI27" s="1424"/>
      <c r="AJ27" s="1424"/>
      <c r="AK27" s="1424"/>
      <c r="AL27" s="1424"/>
      <c r="AM27" s="1424"/>
      <c r="AN27" s="1424"/>
      <c r="AO27" s="1424"/>
      <c r="AP27" s="1424"/>
      <c r="AQ27" s="1424"/>
      <c r="AR27" s="1424"/>
      <c r="AS27" s="1424"/>
      <c r="AT27" s="1424"/>
      <c r="AU27" s="1424"/>
      <c r="AV27" s="1424"/>
      <c r="AW27" s="1424"/>
      <c r="AX27" s="1424"/>
      <c r="AY27" s="1424"/>
      <c r="AZ27" s="1424"/>
      <c r="BA27" s="1424"/>
      <c r="BB27" s="1424"/>
      <c r="BC27" s="1424"/>
      <c r="BD27" s="1424"/>
      <c r="BE27" s="1424"/>
      <c r="BF27" s="1424"/>
      <c r="BG27" s="1424"/>
      <c r="BH27" s="1424"/>
      <c r="BI27" s="1424"/>
      <c r="BJ27" s="1424"/>
      <c r="BK27" s="1424"/>
      <c r="BL27" s="1424"/>
      <c r="BM27" s="1424"/>
      <c r="BN27" s="1424"/>
    </row>
    <row r="28" spans="1:66" ht="10.5">
      <c r="A28" s="1434"/>
      <c r="B28" s="1447"/>
      <c r="C28" s="1446" t="s">
        <v>69</v>
      </c>
      <c r="D28" s="1425"/>
      <c r="E28" s="1425"/>
      <c r="F28" s="1425"/>
      <c r="G28" s="1425"/>
      <c r="H28" s="1425"/>
      <c r="I28" s="1425"/>
      <c r="J28" s="1425"/>
      <c r="K28" s="1425"/>
      <c r="L28" s="1425"/>
      <c r="M28" s="1425"/>
      <c r="N28" s="1425"/>
      <c r="O28" s="1425"/>
      <c r="P28" s="1425"/>
      <c r="Q28" s="1425"/>
      <c r="R28" s="1425"/>
      <c r="S28" s="1425"/>
      <c r="T28" s="1425"/>
      <c r="U28" s="1425"/>
      <c r="V28" s="1425"/>
      <c r="W28" s="1425"/>
      <c r="X28" s="1425"/>
      <c r="Y28" s="1425"/>
      <c r="Z28" s="1425"/>
      <c r="AA28" s="1425"/>
      <c r="AB28" s="1425"/>
      <c r="AC28" s="1425"/>
      <c r="AD28" s="1425">
        <f>+'Full Assumptions '!F378</f>
        <v>0</v>
      </c>
      <c r="AE28" s="1425"/>
      <c r="AF28" s="1425"/>
      <c r="AG28" s="1425"/>
      <c r="AH28" s="1425"/>
      <c r="AI28" s="1425"/>
      <c r="AJ28" s="1425"/>
      <c r="AK28" s="1425"/>
      <c r="AL28" s="1425"/>
      <c r="AM28" s="1425"/>
      <c r="AN28" s="1425"/>
      <c r="AO28" s="1425"/>
      <c r="AP28" s="1425"/>
      <c r="AQ28" s="1425"/>
      <c r="AR28" s="1425"/>
      <c r="AS28" s="1425"/>
      <c r="AT28" s="1425"/>
      <c r="AU28" s="1425"/>
      <c r="AV28" s="1425"/>
      <c r="AW28" s="1425"/>
      <c r="AX28" s="1425"/>
      <c r="AY28" s="1425"/>
      <c r="AZ28" s="1425"/>
      <c r="BA28" s="1425"/>
      <c r="BB28" s="1425"/>
      <c r="BC28" s="1425"/>
      <c r="BD28" s="1425"/>
      <c r="BE28" s="1425"/>
      <c r="BF28" s="1425"/>
      <c r="BG28" s="1425"/>
      <c r="BH28" s="1425"/>
      <c r="BI28" s="1425"/>
      <c r="BJ28" s="1425"/>
      <c r="BK28" s="1425"/>
      <c r="BL28" s="1425"/>
      <c r="BM28" s="1425"/>
      <c r="BN28" s="1425"/>
    </row>
    <row r="29" spans="1:66" ht="10.5">
      <c r="A29" s="1434"/>
      <c r="B29" s="1625" t="s">
        <v>317</v>
      </c>
      <c r="C29" s="1446" t="s">
        <v>66</v>
      </c>
      <c r="D29" s="1424"/>
      <c r="E29" s="1424"/>
      <c r="F29" s="1424"/>
      <c r="G29" s="1424"/>
      <c r="H29" s="1424"/>
      <c r="I29" s="1424"/>
      <c r="J29" s="1424"/>
      <c r="K29" s="1424"/>
      <c r="L29" s="1424"/>
      <c r="M29" s="1424"/>
      <c r="N29" s="1424"/>
      <c r="O29" s="1424"/>
      <c r="P29" s="1424"/>
      <c r="Q29" s="1424"/>
      <c r="R29" s="1424"/>
      <c r="S29" s="1424"/>
      <c r="T29" s="1424"/>
      <c r="U29" s="1424"/>
      <c r="V29" s="1424"/>
      <c r="W29" s="1424"/>
      <c r="X29" s="1424"/>
      <c r="Y29" s="1424"/>
      <c r="Z29" s="1424"/>
      <c r="AA29" s="1424"/>
      <c r="AB29" s="1424"/>
      <c r="AC29" s="1424"/>
      <c r="AD29" s="1424"/>
      <c r="AE29" s="1424">
        <f>+'Full Assumptions '!C379</f>
        <v>0</v>
      </c>
      <c r="AF29" s="1424"/>
      <c r="AG29" s="1424"/>
      <c r="AH29" s="1424"/>
      <c r="AI29" s="1424"/>
      <c r="AJ29" s="1424"/>
      <c r="AK29" s="1424"/>
      <c r="AL29" s="1424"/>
      <c r="AM29" s="1424"/>
      <c r="AN29" s="1424"/>
      <c r="AO29" s="1424"/>
      <c r="AP29" s="1424"/>
      <c r="AQ29" s="1424"/>
      <c r="AR29" s="1424"/>
      <c r="AS29" s="1424"/>
      <c r="AT29" s="1424"/>
      <c r="AU29" s="1424"/>
      <c r="AV29" s="1424"/>
      <c r="AW29" s="1424"/>
      <c r="AX29" s="1424"/>
      <c r="AY29" s="1424"/>
      <c r="AZ29" s="1424"/>
      <c r="BA29" s="1424"/>
      <c r="BB29" s="1424"/>
      <c r="BC29" s="1424"/>
      <c r="BD29" s="1424"/>
      <c r="BE29" s="1424"/>
      <c r="BF29" s="1424"/>
      <c r="BG29" s="1424"/>
      <c r="BH29" s="1424"/>
      <c r="BI29" s="1424"/>
      <c r="BJ29" s="1424"/>
      <c r="BK29" s="1424"/>
      <c r="BL29" s="1424"/>
      <c r="BM29" s="1424"/>
      <c r="BN29" s="1424"/>
    </row>
    <row r="30" spans="1:66" ht="10.5">
      <c r="A30" s="1434"/>
      <c r="B30" s="1625"/>
      <c r="C30" s="1446" t="s">
        <v>67</v>
      </c>
      <c r="D30" s="1425"/>
      <c r="E30" s="1425"/>
      <c r="F30" s="1425"/>
      <c r="G30" s="1425"/>
      <c r="H30" s="1425"/>
      <c r="I30" s="1425"/>
      <c r="J30" s="1425"/>
      <c r="K30" s="1425"/>
      <c r="L30" s="1425"/>
      <c r="M30" s="1425"/>
      <c r="N30" s="1425"/>
      <c r="O30" s="1425"/>
      <c r="P30" s="1425"/>
      <c r="Q30" s="1425"/>
      <c r="R30" s="1425"/>
      <c r="S30" s="1425"/>
      <c r="T30" s="1425"/>
      <c r="U30" s="1425"/>
      <c r="V30" s="1425"/>
      <c r="W30" s="1425"/>
      <c r="X30" s="1425"/>
      <c r="Y30" s="1425"/>
      <c r="Z30" s="1425"/>
      <c r="AA30" s="1425"/>
      <c r="AB30" s="1425"/>
      <c r="AC30" s="1425"/>
      <c r="AD30" s="1425"/>
      <c r="AE30" s="1425"/>
      <c r="AF30" s="1425">
        <f>+'Full Assumptions '!D379</f>
        <v>0</v>
      </c>
      <c r="AG30" s="1425"/>
      <c r="AH30" s="1425"/>
      <c r="AI30" s="1425"/>
      <c r="AJ30" s="1425"/>
      <c r="AK30" s="1425"/>
      <c r="AL30" s="1425"/>
      <c r="AM30" s="1425"/>
      <c r="AN30" s="1425"/>
      <c r="AO30" s="1425"/>
      <c r="AP30" s="1425"/>
      <c r="AQ30" s="1425"/>
      <c r="AR30" s="1425"/>
      <c r="AS30" s="1425"/>
      <c r="AT30" s="1425"/>
      <c r="AU30" s="1425"/>
      <c r="AV30" s="1425"/>
      <c r="AW30" s="1425"/>
      <c r="AX30" s="1425"/>
      <c r="AY30" s="1425"/>
      <c r="AZ30" s="1425"/>
      <c r="BA30" s="1425"/>
      <c r="BB30" s="1425"/>
      <c r="BC30" s="1425"/>
      <c r="BD30" s="1425"/>
      <c r="BE30" s="1425"/>
      <c r="BF30" s="1425"/>
      <c r="BG30" s="1425"/>
      <c r="BH30" s="1425"/>
      <c r="BI30" s="1425"/>
      <c r="BJ30" s="1425"/>
      <c r="BK30" s="1425"/>
      <c r="BL30" s="1425"/>
      <c r="BM30" s="1425"/>
      <c r="BN30" s="1425"/>
    </row>
    <row r="31" spans="1:66" ht="10.5">
      <c r="A31" s="1434"/>
      <c r="B31" s="1625"/>
      <c r="C31" s="1446" t="s">
        <v>68</v>
      </c>
      <c r="D31" s="1424"/>
      <c r="E31" s="1424"/>
      <c r="F31" s="1424"/>
      <c r="G31" s="1424"/>
      <c r="H31" s="1424"/>
      <c r="I31" s="1424"/>
      <c r="J31" s="1424"/>
      <c r="K31" s="1424"/>
      <c r="L31" s="1424"/>
      <c r="M31" s="1424"/>
      <c r="N31" s="1424"/>
      <c r="O31" s="1424"/>
      <c r="P31" s="1424"/>
      <c r="Q31" s="1424"/>
      <c r="R31" s="1424"/>
      <c r="S31" s="1424"/>
      <c r="T31" s="1424"/>
      <c r="U31" s="1424"/>
      <c r="V31" s="1424"/>
      <c r="W31" s="1424"/>
      <c r="X31" s="1424"/>
      <c r="Y31" s="1424"/>
      <c r="Z31" s="1424"/>
      <c r="AA31" s="1424"/>
      <c r="AB31" s="1424"/>
      <c r="AC31" s="1424"/>
      <c r="AD31" s="1424"/>
      <c r="AE31" s="1424"/>
      <c r="AF31" s="1424"/>
      <c r="AG31" s="1424">
        <f>+'Full Assumptions '!E379</f>
        <v>0</v>
      </c>
      <c r="AH31" s="1424"/>
      <c r="AI31" s="1424"/>
      <c r="AJ31" s="1424"/>
      <c r="AK31" s="1424"/>
      <c r="AL31" s="1424"/>
      <c r="AM31" s="1424"/>
      <c r="AN31" s="1424"/>
      <c r="AO31" s="1424"/>
      <c r="AP31" s="1424"/>
      <c r="AQ31" s="1424"/>
      <c r="AR31" s="1424"/>
      <c r="AS31" s="1424"/>
      <c r="AT31" s="1424"/>
      <c r="AU31" s="1424"/>
      <c r="AV31" s="1424"/>
      <c r="AW31" s="1424"/>
      <c r="AX31" s="1424"/>
      <c r="AY31" s="1424"/>
      <c r="AZ31" s="1424"/>
      <c r="BA31" s="1424"/>
      <c r="BB31" s="1424"/>
      <c r="BC31" s="1424"/>
      <c r="BD31" s="1424"/>
      <c r="BE31" s="1424"/>
      <c r="BF31" s="1424"/>
      <c r="BG31" s="1424"/>
      <c r="BH31" s="1424"/>
      <c r="BI31" s="1424"/>
      <c r="BJ31" s="1424"/>
      <c r="BK31" s="1424"/>
      <c r="BL31" s="1424"/>
      <c r="BM31" s="1424"/>
      <c r="BN31" s="1424"/>
    </row>
    <row r="32" spans="1:66" ht="10.5">
      <c r="A32" s="1434"/>
      <c r="B32" s="1447"/>
      <c r="C32" s="1446" t="s">
        <v>69</v>
      </c>
      <c r="D32" s="1425"/>
      <c r="E32" s="1425"/>
      <c r="F32" s="1425"/>
      <c r="G32" s="1425"/>
      <c r="H32" s="1425"/>
      <c r="I32" s="1425"/>
      <c r="J32" s="1425"/>
      <c r="K32" s="1425"/>
      <c r="L32" s="1425"/>
      <c r="M32" s="1425"/>
      <c r="N32" s="1425"/>
      <c r="O32" s="1425"/>
      <c r="P32" s="1425"/>
      <c r="Q32" s="1425"/>
      <c r="R32" s="1425"/>
      <c r="S32" s="1425"/>
      <c r="T32" s="1425"/>
      <c r="U32" s="1425"/>
      <c r="V32" s="1425"/>
      <c r="W32" s="1425"/>
      <c r="X32" s="1425"/>
      <c r="Y32" s="1425"/>
      <c r="Z32" s="1425"/>
      <c r="AA32" s="1425"/>
      <c r="AB32" s="1425"/>
      <c r="AC32" s="1425"/>
      <c r="AD32" s="1425"/>
      <c r="AE32" s="1425"/>
      <c r="AF32" s="1425"/>
      <c r="AG32" s="1425"/>
      <c r="AH32" s="1425">
        <f>+'Full Assumptions '!F379</f>
        <v>0</v>
      </c>
      <c r="AI32" s="1425"/>
      <c r="AJ32" s="1425"/>
      <c r="AK32" s="1425"/>
      <c r="AL32" s="1425"/>
      <c r="AM32" s="1425"/>
      <c r="AN32" s="1425"/>
      <c r="AO32" s="1425"/>
      <c r="AP32" s="1425"/>
      <c r="AQ32" s="1425"/>
      <c r="AR32" s="1425"/>
      <c r="AS32" s="1425"/>
      <c r="AT32" s="1425"/>
      <c r="AU32" s="1425"/>
      <c r="AV32" s="1425"/>
      <c r="AW32" s="1425"/>
      <c r="AX32" s="1425"/>
      <c r="AY32" s="1425"/>
      <c r="AZ32" s="1425"/>
      <c r="BA32" s="1425"/>
      <c r="BB32" s="1425"/>
      <c r="BC32" s="1425"/>
      <c r="BD32" s="1425"/>
      <c r="BE32" s="1425"/>
      <c r="BF32" s="1425"/>
      <c r="BG32" s="1425"/>
      <c r="BH32" s="1425"/>
      <c r="BI32" s="1425"/>
      <c r="BJ32" s="1425"/>
      <c r="BK32" s="1425"/>
      <c r="BL32" s="1425"/>
      <c r="BM32" s="1425"/>
      <c r="BN32" s="1425"/>
    </row>
    <row r="33" spans="1:66" ht="10.5">
      <c r="A33" s="1434"/>
      <c r="B33" s="1625" t="s">
        <v>319</v>
      </c>
      <c r="C33" s="1446" t="s">
        <v>66</v>
      </c>
      <c r="D33" s="1424"/>
      <c r="E33" s="1424"/>
      <c r="F33" s="1424"/>
      <c r="G33" s="1424"/>
      <c r="H33" s="1424"/>
      <c r="I33" s="1424"/>
      <c r="J33" s="1424"/>
      <c r="K33" s="1424"/>
      <c r="L33" s="1424"/>
      <c r="M33" s="1424"/>
      <c r="N33" s="1424"/>
      <c r="O33" s="1424"/>
      <c r="P33" s="1424"/>
      <c r="Q33" s="1424"/>
      <c r="R33" s="1424"/>
      <c r="S33" s="1424"/>
      <c r="T33" s="1424"/>
      <c r="U33" s="1424"/>
      <c r="V33" s="1424"/>
      <c r="W33" s="1424"/>
      <c r="X33" s="1424"/>
      <c r="Y33" s="1424"/>
      <c r="Z33" s="1424"/>
      <c r="AA33" s="1424"/>
      <c r="AB33" s="1424"/>
      <c r="AC33" s="1424"/>
      <c r="AD33" s="1424"/>
      <c r="AE33" s="1424"/>
      <c r="AF33" s="1424"/>
      <c r="AG33" s="1424"/>
      <c r="AH33" s="1424"/>
      <c r="AI33" s="1424">
        <f>+'Full Assumptions '!C380</f>
        <v>0</v>
      </c>
      <c r="AJ33" s="1424"/>
      <c r="AK33" s="1424"/>
      <c r="AL33" s="1424"/>
      <c r="AM33" s="1424"/>
      <c r="AN33" s="1424"/>
      <c r="AO33" s="1424"/>
      <c r="AP33" s="1424"/>
      <c r="AQ33" s="1424"/>
      <c r="AR33" s="1424"/>
      <c r="AS33" s="1424"/>
      <c r="AT33" s="1424"/>
      <c r="AU33" s="1424"/>
      <c r="AV33" s="1424"/>
      <c r="AW33" s="1424"/>
      <c r="AX33" s="1424"/>
      <c r="AY33" s="1424"/>
      <c r="AZ33" s="1424"/>
      <c r="BA33" s="1424"/>
      <c r="BB33" s="1424"/>
      <c r="BC33" s="1424"/>
      <c r="BD33" s="1424"/>
      <c r="BE33" s="1424"/>
      <c r="BF33" s="1424"/>
      <c r="BG33" s="1424"/>
      <c r="BH33" s="1424"/>
      <c r="BI33" s="1424"/>
      <c r="BJ33" s="1424"/>
      <c r="BK33" s="1424"/>
      <c r="BL33" s="1424"/>
      <c r="BM33" s="1424"/>
      <c r="BN33" s="1424"/>
    </row>
    <row r="34" spans="1:66" ht="10.5">
      <c r="A34" s="1434"/>
      <c r="B34" s="1625"/>
      <c r="C34" s="1446" t="s">
        <v>67</v>
      </c>
      <c r="D34" s="1425"/>
      <c r="E34" s="1425"/>
      <c r="F34" s="1425"/>
      <c r="G34" s="1425"/>
      <c r="H34" s="1425"/>
      <c r="I34" s="1425"/>
      <c r="J34" s="1425"/>
      <c r="K34" s="1425"/>
      <c r="L34" s="1425"/>
      <c r="M34" s="1425"/>
      <c r="N34" s="1425"/>
      <c r="O34" s="1425"/>
      <c r="P34" s="1425"/>
      <c r="Q34" s="1425"/>
      <c r="R34" s="1425"/>
      <c r="S34" s="1425"/>
      <c r="T34" s="1425"/>
      <c r="U34" s="1425"/>
      <c r="V34" s="1425"/>
      <c r="W34" s="1425"/>
      <c r="X34" s="1425"/>
      <c r="Y34" s="1425"/>
      <c r="Z34" s="1425"/>
      <c r="AA34" s="1425"/>
      <c r="AB34" s="1425"/>
      <c r="AC34" s="1425"/>
      <c r="AD34" s="1425"/>
      <c r="AE34" s="1425"/>
      <c r="AF34" s="1425"/>
      <c r="AG34" s="1425"/>
      <c r="AH34" s="1425"/>
      <c r="AI34" s="1425"/>
      <c r="AJ34" s="1425">
        <f>+'Full Assumptions '!D380</f>
        <v>0</v>
      </c>
      <c r="AK34" s="1425"/>
      <c r="AL34" s="1425"/>
      <c r="AM34" s="1425"/>
      <c r="AN34" s="1425"/>
      <c r="AO34" s="1425"/>
      <c r="AP34" s="1425"/>
      <c r="AQ34" s="1425"/>
      <c r="AR34" s="1425"/>
      <c r="AS34" s="1425"/>
      <c r="AT34" s="1425"/>
      <c r="AU34" s="1425"/>
      <c r="AV34" s="1425"/>
      <c r="AW34" s="1425"/>
      <c r="AX34" s="1425"/>
      <c r="AY34" s="1425"/>
      <c r="AZ34" s="1425"/>
      <c r="BA34" s="1425"/>
      <c r="BB34" s="1425"/>
      <c r="BC34" s="1425"/>
      <c r="BD34" s="1425"/>
      <c r="BE34" s="1425"/>
      <c r="BF34" s="1425"/>
      <c r="BG34" s="1425"/>
      <c r="BH34" s="1425"/>
      <c r="BI34" s="1425"/>
      <c r="BJ34" s="1425"/>
      <c r="BK34" s="1425"/>
      <c r="BL34" s="1425"/>
      <c r="BM34" s="1425"/>
      <c r="BN34" s="1425"/>
    </row>
    <row r="35" spans="1:66" ht="10.5">
      <c r="A35" s="1434"/>
      <c r="B35" s="1625"/>
      <c r="C35" s="1446" t="s">
        <v>68</v>
      </c>
      <c r="D35" s="1424"/>
      <c r="E35" s="1424"/>
      <c r="F35" s="1424"/>
      <c r="G35" s="1424"/>
      <c r="H35" s="1424"/>
      <c r="I35" s="1424"/>
      <c r="J35" s="1424"/>
      <c r="K35" s="1424"/>
      <c r="L35" s="1424"/>
      <c r="M35" s="1424"/>
      <c r="N35" s="1424"/>
      <c r="O35" s="1424"/>
      <c r="P35" s="1424"/>
      <c r="Q35" s="1424"/>
      <c r="R35" s="1424"/>
      <c r="S35" s="1424"/>
      <c r="T35" s="1424"/>
      <c r="U35" s="1424"/>
      <c r="V35" s="1424"/>
      <c r="W35" s="1424"/>
      <c r="X35" s="1424"/>
      <c r="Y35" s="1424"/>
      <c r="Z35" s="1424"/>
      <c r="AA35" s="1424"/>
      <c r="AB35" s="1424"/>
      <c r="AC35" s="1424"/>
      <c r="AD35" s="1424"/>
      <c r="AE35" s="1424"/>
      <c r="AF35" s="1424"/>
      <c r="AG35" s="1424"/>
      <c r="AH35" s="1424"/>
      <c r="AI35" s="1424"/>
      <c r="AJ35" s="1424"/>
      <c r="AK35" s="1424">
        <f>+'Full Assumptions '!E380</f>
        <v>0</v>
      </c>
      <c r="AL35" s="1424"/>
      <c r="AM35" s="1424"/>
      <c r="AN35" s="1424"/>
      <c r="AO35" s="1424"/>
      <c r="AP35" s="1424"/>
      <c r="AQ35" s="1424"/>
      <c r="AR35" s="1424"/>
      <c r="AS35" s="1424"/>
      <c r="AT35" s="1424"/>
      <c r="AU35" s="1424"/>
      <c r="AV35" s="1424"/>
      <c r="AW35" s="1424"/>
      <c r="AX35" s="1424"/>
      <c r="AY35" s="1424"/>
      <c r="AZ35" s="1424"/>
      <c r="BA35" s="1424"/>
      <c r="BB35" s="1424"/>
      <c r="BC35" s="1424"/>
      <c r="BD35" s="1424"/>
      <c r="BE35" s="1424"/>
      <c r="BF35" s="1424"/>
      <c r="BG35" s="1424"/>
      <c r="BH35" s="1424"/>
      <c r="BI35" s="1424"/>
      <c r="BJ35" s="1424"/>
      <c r="BK35" s="1424"/>
      <c r="BL35" s="1424"/>
      <c r="BM35" s="1424"/>
      <c r="BN35" s="1424"/>
    </row>
    <row r="36" spans="1:66" ht="10.5">
      <c r="A36" s="1434"/>
      <c r="B36" s="1447"/>
      <c r="C36" s="1446" t="s">
        <v>69</v>
      </c>
      <c r="D36" s="1425"/>
      <c r="E36" s="1425"/>
      <c r="F36" s="1425"/>
      <c r="G36" s="1425"/>
      <c r="H36" s="1425"/>
      <c r="I36" s="1425"/>
      <c r="J36" s="1425"/>
      <c r="K36" s="1425"/>
      <c r="L36" s="1425"/>
      <c r="M36" s="1425"/>
      <c r="N36" s="1425"/>
      <c r="O36" s="1425"/>
      <c r="P36" s="1425"/>
      <c r="Q36" s="1425"/>
      <c r="R36" s="1425"/>
      <c r="S36" s="1425"/>
      <c r="T36" s="1425"/>
      <c r="U36" s="1425"/>
      <c r="V36" s="1425"/>
      <c r="W36" s="1425"/>
      <c r="X36" s="1425"/>
      <c r="Y36" s="1425"/>
      <c r="Z36" s="1425"/>
      <c r="AA36" s="1425"/>
      <c r="AB36" s="1425"/>
      <c r="AC36" s="1425"/>
      <c r="AD36" s="1425"/>
      <c r="AE36" s="1425"/>
      <c r="AF36" s="1425"/>
      <c r="AG36" s="1425"/>
      <c r="AH36" s="1425"/>
      <c r="AI36" s="1425"/>
      <c r="AJ36" s="1425"/>
      <c r="AK36" s="1425"/>
      <c r="AL36" s="1425">
        <f>+'Full Assumptions '!F380</f>
        <v>0</v>
      </c>
      <c r="AM36" s="1425"/>
      <c r="AN36" s="1425"/>
      <c r="AO36" s="1425"/>
      <c r="AP36" s="1425"/>
      <c r="AQ36" s="1425"/>
      <c r="AR36" s="1425"/>
      <c r="AS36" s="1425"/>
      <c r="AT36" s="1425"/>
      <c r="AU36" s="1425"/>
      <c r="AV36" s="1425"/>
      <c r="AW36" s="1425"/>
      <c r="AX36" s="1425"/>
      <c r="AY36" s="1425"/>
      <c r="AZ36" s="1425"/>
      <c r="BA36" s="1425"/>
      <c r="BB36" s="1425"/>
      <c r="BC36" s="1425"/>
      <c r="BD36" s="1425"/>
      <c r="BE36" s="1425"/>
      <c r="BF36" s="1425"/>
      <c r="BG36" s="1425"/>
      <c r="BH36" s="1425"/>
      <c r="BI36" s="1425"/>
      <c r="BJ36" s="1425"/>
      <c r="BK36" s="1425"/>
      <c r="BL36" s="1425"/>
      <c r="BM36" s="1425"/>
      <c r="BN36" s="1425"/>
    </row>
    <row r="37" spans="1:66" ht="10.5">
      <c r="A37" s="1434"/>
      <c r="B37" s="1625" t="s">
        <v>412</v>
      </c>
      <c r="C37" s="1446" t="s">
        <v>66</v>
      </c>
      <c r="D37" s="1424"/>
      <c r="E37" s="1424"/>
      <c r="F37" s="1424"/>
      <c r="G37" s="1424"/>
      <c r="H37" s="1424"/>
      <c r="I37" s="1424"/>
      <c r="J37" s="1424"/>
      <c r="K37" s="1424"/>
      <c r="L37" s="1424"/>
      <c r="M37" s="1424"/>
      <c r="N37" s="1424"/>
      <c r="O37" s="1424"/>
      <c r="P37" s="1424"/>
      <c r="Q37" s="1424"/>
      <c r="R37" s="1424"/>
      <c r="S37" s="1424"/>
      <c r="T37" s="1424"/>
      <c r="U37" s="1424"/>
      <c r="V37" s="1424"/>
      <c r="W37" s="1424"/>
      <c r="X37" s="1424"/>
      <c r="Y37" s="1424"/>
      <c r="Z37" s="1424"/>
      <c r="AA37" s="1424"/>
      <c r="AB37" s="1424"/>
      <c r="AC37" s="1424"/>
      <c r="AD37" s="1424"/>
      <c r="AE37" s="1424"/>
      <c r="AF37" s="1424"/>
      <c r="AG37" s="1424"/>
      <c r="AH37" s="1424"/>
      <c r="AI37" s="1424"/>
      <c r="AJ37" s="1424"/>
      <c r="AK37" s="1424"/>
      <c r="AL37" s="1424"/>
      <c r="AM37" s="1424">
        <f>+'Full Assumptions '!C381</f>
        <v>0</v>
      </c>
      <c r="AN37" s="1424"/>
      <c r="AO37" s="1424"/>
      <c r="AP37" s="1424"/>
      <c r="AQ37" s="1424"/>
      <c r="AR37" s="1424"/>
      <c r="AS37" s="1424"/>
      <c r="AT37" s="1424"/>
      <c r="AU37" s="1424"/>
      <c r="AV37" s="1424"/>
      <c r="AW37" s="1424"/>
      <c r="AX37" s="1424"/>
      <c r="AY37" s="1424"/>
      <c r="AZ37" s="1424"/>
      <c r="BA37" s="1424"/>
      <c r="BB37" s="1424"/>
      <c r="BC37" s="1424"/>
      <c r="BD37" s="1424"/>
      <c r="BE37" s="1424"/>
      <c r="BF37" s="1424"/>
      <c r="BG37" s="1424"/>
      <c r="BH37" s="1424"/>
      <c r="BI37" s="1424"/>
      <c r="BJ37" s="1424"/>
      <c r="BK37" s="1424"/>
      <c r="BL37" s="1424"/>
      <c r="BM37" s="1424"/>
      <c r="BN37" s="1424"/>
    </row>
    <row r="38" spans="1:66" ht="10.5">
      <c r="A38" s="1434"/>
      <c r="B38" s="1625"/>
      <c r="C38" s="1446" t="s">
        <v>67</v>
      </c>
      <c r="D38" s="1425"/>
      <c r="E38" s="1425"/>
      <c r="F38" s="1425"/>
      <c r="G38" s="1425"/>
      <c r="H38" s="1425"/>
      <c r="I38" s="1425"/>
      <c r="J38" s="1425"/>
      <c r="K38" s="1425"/>
      <c r="L38" s="1425"/>
      <c r="M38" s="1425"/>
      <c r="N38" s="1425"/>
      <c r="O38" s="1425"/>
      <c r="P38" s="1425"/>
      <c r="Q38" s="1425"/>
      <c r="R38" s="1425"/>
      <c r="S38" s="1425"/>
      <c r="T38" s="1425"/>
      <c r="U38" s="1425"/>
      <c r="V38" s="1425"/>
      <c r="W38" s="1425"/>
      <c r="X38" s="1425"/>
      <c r="Y38" s="1425"/>
      <c r="Z38" s="1425"/>
      <c r="AA38" s="1425"/>
      <c r="AB38" s="1425"/>
      <c r="AC38" s="1425"/>
      <c r="AD38" s="1425"/>
      <c r="AE38" s="1425"/>
      <c r="AF38" s="1425"/>
      <c r="AG38" s="1425"/>
      <c r="AH38" s="1425"/>
      <c r="AI38" s="1425"/>
      <c r="AJ38" s="1425"/>
      <c r="AK38" s="1425"/>
      <c r="AL38" s="1425"/>
      <c r="AM38" s="1425"/>
      <c r="AN38" s="1425">
        <f>+'Full Assumptions '!D381</f>
        <v>0</v>
      </c>
      <c r="AO38" s="1425"/>
      <c r="AP38" s="1425"/>
      <c r="AQ38" s="1425"/>
      <c r="AR38" s="1425"/>
      <c r="AS38" s="1425"/>
      <c r="AT38" s="1425"/>
      <c r="AU38" s="1425"/>
      <c r="AV38" s="1425"/>
      <c r="AW38" s="1425"/>
      <c r="AX38" s="1425"/>
      <c r="AY38" s="1425"/>
      <c r="AZ38" s="1425"/>
      <c r="BA38" s="1425"/>
      <c r="BB38" s="1425"/>
      <c r="BC38" s="1425"/>
      <c r="BD38" s="1425"/>
      <c r="BE38" s="1425"/>
      <c r="BF38" s="1425"/>
      <c r="BG38" s="1425"/>
      <c r="BH38" s="1425"/>
      <c r="BI38" s="1425"/>
      <c r="BJ38" s="1425"/>
      <c r="BK38" s="1425"/>
      <c r="BL38" s="1425"/>
      <c r="BM38" s="1425"/>
      <c r="BN38" s="1425"/>
    </row>
    <row r="39" spans="1:66" ht="10.5">
      <c r="A39" s="1434"/>
      <c r="B39" s="1625"/>
      <c r="C39" s="1446" t="s">
        <v>68</v>
      </c>
      <c r="D39" s="1424"/>
      <c r="E39" s="1424"/>
      <c r="F39" s="1424"/>
      <c r="G39" s="1424"/>
      <c r="H39" s="1424"/>
      <c r="I39" s="1424"/>
      <c r="J39" s="1424"/>
      <c r="K39" s="1424"/>
      <c r="L39" s="1424"/>
      <c r="M39" s="1424"/>
      <c r="N39" s="1424"/>
      <c r="O39" s="1424"/>
      <c r="P39" s="1424"/>
      <c r="Q39" s="1424"/>
      <c r="R39" s="1424"/>
      <c r="S39" s="1424"/>
      <c r="T39" s="1424"/>
      <c r="U39" s="1424"/>
      <c r="V39" s="1424"/>
      <c r="W39" s="1424"/>
      <c r="X39" s="1424"/>
      <c r="Y39" s="1424"/>
      <c r="Z39" s="1424"/>
      <c r="AA39" s="1424"/>
      <c r="AB39" s="1424"/>
      <c r="AC39" s="1424"/>
      <c r="AD39" s="1424"/>
      <c r="AE39" s="1424"/>
      <c r="AF39" s="1424"/>
      <c r="AG39" s="1424"/>
      <c r="AH39" s="1424"/>
      <c r="AI39" s="1424"/>
      <c r="AJ39" s="1424"/>
      <c r="AK39" s="1424"/>
      <c r="AL39" s="1424"/>
      <c r="AM39" s="1424"/>
      <c r="AN39" s="1424"/>
      <c r="AO39" s="1424">
        <f>+'Full Assumptions '!E381</f>
        <v>0</v>
      </c>
      <c r="AP39" s="1424"/>
      <c r="AQ39" s="1424"/>
      <c r="AR39" s="1424"/>
      <c r="AS39" s="1424"/>
      <c r="AT39" s="1424"/>
      <c r="AU39" s="1424"/>
      <c r="AV39" s="1424"/>
      <c r="AW39" s="1424"/>
      <c r="AX39" s="1424"/>
      <c r="AY39" s="1424"/>
      <c r="AZ39" s="1424"/>
      <c r="BA39" s="1424"/>
      <c r="BB39" s="1424"/>
      <c r="BC39" s="1424"/>
      <c r="BD39" s="1424"/>
      <c r="BE39" s="1424"/>
      <c r="BF39" s="1424"/>
      <c r="BG39" s="1424"/>
      <c r="BH39" s="1424"/>
      <c r="BI39" s="1424"/>
      <c r="BJ39" s="1424"/>
      <c r="BK39" s="1424"/>
      <c r="BL39" s="1424"/>
      <c r="BM39" s="1424"/>
      <c r="BN39" s="1424"/>
    </row>
    <row r="40" spans="1:66" ht="10.5">
      <c r="A40" s="1434"/>
      <c r="B40" s="1447"/>
      <c r="C40" s="1446" t="s">
        <v>69</v>
      </c>
      <c r="D40" s="1425"/>
      <c r="E40" s="1425"/>
      <c r="F40" s="1425"/>
      <c r="G40" s="1425"/>
      <c r="H40" s="1425"/>
      <c r="I40" s="1425"/>
      <c r="J40" s="1425"/>
      <c r="K40" s="1425"/>
      <c r="L40" s="1425"/>
      <c r="M40" s="1425"/>
      <c r="N40" s="1425"/>
      <c r="O40" s="1425"/>
      <c r="P40" s="1425"/>
      <c r="Q40" s="1425"/>
      <c r="R40" s="1425"/>
      <c r="S40" s="1425"/>
      <c r="T40" s="1425"/>
      <c r="U40" s="1425"/>
      <c r="V40" s="1425"/>
      <c r="W40" s="1425"/>
      <c r="X40" s="1425"/>
      <c r="Y40" s="1425"/>
      <c r="Z40" s="1425"/>
      <c r="AA40" s="1425"/>
      <c r="AB40" s="1425"/>
      <c r="AC40" s="1425"/>
      <c r="AD40" s="1425"/>
      <c r="AE40" s="1425"/>
      <c r="AF40" s="1425"/>
      <c r="AG40" s="1425"/>
      <c r="AH40" s="1425"/>
      <c r="AI40" s="1425"/>
      <c r="AJ40" s="1425"/>
      <c r="AK40" s="1425"/>
      <c r="AL40" s="1425"/>
      <c r="AM40" s="1425"/>
      <c r="AN40" s="1425"/>
      <c r="AO40" s="1425"/>
      <c r="AP40" s="1425">
        <f>+'Full Assumptions '!F381</f>
        <v>0</v>
      </c>
      <c r="AQ40" s="1425"/>
      <c r="AR40" s="1425"/>
      <c r="AS40" s="1425"/>
      <c r="AT40" s="1425"/>
      <c r="AU40" s="1425"/>
      <c r="AV40" s="1425"/>
      <c r="AW40" s="1425"/>
      <c r="AX40" s="1425"/>
      <c r="AY40" s="1425"/>
      <c r="AZ40" s="1425"/>
      <c r="BA40" s="1425"/>
      <c r="BB40" s="1425"/>
      <c r="BC40" s="1425"/>
      <c r="BD40" s="1425"/>
      <c r="BE40" s="1425"/>
      <c r="BF40" s="1425"/>
      <c r="BG40" s="1425"/>
      <c r="BH40" s="1425"/>
      <c r="BI40" s="1425"/>
      <c r="BJ40" s="1425"/>
      <c r="BK40" s="1425"/>
      <c r="BL40" s="1425"/>
      <c r="BM40" s="1425"/>
      <c r="BN40" s="1425"/>
    </row>
    <row r="41" spans="1:66" ht="10.5">
      <c r="A41" s="1434"/>
      <c r="B41" s="1625" t="s">
        <v>413</v>
      </c>
      <c r="C41" s="1446" t="s">
        <v>66</v>
      </c>
      <c r="D41" s="1424"/>
      <c r="E41" s="1424"/>
      <c r="F41" s="1424"/>
      <c r="G41" s="1424"/>
      <c r="H41" s="1424"/>
      <c r="I41" s="1424"/>
      <c r="J41" s="1424"/>
      <c r="K41" s="1424"/>
      <c r="L41" s="1424"/>
      <c r="M41" s="1424"/>
      <c r="N41" s="1424"/>
      <c r="O41" s="1424"/>
      <c r="P41" s="1424"/>
      <c r="Q41" s="1424"/>
      <c r="R41" s="1424"/>
      <c r="S41" s="1424"/>
      <c r="T41" s="1424"/>
      <c r="U41" s="1424"/>
      <c r="V41" s="1424"/>
      <c r="W41" s="1424"/>
      <c r="X41" s="1424"/>
      <c r="Y41" s="1424"/>
      <c r="Z41" s="1424"/>
      <c r="AA41" s="1424"/>
      <c r="AB41" s="1424"/>
      <c r="AC41" s="1424"/>
      <c r="AD41" s="1424"/>
      <c r="AE41" s="1424"/>
      <c r="AF41" s="1424"/>
      <c r="AG41" s="1424"/>
      <c r="AH41" s="1424"/>
      <c r="AI41" s="1424"/>
      <c r="AJ41" s="1424"/>
      <c r="AK41" s="1424"/>
      <c r="AL41" s="1424"/>
      <c r="AM41" s="1424"/>
      <c r="AN41" s="1424"/>
      <c r="AO41" s="1424"/>
      <c r="AP41" s="1424"/>
      <c r="AQ41" s="1424">
        <f>+'Full Assumptions '!C382</f>
        <v>0</v>
      </c>
      <c r="AR41" s="1424"/>
      <c r="AS41" s="1424"/>
      <c r="AT41" s="1424"/>
      <c r="AU41" s="1424"/>
      <c r="AV41" s="1424"/>
      <c r="AW41" s="1424"/>
      <c r="AX41" s="1424"/>
      <c r="AY41" s="1424"/>
      <c r="AZ41" s="1424"/>
      <c r="BA41" s="1424"/>
      <c r="BB41" s="1424"/>
      <c r="BC41" s="1424"/>
      <c r="BD41" s="1424"/>
      <c r="BE41" s="1424"/>
      <c r="BF41" s="1424"/>
      <c r="BG41" s="1424"/>
      <c r="BH41" s="1424"/>
      <c r="BI41" s="1424"/>
      <c r="BJ41" s="1424"/>
      <c r="BK41" s="1424"/>
      <c r="BL41" s="1424"/>
      <c r="BM41" s="1424"/>
      <c r="BN41" s="1424"/>
    </row>
    <row r="42" spans="1:66" ht="10.5">
      <c r="A42" s="1434"/>
      <c r="B42" s="1625"/>
      <c r="C42" s="1446" t="s">
        <v>67</v>
      </c>
      <c r="D42" s="1425"/>
      <c r="E42" s="1425"/>
      <c r="F42" s="1425"/>
      <c r="G42" s="1425"/>
      <c r="H42" s="1425"/>
      <c r="I42" s="1425"/>
      <c r="J42" s="1425"/>
      <c r="K42" s="1425"/>
      <c r="L42" s="1425"/>
      <c r="M42" s="1425"/>
      <c r="N42" s="1425"/>
      <c r="O42" s="1425"/>
      <c r="P42" s="1425"/>
      <c r="Q42" s="1425"/>
      <c r="R42" s="1425"/>
      <c r="S42" s="1425"/>
      <c r="T42" s="1425"/>
      <c r="U42" s="1425"/>
      <c r="V42" s="1425"/>
      <c r="W42" s="1425"/>
      <c r="X42" s="1425"/>
      <c r="Y42" s="1425"/>
      <c r="Z42" s="1425"/>
      <c r="AA42" s="1425"/>
      <c r="AB42" s="1425"/>
      <c r="AC42" s="1425"/>
      <c r="AD42" s="1425"/>
      <c r="AE42" s="1425"/>
      <c r="AF42" s="1425"/>
      <c r="AG42" s="1425"/>
      <c r="AH42" s="1425"/>
      <c r="AI42" s="1425"/>
      <c r="AJ42" s="1425"/>
      <c r="AK42" s="1425"/>
      <c r="AL42" s="1425"/>
      <c r="AM42" s="1425"/>
      <c r="AN42" s="1425"/>
      <c r="AO42" s="1425"/>
      <c r="AP42" s="1425"/>
      <c r="AQ42" s="1425"/>
      <c r="AR42" s="1425">
        <f>+'Full Assumptions '!D382</f>
        <v>0</v>
      </c>
      <c r="AS42" s="1425"/>
      <c r="AT42" s="1425"/>
      <c r="AU42" s="1425"/>
      <c r="AV42" s="1425"/>
      <c r="AW42" s="1425"/>
      <c r="AX42" s="1425"/>
      <c r="AY42" s="1425"/>
      <c r="AZ42" s="1425"/>
      <c r="BA42" s="1425"/>
      <c r="BB42" s="1425"/>
      <c r="BC42" s="1425"/>
      <c r="BD42" s="1425"/>
      <c r="BE42" s="1425"/>
      <c r="BF42" s="1425"/>
      <c r="BG42" s="1425"/>
      <c r="BH42" s="1425"/>
      <c r="BI42" s="1425"/>
      <c r="BJ42" s="1425"/>
      <c r="BK42" s="1425"/>
      <c r="BL42" s="1425"/>
      <c r="BM42" s="1425"/>
      <c r="BN42" s="1425"/>
    </row>
    <row r="43" spans="1:66" ht="10.5">
      <c r="A43" s="1434"/>
      <c r="B43" s="1625"/>
      <c r="C43" s="1446" t="s">
        <v>68</v>
      </c>
      <c r="D43" s="1424"/>
      <c r="E43" s="1424"/>
      <c r="F43" s="1424"/>
      <c r="G43" s="1424"/>
      <c r="H43" s="1424"/>
      <c r="I43" s="1424"/>
      <c r="J43" s="1424"/>
      <c r="K43" s="1424"/>
      <c r="L43" s="1424"/>
      <c r="M43" s="1424"/>
      <c r="N43" s="1424"/>
      <c r="O43" s="1424"/>
      <c r="P43" s="1424"/>
      <c r="Q43" s="1424"/>
      <c r="R43" s="1424"/>
      <c r="S43" s="1424"/>
      <c r="T43" s="1424"/>
      <c r="U43" s="1424"/>
      <c r="V43" s="1424"/>
      <c r="W43" s="1424"/>
      <c r="X43" s="1424"/>
      <c r="Y43" s="1424"/>
      <c r="Z43" s="1424"/>
      <c r="AA43" s="1424"/>
      <c r="AB43" s="1424"/>
      <c r="AC43" s="1424"/>
      <c r="AD43" s="1424"/>
      <c r="AE43" s="1424"/>
      <c r="AF43" s="1424"/>
      <c r="AG43" s="1424"/>
      <c r="AH43" s="1424"/>
      <c r="AI43" s="1424"/>
      <c r="AJ43" s="1424"/>
      <c r="AK43" s="1424"/>
      <c r="AL43" s="1424"/>
      <c r="AM43" s="1424"/>
      <c r="AN43" s="1424"/>
      <c r="AO43" s="1424"/>
      <c r="AP43" s="1424"/>
      <c r="AQ43" s="1424"/>
      <c r="AR43" s="1424"/>
      <c r="AS43" s="1424">
        <f>+'Full Assumptions '!E382</f>
        <v>0</v>
      </c>
      <c r="AT43" s="1424"/>
      <c r="AU43" s="1424"/>
      <c r="AV43" s="1424"/>
      <c r="AW43" s="1424"/>
      <c r="AX43" s="1424"/>
      <c r="AY43" s="1424"/>
      <c r="AZ43" s="1424"/>
      <c r="BA43" s="1424"/>
      <c r="BB43" s="1424"/>
      <c r="BC43" s="1424"/>
      <c r="BD43" s="1424"/>
      <c r="BE43" s="1424"/>
      <c r="BF43" s="1424"/>
      <c r="BG43" s="1424"/>
      <c r="BH43" s="1424"/>
      <c r="BI43" s="1424"/>
      <c r="BJ43" s="1424"/>
      <c r="BK43" s="1424"/>
      <c r="BL43" s="1424"/>
      <c r="BM43" s="1424"/>
      <c r="BN43" s="1424"/>
    </row>
    <row r="44" spans="1:66" ht="10.5">
      <c r="A44" s="1434"/>
      <c r="B44" s="1447"/>
      <c r="C44" s="1446" t="s">
        <v>69</v>
      </c>
      <c r="D44" s="1425"/>
      <c r="E44" s="1425"/>
      <c r="F44" s="1425"/>
      <c r="G44" s="1425"/>
      <c r="H44" s="1425"/>
      <c r="I44" s="1425"/>
      <c r="J44" s="1425"/>
      <c r="K44" s="1425"/>
      <c r="L44" s="1425"/>
      <c r="M44" s="1425"/>
      <c r="N44" s="1425"/>
      <c r="O44" s="1425"/>
      <c r="P44" s="1425"/>
      <c r="Q44" s="1425"/>
      <c r="R44" s="1425"/>
      <c r="S44" s="1425"/>
      <c r="T44" s="1425"/>
      <c r="U44" s="1425"/>
      <c r="V44" s="1425"/>
      <c r="W44" s="1425"/>
      <c r="X44" s="1425"/>
      <c r="Y44" s="1425"/>
      <c r="Z44" s="1425"/>
      <c r="AA44" s="1425"/>
      <c r="AB44" s="1425"/>
      <c r="AC44" s="1425"/>
      <c r="AD44" s="1425"/>
      <c r="AE44" s="1425"/>
      <c r="AF44" s="1425"/>
      <c r="AG44" s="1425"/>
      <c r="AH44" s="1425"/>
      <c r="AI44" s="1425"/>
      <c r="AJ44" s="1425"/>
      <c r="AK44" s="1425"/>
      <c r="AL44" s="1425"/>
      <c r="AM44" s="1425"/>
      <c r="AN44" s="1425"/>
      <c r="AO44" s="1425"/>
      <c r="AP44" s="1425"/>
      <c r="AQ44" s="1425"/>
      <c r="AR44" s="1425"/>
      <c r="AS44" s="1425"/>
      <c r="AT44" s="1425">
        <f>+'Full Assumptions '!F382</f>
        <v>0</v>
      </c>
      <c r="AU44" s="1425"/>
      <c r="AV44" s="1425"/>
      <c r="AW44" s="1425"/>
      <c r="AX44" s="1425"/>
      <c r="AY44" s="1425"/>
      <c r="AZ44" s="1425"/>
      <c r="BA44" s="1425"/>
      <c r="BB44" s="1425"/>
      <c r="BC44" s="1425"/>
      <c r="BD44" s="1425"/>
      <c r="BE44" s="1425"/>
      <c r="BF44" s="1425"/>
      <c r="BG44" s="1425"/>
      <c r="BH44" s="1425"/>
      <c r="BI44" s="1425"/>
      <c r="BJ44" s="1425"/>
      <c r="BK44" s="1425"/>
      <c r="BL44" s="1425"/>
      <c r="BM44" s="1425"/>
      <c r="BN44" s="1425"/>
    </row>
    <row r="45" spans="1:66" ht="10.5">
      <c r="A45" s="1434"/>
      <c r="B45" s="1625" t="s">
        <v>626</v>
      </c>
      <c r="C45" s="1446" t="s">
        <v>66</v>
      </c>
      <c r="D45" s="1424"/>
      <c r="E45" s="1424"/>
      <c r="F45" s="1424"/>
      <c r="G45" s="1424"/>
      <c r="H45" s="1424"/>
      <c r="I45" s="1424"/>
      <c r="J45" s="1424"/>
      <c r="K45" s="1424"/>
      <c r="L45" s="1424"/>
      <c r="M45" s="1424"/>
      <c r="N45" s="1424"/>
      <c r="O45" s="1424"/>
      <c r="P45" s="1424"/>
      <c r="Q45" s="1424"/>
      <c r="R45" s="1424"/>
      <c r="S45" s="1424"/>
      <c r="T45" s="1424"/>
      <c r="U45" s="1424"/>
      <c r="V45" s="1424"/>
      <c r="W45" s="1424"/>
      <c r="X45" s="1424"/>
      <c r="Y45" s="1424"/>
      <c r="Z45" s="1424"/>
      <c r="AA45" s="1424"/>
      <c r="AB45" s="1424"/>
      <c r="AC45" s="1424"/>
      <c r="AD45" s="1424"/>
      <c r="AE45" s="1424"/>
      <c r="AF45" s="1424"/>
      <c r="AG45" s="1424"/>
      <c r="AH45" s="1424"/>
      <c r="AI45" s="1424"/>
      <c r="AJ45" s="1424"/>
      <c r="AK45" s="1424"/>
      <c r="AL45" s="1424"/>
      <c r="AM45" s="1424"/>
      <c r="AN45" s="1424"/>
      <c r="AO45" s="1424"/>
      <c r="AP45" s="1424"/>
      <c r="AQ45" s="1424"/>
      <c r="AR45" s="1424"/>
      <c r="AS45" s="1424"/>
      <c r="AT45" s="1424"/>
      <c r="AU45" s="1424">
        <f>+'Full Assumptions '!C383</f>
        <v>0</v>
      </c>
      <c r="AV45" s="1424"/>
      <c r="AW45" s="1424"/>
      <c r="AX45" s="1424"/>
      <c r="AY45" s="1424"/>
      <c r="AZ45" s="1424"/>
      <c r="BA45" s="1424"/>
      <c r="BB45" s="1424"/>
      <c r="BC45" s="1424"/>
      <c r="BD45" s="1424"/>
      <c r="BE45" s="1424"/>
      <c r="BF45" s="1424"/>
      <c r="BG45" s="1424"/>
      <c r="BH45" s="1424"/>
      <c r="BI45" s="1424"/>
      <c r="BJ45" s="1424"/>
      <c r="BK45" s="1424"/>
      <c r="BL45" s="1424"/>
      <c r="BM45" s="1424"/>
      <c r="BN45" s="1424"/>
    </row>
    <row r="46" spans="1:66" ht="10.5">
      <c r="A46" s="1434"/>
      <c r="B46" s="1625"/>
      <c r="C46" s="1446" t="s">
        <v>67</v>
      </c>
      <c r="D46" s="1425"/>
      <c r="E46" s="1425"/>
      <c r="F46" s="1425"/>
      <c r="G46" s="1425"/>
      <c r="H46" s="1425"/>
      <c r="I46" s="1425"/>
      <c r="J46" s="1425"/>
      <c r="K46" s="1425"/>
      <c r="L46" s="1425"/>
      <c r="M46" s="1425"/>
      <c r="N46" s="1425"/>
      <c r="O46" s="1425"/>
      <c r="P46" s="1425"/>
      <c r="Q46" s="1425"/>
      <c r="R46" s="1425"/>
      <c r="S46" s="1425"/>
      <c r="T46" s="1425"/>
      <c r="U46" s="1425"/>
      <c r="V46" s="1425"/>
      <c r="W46" s="1425"/>
      <c r="X46" s="1425"/>
      <c r="Y46" s="1425"/>
      <c r="Z46" s="1425"/>
      <c r="AA46" s="1425"/>
      <c r="AB46" s="1425"/>
      <c r="AC46" s="1425"/>
      <c r="AD46" s="1425"/>
      <c r="AE46" s="1425"/>
      <c r="AF46" s="1425"/>
      <c r="AG46" s="1425"/>
      <c r="AH46" s="1425"/>
      <c r="AI46" s="1425"/>
      <c r="AJ46" s="1425"/>
      <c r="AK46" s="1425"/>
      <c r="AL46" s="1425"/>
      <c r="AM46" s="1425"/>
      <c r="AN46" s="1425"/>
      <c r="AO46" s="1425"/>
      <c r="AP46" s="1425"/>
      <c r="AQ46" s="1425"/>
      <c r="AR46" s="1425"/>
      <c r="AS46" s="1425"/>
      <c r="AT46" s="1425"/>
      <c r="AU46" s="1425"/>
      <c r="AV46" s="1425">
        <f>+'Full Assumptions '!D383</f>
        <v>0</v>
      </c>
      <c r="AW46" s="1425"/>
      <c r="AX46" s="1425"/>
      <c r="AY46" s="1425"/>
      <c r="AZ46" s="1425"/>
      <c r="BA46" s="1425"/>
      <c r="BB46" s="1425"/>
      <c r="BC46" s="1425"/>
      <c r="BD46" s="1425"/>
      <c r="BE46" s="1425"/>
      <c r="BF46" s="1425"/>
      <c r="BG46" s="1425"/>
      <c r="BH46" s="1425"/>
      <c r="BI46" s="1425"/>
      <c r="BJ46" s="1425"/>
      <c r="BK46" s="1425"/>
      <c r="BL46" s="1425"/>
      <c r="BM46" s="1425"/>
      <c r="BN46" s="1425"/>
    </row>
    <row r="47" spans="1:66" ht="10.5">
      <c r="A47" s="1434"/>
      <c r="B47" s="1625"/>
      <c r="C47" s="1446" t="s">
        <v>68</v>
      </c>
      <c r="D47" s="1424"/>
      <c r="E47" s="1424"/>
      <c r="F47" s="1424"/>
      <c r="G47" s="1424"/>
      <c r="H47" s="1424"/>
      <c r="I47" s="1424"/>
      <c r="J47" s="1424"/>
      <c r="K47" s="1424"/>
      <c r="L47" s="1424"/>
      <c r="M47" s="1424"/>
      <c r="N47" s="1424"/>
      <c r="O47" s="1424"/>
      <c r="P47" s="1424"/>
      <c r="Q47" s="1424"/>
      <c r="R47" s="1424"/>
      <c r="S47" s="1424"/>
      <c r="T47" s="1424"/>
      <c r="U47" s="1424"/>
      <c r="V47" s="1424"/>
      <c r="W47" s="1424"/>
      <c r="X47" s="1424"/>
      <c r="Y47" s="1424"/>
      <c r="Z47" s="1424"/>
      <c r="AA47" s="1424"/>
      <c r="AB47" s="1424"/>
      <c r="AC47" s="1424"/>
      <c r="AD47" s="1424"/>
      <c r="AE47" s="1424"/>
      <c r="AF47" s="1424"/>
      <c r="AG47" s="1424"/>
      <c r="AH47" s="1424"/>
      <c r="AI47" s="1424"/>
      <c r="AJ47" s="1424"/>
      <c r="AK47" s="1424"/>
      <c r="AL47" s="1424"/>
      <c r="AM47" s="1424"/>
      <c r="AN47" s="1424"/>
      <c r="AO47" s="1424"/>
      <c r="AP47" s="1424"/>
      <c r="AQ47" s="1424"/>
      <c r="AR47" s="1424"/>
      <c r="AS47" s="1424"/>
      <c r="AT47" s="1424"/>
      <c r="AU47" s="1424"/>
      <c r="AV47" s="1424"/>
      <c r="AW47" s="1424">
        <f>+'Full Assumptions '!E383</f>
        <v>0</v>
      </c>
      <c r="AX47" s="1424"/>
      <c r="AY47" s="1424"/>
      <c r="AZ47" s="1424"/>
      <c r="BA47" s="1424"/>
      <c r="BB47" s="1424"/>
      <c r="BC47" s="1424"/>
      <c r="BD47" s="1424"/>
      <c r="BE47" s="1424"/>
      <c r="BF47" s="1424"/>
      <c r="BG47" s="1424"/>
      <c r="BH47" s="1424"/>
      <c r="BI47" s="1424"/>
      <c r="BJ47" s="1424"/>
      <c r="BK47" s="1424"/>
      <c r="BL47" s="1424"/>
      <c r="BM47" s="1424"/>
      <c r="BN47" s="1424"/>
    </row>
    <row r="48" spans="1:66" ht="10.5">
      <c r="A48" s="1434"/>
      <c r="B48" s="1447"/>
      <c r="C48" s="1446" t="s">
        <v>69</v>
      </c>
      <c r="D48" s="1425"/>
      <c r="E48" s="1425"/>
      <c r="F48" s="1425"/>
      <c r="G48" s="1425"/>
      <c r="H48" s="1425"/>
      <c r="I48" s="1425"/>
      <c r="J48" s="1425"/>
      <c r="K48" s="1425"/>
      <c r="L48" s="1425"/>
      <c r="M48" s="1425"/>
      <c r="N48" s="1425"/>
      <c r="O48" s="1425"/>
      <c r="P48" s="1425"/>
      <c r="Q48" s="1425"/>
      <c r="R48" s="1425"/>
      <c r="S48" s="1425"/>
      <c r="T48" s="1425"/>
      <c r="U48" s="1425"/>
      <c r="V48" s="1425"/>
      <c r="W48" s="1425"/>
      <c r="X48" s="1425"/>
      <c r="Y48" s="1425"/>
      <c r="Z48" s="1425"/>
      <c r="AA48" s="1425"/>
      <c r="AB48" s="1425"/>
      <c r="AC48" s="1425"/>
      <c r="AD48" s="1425"/>
      <c r="AE48" s="1425"/>
      <c r="AF48" s="1425"/>
      <c r="AG48" s="1425"/>
      <c r="AH48" s="1425"/>
      <c r="AI48" s="1425"/>
      <c r="AJ48" s="1425"/>
      <c r="AK48" s="1425"/>
      <c r="AL48" s="1425"/>
      <c r="AM48" s="1425"/>
      <c r="AN48" s="1425"/>
      <c r="AO48" s="1425"/>
      <c r="AP48" s="1425"/>
      <c r="AQ48" s="1425"/>
      <c r="AR48" s="1425"/>
      <c r="AS48" s="1425"/>
      <c r="AT48" s="1425"/>
      <c r="AU48" s="1425"/>
      <c r="AV48" s="1425"/>
      <c r="AW48" s="1425"/>
      <c r="AX48" s="1425">
        <f>+'Full Assumptions '!F383</f>
        <v>0</v>
      </c>
      <c r="AY48" s="1425"/>
      <c r="AZ48" s="1425"/>
      <c r="BA48" s="1425"/>
      <c r="BB48" s="1425"/>
      <c r="BC48" s="1425"/>
      <c r="BD48" s="1425"/>
      <c r="BE48" s="1425"/>
      <c r="BF48" s="1425"/>
      <c r="BG48" s="1425"/>
      <c r="BH48" s="1425"/>
      <c r="BI48" s="1425"/>
      <c r="BJ48" s="1425"/>
      <c r="BK48" s="1425"/>
      <c r="BL48" s="1425"/>
      <c r="BM48" s="1425"/>
      <c r="BN48" s="1425"/>
    </row>
    <row r="49" spans="1:66" ht="10.5">
      <c r="A49" s="1434"/>
      <c r="B49" s="1625" t="s">
        <v>627</v>
      </c>
      <c r="C49" s="1446" t="s">
        <v>66</v>
      </c>
      <c r="D49" s="1424"/>
      <c r="E49" s="1424"/>
      <c r="F49" s="1424"/>
      <c r="G49" s="1424"/>
      <c r="H49" s="1424"/>
      <c r="I49" s="1424"/>
      <c r="J49" s="1424"/>
      <c r="K49" s="1424"/>
      <c r="L49" s="1424"/>
      <c r="M49" s="1424"/>
      <c r="N49" s="1424"/>
      <c r="O49" s="1424"/>
      <c r="P49" s="1424"/>
      <c r="Q49" s="1424"/>
      <c r="R49" s="1424"/>
      <c r="S49" s="1424"/>
      <c r="T49" s="1424"/>
      <c r="U49" s="1424"/>
      <c r="V49" s="1424"/>
      <c r="W49" s="1424"/>
      <c r="X49" s="1424"/>
      <c r="Y49" s="1424"/>
      <c r="Z49" s="1424"/>
      <c r="AA49" s="1424"/>
      <c r="AB49" s="1424"/>
      <c r="AC49" s="1424"/>
      <c r="AD49" s="1424"/>
      <c r="AE49" s="1424"/>
      <c r="AF49" s="1424"/>
      <c r="AG49" s="1424"/>
      <c r="AH49" s="1424"/>
      <c r="AI49" s="1424"/>
      <c r="AJ49" s="1424"/>
      <c r="AK49" s="1424"/>
      <c r="AL49" s="1424"/>
      <c r="AM49" s="1424"/>
      <c r="AN49" s="1424"/>
      <c r="AO49" s="1424"/>
      <c r="AP49" s="1424"/>
      <c r="AQ49" s="1424"/>
      <c r="AR49" s="1424"/>
      <c r="AS49" s="1424"/>
      <c r="AT49" s="1424"/>
      <c r="AU49" s="1424"/>
      <c r="AV49" s="1424"/>
      <c r="AW49" s="1424"/>
      <c r="AX49" s="1424"/>
      <c r="AY49" s="1424">
        <f>+'Full Assumptions '!C384</f>
        <v>0</v>
      </c>
      <c r="AZ49" s="1424"/>
      <c r="BA49" s="1424"/>
      <c r="BB49" s="1424"/>
      <c r="BC49" s="1424"/>
      <c r="BD49" s="1424"/>
      <c r="BE49" s="1424"/>
      <c r="BF49" s="1424"/>
      <c r="BG49" s="1424"/>
      <c r="BH49" s="1424"/>
      <c r="BI49" s="1424"/>
      <c r="BJ49" s="1424"/>
      <c r="BK49" s="1424"/>
      <c r="BL49" s="1424"/>
      <c r="BM49" s="1424"/>
      <c r="BN49" s="1424"/>
    </row>
    <row r="50" spans="1:66" ht="10.5">
      <c r="A50" s="1434"/>
      <c r="B50" s="1625"/>
      <c r="C50" s="1446" t="s">
        <v>67</v>
      </c>
      <c r="D50" s="1425"/>
      <c r="E50" s="1425"/>
      <c r="F50" s="1425"/>
      <c r="G50" s="1425"/>
      <c r="H50" s="1425"/>
      <c r="I50" s="1425"/>
      <c r="J50" s="1425"/>
      <c r="K50" s="1425"/>
      <c r="L50" s="1425"/>
      <c r="M50" s="1425"/>
      <c r="N50" s="1425"/>
      <c r="O50" s="1425"/>
      <c r="P50" s="1425"/>
      <c r="Q50" s="1425"/>
      <c r="R50" s="1425"/>
      <c r="S50" s="1425"/>
      <c r="T50" s="1425"/>
      <c r="U50" s="1425"/>
      <c r="V50" s="1425"/>
      <c r="W50" s="1425"/>
      <c r="X50" s="1425"/>
      <c r="Y50" s="1425"/>
      <c r="Z50" s="1425"/>
      <c r="AA50" s="1425"/>
      <c r="AB50" s="1425"/>
      <c r="AC50" s="1425"/>
      <c r="AD50" s="1425"/>
      <c r="AE50" s="1425"/>
      <c r="AF50" s="1425"/>
      <c r="AG50" s="1425"/>
      <c r="AH50" s="1425"/>
      <c r="AI50" s="1425"/>
      <c r="AJ50" s="1425"/>
      <c r="AK50" s="1425"/>
      <c r="AL50" s="1425"/>
      <c r="AM50" s="1425"/>
      <c r="AN50" s="1425"/>
      <c r="AO50" s="1425"/>
      <c r="AP50" s="1425"/>
      <c r="AQ50" s="1425"/>
      <c r="AR50" s="1425"/>
      <c r="AS50" s="1425"/>
      <c r="AT50" s="1425"/>
      <c r="AU50" s="1425"/>
      <c r="AV50" s="1425"/>
      <c r="AW50" s="1425"/>
      <c r="AX50" s="1425"/>
      <c r="AY50" s="1425"/>
      <c r="AZ50" s="1425">
        <f>+'Full Assumptions '!D384</f>
        <v>0</v>
      </c>
      <c r="BA50" s="1425"/>
      <c r="BB50" s="1425"/>
      <c r="BC50" s="1425"/>
      <c r="BD50" s="1425"/>
      <c r="BE50" s="1425"/>
      <c r="BF50" s="1425"/>
      <c r="BG50" s="1425"/>
      <c r="BH50" s="1425"/>
      <c r="BI50" s="1425"/>
      <c r="BJ50" s="1425"/>
      <c r="BK50" s="1425"/>
      <c r="BL50" s="1425"/>
      <c r="BM50" s="1425"/>
      <c r="BN50" s="1425"/>
    </row>
    <row r="51" spans="1:66" ht="10.5">
      <c r="A51" s="1434"/>
      <c r="B51" s="1625"/>
      <c r="C51" s="1446" t="s">
        <v>68</v>
      </c>
      <c r="D51" s="1424"/>
      <c r="E51" s="1424"/>
      <c r="F51" s="1424"/>
      <c r="G51" s="1424"/>
      <c r="H51" s="1424"/>
      <c r="I51" s="1424"/>
      <c r="J51" s="1424"/>
      <c r="K51" s="1424"/>
      <c r="L51" s="1424"/>
      <c r="M51" s="1424"/>
      <c r="N51" s="1424"/>
      <c r="O51" s="1424"/>
      <c r="P51" s="1424"/>
      <c r="Q51" s="1424"/>
      <c r="R51" s="1424"/>
      <c r="S51" s="1424"/>
      <c r="T51" s="1424"/>
      <c r="U51" s="1424"/>
      <c r="V51" s="1424"/>
      <c r="W51" s="1424"/>
      <c r="X51" s="1424"/>
      <c r="Y51" s="1424"/>
      <c r="Z51" s="1424"/>
      <c r="AA51" s="1424"/>
      <c r="AB51" s="1424"/>
      <c r="AC51" s="1424"/>
      <c r="AD51" s="1424"/>
      <c r="AE51" s="1424"/>
      <c r="AF51" s="1424"/>
      <c r="AG51" s="1424"/>
      <c r="AH51" s="1424"/>
      <c r="AI51" s="1424"/>
      <c r="AJ51" s="1424"/>
      <c r="AK51" s="1424"/>
      <c r="AL51" s="1424"/>
      <c r="AM51" s="1424"/>
      <c r="AN51" s="1424"/>
      <c r="AO51" s="1424"/>
      <c r="AP51" s="1424"/>
      <c r="AQ51" s="1424"/>
      <c r="AR51" s="1424"/>
      <c r="AS51" s="1424"/>
      <c r="AT51" s="1424"/>
      <c r="AU51" s="1424"/>
      <c r="AV51" s="1424"/>
      <c r="AW51" s="1424"/>
      <c r="AX51" s="1424"/>
      <c r="AY51" s="1424"/>
      <c r="AZ51" s="1424"/>
      <c r="BA51" s="1424">
        <f>+'Full Assumptions '!E384</f>
        <v>0</v>
      </c>
      <c r="BB51" s="1424"/>
      <c r="BC51" s="1424"/>
      <c r="BD51" s="1424"/>
      <c r="BE51" s="1424"/>
      <c r="BF51" s="1424"/>
      <c r="BG51" s="1424"/>
      <c r="BH51" s="1424"/>
      <c r="BI51" s="1424"/>
      <c r="BJ51" s="1424"/>
      <c r="BK51" s="1424"/>
      <c r="BL51" s="1424"/>
      <c r="BM51" s="1424"/>
      <c r="BN51" s="1424"/>
    </row>
    <row r="52" spans="1:66" ht="10.5">
      <c r="A52" s="1434"/>
      <c r="B52" s="1447"/>
      <c r="C52" s="1446" t="s">
        <v>69</v>
      </c>
      <c r="D52" s="1425"/>
      <c r="E52" s="1425"/>
      <c r="F52" s="1425"/>
      <c r="G52" s="1425"/>
      <c r="H52" s="1425"/>
      <c r="I52" s="1425"/>
      <c r="J52" s="1425"/>
      <c r="K52" s="1425"/>
      <c r="L52" s="1425"/>
      <c r="M52" s="1425"/>
      <c r="N52" s="1425"/>
      <c r="O52" s="1425"/>
      <c r="P52" s="1425"/>
      <c r="Q52" s="1425"/>
      <c r="R52" s="1425"/>
      <c r="S52" s="1425"/>
      <c r="T52" s="1425"/>
      <c r="U52" s="1425"/>
      <c r="V52" s="1425"/>
      <c r="W52" s="1425"/>
      <c r="X52" s="1425"/>
      <c r="Y52" s="1425"/>
      <c r="Z52" s="1425"/>
      <c r="AA52" s="1425"/>
      <c r="AB52" s="1425"/>
      <c r="AC52" s="1425"/>
      <c r="AD52" s="1425"/>
      <c r="AE52" s="1425"/>
      <c r="AF52" s="1425"/>
      <c r="AG52" s="1425"/>
      <c r="AH52" s="1425"/>
      <c r="AI52" s="1425"/>
      <c r="AJ52" s="1425"/>
      <c r="AK52" s="1425"/>
      <c r="AL52" s="1425"/>
      <c r="AM52" s="1425"/>
      <c r="AN52" s="1425"/>
      <c r="AO52" s="1425"/>
      <c r="AP52" s="1425"/>
      <c r="AQ52" s="1425"/>
      <c r="AR52" s="1425"/>
      <c r="AS52" s="1425"/>
      <c r="AT52" s="1425"/>
      <c r="AU52" s="1425"/>
      <c r="AV52" s="1425"/>
      <c r="AW52" s="1425"/>
      <c r="AX52" s="1425"/>
      <c r="AY52" s="1425"/>
      <c r="AZ52" s="1425"/>
      <c r="BA52" s="1425"/>
      <c r="BB52" s="1425">
        <f>+'Full Assumptions '!F384</f>
        <v>0</v>
      </c>
      <c r="BC52" s="1425"/>
      <c r="BD52" s="1425"/>
      <c r="BE52" s="1425"/>
      <c r="BF52" s="1425"/>
      <c r="BG52" s="1425"/>
      <c r="BH52" s="1425"/>
      <c r="BI52" s="1425"/>
      <c r="BJ52" s="1425"/>
      <c r="BK52" s="1425"/>
      <c r="BL52" s="1425"/>
      <c r="BM52" s="1425"/>
      <c r="BN52" s="1425"/>
    </row>
    <row r="53" spans="1:66" ht="10.5">
      <c r="A53" s="1434"/>
      <c r="B53" s="1625" t="s">
        <v>628</v>
      </c>
      <c r="C53" s="1446" t="s">
        <v>66</v>
      </c>
      <c r="D53" s="1424"/>
      <c r="E53" s="1424"/>
      <c r="F53" s="1424"/>
      <c r="G53" s="1424"/>
      <c r="H53" s="1424"/>
      <c r="I53" s="1424"/>
      <c r="J53" s="1424"/>
      <c r="K53" s="1424"/>
      <c r="L53" s="1424"/>
      <c r="M53" s="1424"/>
      <c r="N53" s="1424"/>
      <c r="O53" s="1424"/>
      <c r="P53" s="1424"/>
      <c r="Q53" s="1424"/>
      <c r="R53" s="1424"/>
      <c r="S53" s="1424"/>
      <c r="T53" s="1424"/>
      <c r="U53" s="1424"/>
      <c r="V53" s="1424"/>
      <c r="W53" s="1424"/>
      <c r="X53" s="1424"/>
      <c r="Y53" s="1424"/>
      <c r="Z53" s="1424"/>
      <c r="AA53" s="1424"/>
      <c r="AB53" s="1424"/>
      <c r="AC53" s="1424"/>
      <c r="AD53" s="1424"/>
      <c r="AE53" s="1424"/>
      <c r="AF53" s="1424"/>
      <c r="AG53" s="1424"/>
      <c r="AH53" s="1424"/>
      <c r="AI53" s="1424"/>
      <c r="AJ53" s="1424"/>
      <c r="AK53" s="1424"/>
      <c r="AL53" s="1424"/>
      <c r="AM53" s="1424"/>
      <c r="AN53" s="1424"/>
      <c r="AO53" s="1424"/>
      <c r="AP53" s="1424"/>
      <c r="AQ53" s="1424"/>
      <c r="AR53" s="1424"/>
      <c r="AS53" s="1424"/>
      <c r="AT53" s="1424"/>
      <c r="AU53" s="1424"/>
      <c r="AV53" s="1424"/>
      <c r="AW53" s="1424"/>
      <c r="AX53" s="1424"/>
      <c r="AY53" s="1424"/>
      <c r="AZ53" s="1424"/>
      <c r="BA53" s="1424"/>
      <c r="BB53" s="1424"/>
      <c r="BC53" s="1424">
        <f>+'Full Assumptions '!C385</f>
        <v>0</v>
      </c>
      <c r="BD53" s="1424"/>
      <c r="BE53" s="1424"/>
      <c r="BF53" s="1424"/>
      <c r="BG53" s="1424"/>
      <c r="BH53" s="1424"/>
      <c r="BI53" s="1424"/>
      <c r="BJ53" s="1424"/>
      <c r="BK53" s="1424"/>
      <c r="BL53" s="1424"/>
      <c r="BM53" s="1424"/>
      <c r="BN53" s="1424"/>
    </row>
    <row r="54" spans="1:66" ht="10.5">
      <c r="A54" s="1434"/>
      <c r="B54" s="1625"/>
      <c r="C54" s="1446" t="s">
        <v>67</v>
      </c>
      <c r="D54" s="1425"/>
      <c r="E54" s="1425"/>
      <c r="F54" s="1425"/>
      <c r="G54" s="1425"/>
      <c r="H54" s="1425"/>
      <c r="I54" s="1425"/>
      <c r="J54" s="1425"/>
      <c r="K54" s="1425"/>
      <c r="L54" s="1425"/>
      <c r="M54" s="1425"/>
      <c r="N54" s="1425"/>
      <c r="O54" s="1425"/>
      <c r="P54" s="1425"/>
      <c r="Q54" s="1425"/>
      <c r="R54" s="1425"/>
      <c r="S54" s="1425"/>
      <c r="T54" s="1425"/>
      <c r="U54" s="1425"/>
      <c r="V54" s="1425"/>
      <c r="W54" s="1425"/>
      <c r="X54" s="1425"/>
      <c r="Y54" s="1425"/>
      <c r="Z54" s="1425"/>
      <c r="AA54" s="1425"/>
      <c r="AB54" s="1425"/>
      <c r="AC54" s="1425"/>
      <c r="AD54" s="1425"/>
      <c r="AE54" s="1425"/>
      <c r="AF54" s="1425"/>
      <c r="AG54" s="1425"/>
      <c r="AH54" s="1425"/>
      <c r="AI54" s="1425"/>
      <c r="AJ54" s="1425"/>
      <c r="AK54" s="1425"/>
      <c r="AL54" s="1425"/>
      <c r="AM54" s="1425"/>
      <c r="AN54" s="1425"/>
      <c r="AO54" s="1425"/>
      <c r="AP54" s="1425"/>
      <c r="AQ54" s="1425"/>
      <c r="AR54" s="1425"/>
      <c r="AS54" s="1425"/>
      <c r="AT54" s="1425"/>
      <c r="AU54" s="1425"/>
      <c r="AV54" s="1425"/>
      <c r="AW54" s="1425"/>
      <c r="AX54" s="1425"/>
      <c r="AY54" s="1425"/>
      <c r="AZ54" s="1425"/>
      <c r="BA54" s="1425"/>
      <c r="BB54" s="1425"/>
      <c r="BC54" s="1425"/>
      <c r="BD54" s="1425">
        <f>+'Full Assumptions '!D385</f>
        <v>0</v>
      </c>
      <c r="BE54" s="1425"/>
      <c r="BF54" s="1425"/>
      <c r="BG54" s="1425"/>
      <c r="BH54" s="1425"/>
      <c r="BI54" s="1425"/>
      <c r="BJ54" s="1425"/>
      <c r="BK54" s="1425"/>
      <c r="BL54" s="1425"/>
      <c r="BM54" s="1425"/>
      <c r="BN54" s="1425"/>
    </row>
    <row r="55" spans="1:66" ht="10.5">
      <c r="A55" s="1434"/>
      <c r="B55" s="1625"/>
      <c r="C55" s="1446" t="s">
        <v>68</v>
      </c>
      <c r="D55" s="1424"/>
      <c r="E55" s="1424"/>
      <c r="F55" s="1424"/>
      <c r="G55" s="1424"/>
      <c r="H55" s="1424"/>
      <c r="I55" s="1424"/>
      <c r="J55" s="1424"/>
      <c r="K55" s="1424"/>
      <c r="L55" s="1424"/>
      <c r="M55" s="1424"/>
      <c r="N55" s="1424"/>
      <c r="O55" s="1424"/>
      <c r="P55" s="1424"/>
      <c r="Q55" s="1424"/>
      <c r="R55" s="1424"/>
      <c r="S55" s="1424"/>
      <c r="T55" s="1424"/>
      <c r="U55" s="1424"/>
      <c r="V55" s="1424"/>
      <c r="W55" s="1424"/>
      <c r="X55" s="1424"/>
      <c r="Y55" s="1424"/>
      <c r="Z55" s="1424"/>
      <c r="AA55" s="1424"/>
      <c r="AB55" s="1424"/>
      <c r="AC55" s="1424"/>
      <c r="AD55" s="1424"/>
      <c r="AE55" s="1424"/>
      <c r="AF55" s="1424"/>
      <c r="AG55" s="1424"/>
      <c r="AH55" s="1424"/>
      <c r="AI55" s="1424"/>
      <c r="AJ55" s="1424"/>
      <c r="AK55" s="1424"/>
      <c r="AL55" s="1424"/>
      <c r="AM55" s="1424"/>
      <c r="AN55" s="1424"/>
      <c r="AO55" s="1424"/>
      <c r="AP55" s="1424"/>
      <c r="AQ55" s="1424"/>
      <c r="AR55" s="1424"/>
      <c r="AS55" s="1424"/>
      <c r="AT55" s="1424"/>
      <c r="AU55" s="1424"/>
      <c r="AV55" s="1424"/>
      <c r="AW55" s="1424"/>
      <c r="AX55" s="1424"/>
      <c r="AY55" s="1424"/>
      <c r="AZ55" s="1424"/>
      <c r="BA55" s="1424"/>
      <c r="BB55" s="1424"/>
      <c r="BC55" s="1424"/>
      <c r="BD55" s="1424"/>
      <c r="BE55" s="1424">
        <f>+'Full Assumptions '!E385</f>
        <v>0</v>
      </c>
      <c r="BF55" s="1424"/>
      <c r="BG55" s="1424"/>
      <c r="BH55" s="1424"/>
      <c r="BI55" s="1424"/>
      <c r="BJ55" s="1424"/>
      <c r="BK55" s="1424"/>
      <c r="BL55" s="1424"/>
      <c r="BM55" s="1424"/>
      <c r="BN55" s="1424"/>
    </row>
    <row r="56" spans="1:66" ht="10.5">
      <c r="A56" s="1434"/>
      <c r="B56" s="1447"/>
      <c r="C56" s="1446" t="s">
        <v>69</v>
      </c>
      <c r="D56" s="1425"/>
      <c r="E56" s="1425"/>
      <c r="F56" s="1425"/>
      <c r="G56" s="1425"/>
      <c r="H56" s="1425"/>
      <c r="I56" s="1425"/>
      <c r="J56" s="1425"/>
      <c r="K56" s="1425"/>
      <c r="L56" s="1425"/>
      <c r="M56" s="1425"/>
      <c r="N56" s="1425"/>
      <c r="O56" s="1425"/>
      <c r="P56" s="1425"/>
      <c r="Q56" s="1425"/>
      <c r="R56" s="1425"/>
      <c r="S56" s="1425"/>
      <c r="T56" s="1425"/>
      <c r="U56" s="1425"/>
      <c r="V56" s="1425"/>
      <c r="W56" s="1425"/>
      <c r="X56" s="1425"/>
      <c r="Y56" s="1425"/>
      <c r="Z56" s="1425"/>
      <c r="AA56" s="1425"/>
      <c r="AB56" s="1425"/>
      <c r="AC56" s="1425"/>
      <c r="AD56" s="1425"/>
      <c r="AE56" s="1425"/>
      <c r="AF56" s="1425"/>
      <c r="AG56" s="1425"/>
      <c r="AH56" s="1425"/>
      <c r="AI56" s="1425"/>
      <c r="AJ56" s="1425"/>
      <c r="AK56" s="1425"/>
      <c r="AL56" s="1425"/>
      <c r="AM56" s="1425"/>
      <c r="AN56" s="1425"/>
      <c r="AO56" s="1425"/>
      <c r="AP56" s="1425"/>
      <c r="AQ56" s="1425"/>
      <c r="AR56" s="1425"/>
      <c r="AS56" s="1425"/>
      <c r="AT56" s="1425"/>
      <c r="AU56" s="1425"/>
      <c r="AV56" s="1425"/>
      <c r="AW56" s="1425"/>
      <c r="AX56" s="1425"/>
      <c r="AY56" s="1425"/>
      <c r="AZ56" s="1425"/>
      <c r="BA56" s="1425"/>
      <c r="BB56" s="1425"/>
      <c r="BC56" s="1425"/>
      <c r="BD56" s="1425"/>
      <c r="BE56" s="1425"/>
      <c r="BF56" s="1425">
        <f>+'Full Assumptions '!F385</f>
        <v>0</v>
      </c>
      <c r="BG56" s="1425"/>
      <c r="BH56" s="1425"/>
      <c r="BI56" s="1425"/>
      <c r="BJ56" s="1425"/>
      <c r="BK56" s="1425"/>
      <c r="BL56" s="1425"/>
      <c r="BM56" s="1425"/>
      <c r="BN56" s="1425"/>
    </row>
    <row r="57" spans="1:66" ht="10.5">
      <c r="A57" s="1434"/>
      <c r="B57" s="1625" t="s">
        <v>629</v>
      </c>
      <c r="C57" s="1446" t="s">
        <v>66</v>
      </c>
      <c r="D57" s="1424"/>
      <c r="E57" s="1424"/>
      <c r="F57" s="1424"/>
      <c r="G57" s="1424"/>
      <c r="H57" s="1424"/>
      <c r="I57" s="1424"/>
      <c r="J57" s="1424"/>
      <c r="K57" s="1424"/>
      <c r="L57" s="1424"/>
      <c r="M57" s="1424"/>
      <c r="N57" s="1424"/>
      <c r="O57" s="1424"/>
      <c r="P57" s="1424"/>
      <c r="Q57" s="1424"/>
      <c r="R57" s="1424"/>
      <c r="S57" s="1424"/>
      <c r="T57" s="1424"/>
      <c r="U57" s="1424"/>
      <c r="V57" s="1424"/>
      <c r="W57" s="1424"/>
      <c r="X57" s="1424"/>
      <c r="Y57" s="1424"/>
      <c r="Z57" s="1424"/>
      <c r="AA57" s="1424"/>
      <c r="AB57" s="1424"/>
      <c r="AC57" s="1424"/>
      <c r="AD57" s="1424"/>
      <c r="AE57" s="1424"/>
      <c r="AF57" s="1424"/>
      <c r="AG57" s="1424"/>
      <c r="AH57" s="1424"/>
      <c r="AI57" s="1424"/>
      <c r="AJ57" s="1424"/>
      <c r="AK57" s="1424"/>
      <c r="AL57" s="1424"/>
      <c r="AM57" s="1424"/>
      <c r="AN57" s="1424"/>
      <c r="AO57" s="1424"/>
      <c r="AP57" s="1424"/>
      <c r="AQ57" s="1424"/>
      <c r="AR57" s="1424"/>
      <c r="AS57" s="1424"/>
      <c r="AT57" s="1424"/>
      <c r="AU57" s="1424"/>
      <c r="AV57" s="1424"/>
      <c r="AW57" s="1424"/>
      <c r="AX57" s="1424"/>
      <c r="AY57" s="1424"/>
      <c r="AZ57" s="1424"/>
      <c r="BA57" s="1424"/>
      <c r="BB57" s="1424"/>
      <c r="BC57" s="1424"/>
      <c r="BD57" s="1424"/>
      <c r="BE57" s="1424"/>
      <c r="BF57" s="1424"/>
      <c r="BG57" s="1424">
        <f>+'Full Assumptions '!C386</f>
        <v>0</v>
      </c>
      <c r="BH57" s="1424"/>
      <c r="BI57" s="1424"/>
      <c r="BJ57" s="1424"/>
      <c r="BK57" s="1424"/>
      <c r="BL57" s="1424"/>
      <c r="BM57" s="1424"/>
      <c r="BN57" s="1424"/>
    </row>
    <row r="58" spans="1:66" ht="10.5">
      <c r="A58" s="1434"/>
      <c r="B58" s="1625"/>
      <c r="C58" s="1446" t="s">
        <v>67</v>
      </c>
      <c r="D58" s="1425"/>
      <c r="E58" s="1425"/>
      <c r="F58" s="1425"/>
      <c r="G58" s="1425"/>
      <c r="H58" s="1425"/>
      <c r="I58" s="1425"/>
      <c r="J58" s="1425"/>
      <c r="K58" s="1425"/>
      <c r="L58" s="1425"/>
      <c r="M58" s="1425"/>
      <c r="N58" s="1425"/>
      <c r="O58" s="1425"/>
      <c r="P58" s="1425"/>
      <c r="Q58" s="1425"/>
      <c r="R58" s="1425"/>
      <c r="S58" s="1425"/>
      <c r="T58" s="1425"/>
      <c r="U58" s="1425"/>
      <c r="V58" s="1425"/>
      <c r="W58" s="1425"/>
      <c r="X58" s="1425"/>
      <c r="Y58" s="1425"/>
      <c r="Z58" s="1425"/>
      <c r="AA58" s="1425"/>
      <c r="AB58" s="1425"/>
      <c r="AC58" s="1425"/>
      <c r="AD58" s="1425"/>
      <c r="AE58" s="1425"/>
      <c r="AF58" s="1425"/>
      <c r="AG58" s="1425"/>
      <c r="AH58" s="1425"/>
      <c r="AI58" s="1425"/>
      <c r="AJ58" s="1425"/>
      <c r="AK58" s="1425"/>
      <c r="AL58" s="1425"/>
      <c r="AM58" s="1425"/>
      <c r="AN58" s="1425"/>
      <c r="AO58" s="1425"/>
      <c r="AP58" s="1425"/>
      <c r="AQ58" s="1425"/>
      <c r="AR58" s="1425"/>
      <c r="AS58" s="1425"/>
      <c r="AT58" s="1425"/>
      <c r="AU58" s="1425"/>
      <c r="AV58" s="1425"/>
      <c r="AW58" s="1425"/>
      <c r="AX58" s="1425"/>
      <c r="AY58" s="1425"/>
      <c r="AZ58" s="1425"/>
      <c r="BA58" s="1425"/>
      <c r="BB58" s="1425"/>
      <c r="BC58" s="1425"/>
      <c r="BD58" s="1425"/>
      <c r="BE58" s="1425"/>
      <c r="BF58" s="1425"/>
      <c r="BG58" s="1425"/>
      <c r="BH58" s="1425">
        <f>+'Full Assumptions '!D386</f>
        <v>0</v>
      </c>
      <c r="BI58" s="1425"/>
      <c r="BJ58" s="1425"/>
      <c r="BK58" s="1425"/>
      <c r="BL58" s="1425"/>
      <c r="BM58" s="1425"/>
      <c r="BN58" s="1425"/>
    </row>
    <row r="59" spans="1:66" ht="10.5">
      <c r="A59" s="1434"/>
      <c r="B59" s="1625"/>
      <c r="C59" s="1446" t="s">
        <v>68</v>
      </c>
      <c r="D59" s="1424"/>
      <c r="E59" s="1424"/>
      <c r="F59" s="1424"/>
      <c r="G59" s="1424"/>
      <c r="H59" s="1424"/>
      <c r="I59" s="1424"/>
      <c r="J59" s="1424"/>
      <c r="K59" s="1424"/>
      <c r="L59" s="1424"/>
      <c r="M59" s="1424"/>
      <c r="N59" s="1424"/>
      <c r="O59" s="1424"/>
      <c r="P59" s="1424"/>
      <c r="Q59" s="1424"/>
      <c r="R59" s="1424"/>
      <c r="S59" s="1424"/>
      <c r="T59" s="1424"/>
      <c r="U59" s="1424"/>
      <c r="V59" s="1424"/>
      <c r="W59" s="1424"/>
      <c r="X59" s="1424"/>
      <c r="Y59" s="1424"/>
      <c r="Z59" s="1424"/>
      <c r="AA59" s="1424"/>
      <c r="AB59" s="1424"/>
      <c r="AC59" s="1424"/>
      <c r="AD59" s="1424"/>
      <c r="AE59" s="1424"/>
      <c r="AF59" s="1424"/>
      <c r="AG59" s="1424"/>
      <c r="AH59" s="1424"/>
      <c r="AI59" s="1424"/>
      <c r="AJ59" s="1424"/>
      <c r="AK59" s="1424"/>
      <c r="AL59" s="1424"/>
      <c r="AM59" s="1424"/>
      <c r="AN59" s="1424"/>
      <c r="AO59" s="1424"/>
      <c r="AP59" s="1424"/>
      <c r="AQ59" s="1424"/>
      <c r="AR59" s="1424"/>
      <c r="AS59" s="1424"/>
      <c r="AT59" s="1424"/>
      <c r="AU59" s="1424"/>
      <c r="AV59" s="1424"/>
      <c r="AW59" s="1424"/>
      <c r="AX59" s="1424"/>
      <c r="AY59" s="1424"/>
      <c r="AZ59" s="1424"/>
      <c r="BA59" s="1424"/>
      <c r="BB59" s="1424"/>
      <c r="BC59" s="1424"/>
      <c r="BD59" s="1424"/>
      <c r="BE59" s="1424"/>
      <c r="BF59" s="1424"/>
      <c r="BG59" s="1424"/>
      <c r="BH59" s="1424"/>
      <c r="BI59" s="1424">
        <f>+'Full Assumptions '!E386</f>
        <v>0</v>
      </c>
      <c r="BJ59" s="1424"/>
      <c r="BK59" s="1424"/>
      <c r="BL59" s="1424"/>
      <c r="BM59" s="1424"/>
      <c r="BN59" s="1424"/>
    </row>
    <row r="60" spans="1:66" ht="10.5">
      <c r="A60" s="1434"/>
      <c r="B60" s="1447"/>
      <c r="C60" s="1446" t="s">
        <v>69</v>
      </c>
      <c r="D60" s="1425"/>
      <c r="E60" s="1425"/>
      <c r="F60" s="1425"/>
      <c r="G60" s="1425"/>
      <c r="H60" s="1425"/>
      <c r="I60" s="1425"/>
      <c r="J60" s="1425"/>
      <c r="K60" s="1425"/>
      <c r="L60" s="1425"/>
      <c r="M60" s="1425"/>
      <c r="N60" s="1425"/>
      <c r="O60" s="1425"/>
      <c r="P60" s="1425"/>
      <c r="Q60" s="1425"/>
      <c r="R60" s="1425"/>
      <c r="S60" s="1425"/>
      <c r="T60" s="1425"/>
      <c r="U60" s="1425"/>
      <c r="V60" s="1425"/>
      <c r="W60" s="1425"/>
      <c r="X60" s="1425"/>
      <c r="Y60" s="1425"/>
      <c r="Z60" s="1425"/>
      <c r="AA60" s="1425"/>
      <c r="AB60" s="1425"/>
      <c r="AC60" s="1425"/>
      <c r="AD60" s="1425"/>
      <c r="AE60" s="1425"/>
      <c r="AF60" s="1425"/>
      <c r="AG60" s="1425"/>
      <c r="AH60" s="1425"/>
      <c r="AI60" s="1425"/>
      <c r="AJ60" s="1425"/>
      <c r="AK60" s="1425"/>
      <c r="AL60" s="1425"/>
      <c r="AM60" s="1425"/>
      <c r="AN60" s="1425"/>
      <c r="AO60" s="1425"/>
      <c r="AP60" s="1425"/>
      <c r="AQ60" s="1425"/>
      <c r="AR60" s="1425"/>
      <c r="AS60" s="1425"/>
      <c r="AT60" s="1425"/>
      <c r="AU60" s="1425"/>
      <c r="AV60" s="1425"/>
      <c r="AW60" s="1425"/>
      <c r="AX60" s="1425"/>
      <c r="AY60" s="1425"/>
      <c r="AZ60" s="1425"/>
      <c r="BA60" s="1425"/>
      <c r="BB60" s="1425"/>
      <c r="BC60" s="1425"/>
      <c r="BD60" s="1425"/>
      <c r="BE60" s="1425"/>
      <c r="BF60" s="1425"/>
      <c r="BG60" s="1425"/>
      <c r="BH60" s="1425"/>
      <c r="BI60" s="1425"/>
      <c r="BJ60" s="1425">
        <f>+'Full Assumptions '!F386</f>
        <v>0</v>
      </c>
      <c r="BK60" s="1425"/>
      <c r="BL60" s="1425"/>
      <c r="BM60" s="1425"/>
      <c r="BN60" s="1425"/>
    </row>
    <row r="61" spans="1:66" ht="10.5">
      <c r="A61" s="1434"/>
      <c r="B61" s="1625" t="s">
        <v>630</v>
      </c>
      <c r="C61" s="1446" t="s">
        <v>66</v>
      </c>
      <c r="D61" s="1424"/>
      <c r="E61" s="1424"/>
      <c r="F61" s="1424"/>
      <c r="G61" s="1424"/>
      <c r="H61" s="1424"/>
      <c r="I61" s="1424"/>
      <c r="J61" s="1424"/>
      <c r="K61" s="1424"/>
      <c r="L61" s="1424"/>
      <c r="M61" s="1424"/>
      <c r="N61" s="1424"/>
      <c r="O61" s="1424"/>
      <c r="P61" s="1424"/>
      <c r="Q61" s="1424"/>
      <c r="R61" s="1424"/>
      <c r="S61" s="1424"/>
      <c r="T61" s="1424"/>
      <c r="U61" s="1424"/>
      <c r="V61" s="1424"/>
      <c r="W61" s="1424"/>
      <c r="X61" s="1424"/>
      <c r="Y61" s="1424"/>
      <c r="Z61" s="1424"/>
      <c r="AA61" s="1424"/>
      <c r="AB61" s="1424"/>
      <c r="AC61" s="1424"/>
      <c r="AD61" s="1424"/>
      <c r="AE61" s="1424"/>
      <c r="AF61" s="1424"/>
      <c r="AG61" s="1424"/>
      <c r="AH61" s="1424"/>
      <c r="AI61" s="1424"/>
      <c r="AJ61" s="1424"/>
      <c r="AK61" s="1424"/>
      <c r="AL61" s="1424"/>
      <c r="AM61" s="1424"/>
      <c r="AN61" s="1424"/>
      <c r="AO61" s="1424"/>
      <c r="AP61" s="1424"/>
      <c r="AQ61" s="1424"/>
      <c r="AR61" s="1424"/>
      <c r="AS61" s="1424"/>
      <c r="AT61" s="1424"/>
      <c r="AU61" s="1424"/>
      <c r="AV61" s="1424"/>
      <c r="AW61" s="1424"/>
      <c r="AX61" s="1424"/>
      <c r="AY61" s="1424"/>
      <c r="AZ61" s="1424"/>
      <c r="BA61" s="1424"/>
      <c r="BB61" s="1424"/>
      <c r="BC61" s="1424"/>
      <c r="BD61" s="1424"/>
      <c r="BE61" s="1424"/>
      <c r="BF61" s="1424"/>
      <c r="BG61" s="1424"/>
      <c r="BH61" s="1424"/>
      <c r="BI61" s="1424"/>
      <c r="BJ61" s="1424"/>
      <c r="BK61" s="1424">
        <f>+'Full Assumptions '!C387</f>
        <v>0</v>
      </c>
      <c r="BL61" s="1424"/>
      <c r="BM61" s="1424"/>
      <c r="BN61" s="1424"/>
    </row>
    <row r="62" spans="1:66" ht="10.5">
      <c r="A62" s="1434"/>
      <c r="B62" s="1625"/>
      <c r="C62" s="1446" t="s">
        <v>67</v>
      </c>
      <c r="D62" s="1425"/>
      <c r="E62" s="1425"/>
      <c r="F62" s="1425"/>
      <c r="G62" s="1425"/>
      <c r="H62" s="1425"/>
      <c r="I62" s="1425"/>
      <c r="J62" s="1425"/>
      <c r="K62" s="1425"/>
      <c r="L62" s="1425"/>
      <c r="M62" s="1425"/>
      <c r="N62" s="1425"/>
      <c r="O62" s="1425"/>
      <c r="P62" s="1425"/>
      <c r="Q62" s="1425"/>
      <c r="R62" s="1425"/>
      <c r="S62" s="1425"/>
      <c r="T62" s="1425"/>
      <c r="U62" s="1425"/>
      <c r="V62" s="1425"/>
      <c r="W62" s="1425"/>
      <c r="X62" s="1425"/>
      <c r="Y62" s="1425"/>
      <c r="Z62" s="1425"/>
      <c r="AA62" s="1425"/>
      <c r="AB62" s="1425"/>
      <c r="AC62" s="1425"/>
      <c r="AD62" s="1425"/>
      <c r="AE62" s="1425"/>
      <c r="AF62" s="1425"/>
      <c r="AG62" s="1425"/>
      <c r="AH62" s="1425"/>
      <c r="AI62" s="1425"/>
      <c r="AJ62" s="1425"/>
      <c r="AK62" s="1425"/>
      <c r="AL62" s="1425"/>
      <c r="AM62" s="1425"/>
      <c r="AN62" s="1425"/>
      <c r="AO62" s="1425"/>
      <c r="AP62" s="1425"/>
      <c r="AQ62" s="1425"/>
      <c r="AR62" s="1425"/>
      <c r="AS62" s="1425"/>
      <c r="AT62" s="1425"/>
      <c r="AU62" s="1425"/>
      <c r="AV62" s="1425"/>
      <c r="AW62" s="1425"/>
      <c r="AX62" s="1425"/>
      <c r="AY62" s="1425"/>
      <c r="AZ62" s="1425"/>
      <c r="BA62" s="1425"/>
      <c r="BB62" s="1425"/>
      <c r="BC62" s="1425"/>
      <c r="BD62" s="1425"/>
      <c r="BE62" s="1425"/>
      <c r="BF62" s="1425"/>
      <c r="BG62" s="1425"/>
      <c r="BH62" s="1425"/>
      <c r="BI62" s="1425"/>
      <c r="BJ62" s="1425"/>
      <c r="BK62" s="1425"/>
      <c r="BL62" s="1425">
        <f>+'Full Assumptions '!D387</f>
        <v>0</v>
      </c>
      <c r="BM62" s="1425"/>
      <c r="BN62" s="1425"/>
    </row>
    <row r="63" spans="1:66" ht="10.5">
      <c r="A63" s="1434"/>
      <c r="B63" s="1625"/>
      <c r="C63" s="1446" t="s">
        <v>68</v>
      </c>
      <c r="D63" s="1424"/>
      <c r="E63" s="1424"/>
      <c r="F63" s="1424"/>
      <c r="G63" s="1424"/>
      <c r="H63" s="1424"/>
      <c r="I63" s="1424"/>
      <c r="J63" s="1424"/>
      <c r="K63" s="1424"/>
      <c r="L63" s="1424"/>
      <c r="M63" s="1424"/>
      <c r="N63" s="1424"/>
      <c r="O63" s="1424"/>
      <c r="P63" s="1424"/>
      <c r="Q63" s="1424"/>
      <c r="R63" s="1424"/>
      <c r="S63" s="1424"/>
      <c r="T63" s="1424"/>
      <c r="U63" s="1424"/>
      <c r="V63" s="1424"/>
      <c r="W63" s="1424"/>
      <c r="X63" s="1424"/>
      <c r="Y63" s="1424"/>
      <c r="Z63" s="1424"/>
      <c r="AA63" s="1424"/>
      <c r="AB63" s="1424"/>
      <c r="AC63" s="1424"/>
      <c r="AD63" s="1424"/>
      <c r="AE63" s="1424"/>
      <c r="AF63" s="1424"/>
      <c r="AG63" s="1424"/>
      <c r="AH63" s="1424"/>
      <c r="AI63" s="1424"/>
      <c r="AJ63" s="1424"/>
      <c r="AK63" s="1424"/>
      <c r="AL63" s="1424"/>
      <c r="AM63" s="1424"/>
      <c r="AN63" s="1424"/>
      <c r="AO63" s="1424"/>
      <c r="AP63" s="1424"/>
      <c r="AQ63" s="1424"/>
      <c r="AR63" s="1424"/>
      <c r="AS63" s="1424"/>
      <c r="AT63" s="1424"/>
      <c r="AU63" s="1424"/>
      <c r="AV63" s="1424"/>
      <c r="AW63" s="1424"/>
      <c r="AX63" s="1424"/>
      <c r="AY63" s="1424"/>
      <c r="AZ63" s="1424"/>
      <c r="BA63" s="1424"/>
      <c r="BB63" s="1424"/>
      <c r="BC63" s="1424"/>
      <c r="BD63" s="1424"/>
      <c r="BE63" s="1424"/>
      <c r="BF63" s="1424"/>
      <c r="BG63" s="1424"/>
      <c r="BH63" s="1424"/>
      <c r="BI63" s="1424"/>
      <c r="BJ63" s="1424"/>
      <c r="BK63" s="1424"/>
      <c r="BL63" s="1424"/>
      <c r="BM63" s="1424">
        <f>+'Full Assumptions '!E387</f>
        <v>0</v>
      </c>
      <c r="BN63" s="1424"/>
    </row>
    <row r="64" spans="1:66" ht="10.5">
      <c r="A64" s="1434"/>
      <c r="B64" s="1447"/>
      <c r="C64" s="1446" t="s">
        <v>69</v>
      </c>
      <c r="D64" s="1425"/>
      <c r="E64" s="1425"/>
      <c r="F64" s="1425"/>
      <c r="G64" s="1425"/>
      <c r="H64" s="1425"/>
      <c r="I64" s="1425"/>
      <c r="J64" s="1425"/>
      <c r="K64" s="1425"/>
      <c r="L64" s="1425"/>
      <c r="M64" s="1425"/>
      <c r="N64" s="1425"/>
      <c r="O64" s="1425"/>
      <c r="P64" s="1425"/>
      <c r="Q64" s="1425"/>
      <c r="R64" s="1425"/>
      <c r="S64" s="1425"/>
      <c r="T64" s="1425"/>
      <c r="U64" s="1425"/>
      <c r="V64" s="1425"/>
      <c r="W64" s="1425"/>
      <c r="X64" s="1425"/>
      <c r="Y64" s="1425"/>
      <c r="Z64" s="1425"/>
      <c r="AA64" s="1425"/>
      <c r="AB64" s="1425"/>
      <c r="AC64" s="1425"/>
      <c r="AD64" s="1425"/>
      <c r="AE64" s="1425"/>
      <c r="AF64" s="1425"/>
      <c r="AG64" s="1425"/>
      <c r="AH64" s="1425"/>
      <c r="AI64" s="1425"/>
      <c r="AJ64" s="1425"/>
      <c r="AK64" s="1425"/>
      <c r="AL64" s="1425"/>
      <c r="AM64" s="1425"/>
      <c r="AN64" s="1425"/>
      <c r="AO64" s="1425"/>
      <c r="AP64" s="1425"/>
      <c r="AQ64" s="1425"/>
      <c r="AR64" s="1425"/>
      <c r="AS64" s="1425"/>
      <c r="AT64" s="1425"/>
      <c r="AU64" s="1425"/>
      <c r="AV64" s="1425"/>
      <c r="AW64" s="1425"/>
      <c r="AX64" s="1425"/>
      <c r="AY64" s="1425"/>
      <c r="AZ64" s="1425"/>
      <c r="BA64" s="1425"/>
      <c r="BB64" s="1425"/>
      <c r="BC64" s="1425"/>
      <c r="BD64" s="1425"/>
      <c r="BE64" s="1425"/>
      <c r="BF64" s="1425"/>
      <c r="BG64" s="1425"/>
      <c r="BH64" s="1425"/>
      <c r="BI64" s="1425"/>
      <c r="BJ64" s="1425"/>
      <c r="BK64" s="1425"/>
      <c r="BL64" s="1425"/>
      <c r="BM64" s="1425"/>
      <c r="BN64" s="1425">
        <f>+'Full Assumptions '!F387</f>
        <v>0</v>
      </c>
    </row>
    <row r="65" spans="1:66" ht="12.6" thickBot="1">
      <c r="A65" s="1434"/>
      <c r="B65" s="1630" t="s">
        <v>82</v>
      </c>
      <c r="C65" s="1631"/>
      <c r="D65" s="1450"/>
      <c r="E65" s="1450"/>
      <c r="F65" s="1450">
        <f t="shared" ref="F65:Z65" si="0">SUM(F5:F24)</f>
        <v>0</v>
      </c>
      <c r="G65" s="1450">
        <f t="shared" si="0"/>
        <v>269237.63883524493</v>
      </c>
      <c r="H65" s="1450">
        <f t="shared" si="0"/>
        <v>101613.8601470081</v>
      </c>
      <c r="I65" s="1450">
        <f t="shared" si="0"/>
        <v>56215.89500440548</v>
      </c>
      <c r="J65" s="1450">
        <f t="shared" si="0"/>
        <v>56215.89500440548</v>
      </c>
      <c r="K65" s="1450">
        <f t="shared" si="0"/>
        <v>28107.94750220274</v>
      </c>
      <c r="L65" s="1450">
        <f t="shared" si="0"/>
        <v>28107.94750220274</v>
      </c>
      <c r="M65" s="1450">
        <f t="shared" si="0"/>
        <v>0</v>
      </c>
      <c r="N65" s="1450">
        <f t="shared" si="0"/>
        <v>0</v>
      </c>
      <c r="O65" s="1450">
        <f t="shared" si="0"/>
        <v>0</v>
      </c>
      <c r="P65" s="1450">
        <f t="shared" si="0"/>
        <v>0</v>
      </c>
      <c r="Q65" s="1450">
        <f t="shared" si="0"/>
        <v>0</v>
      </c>
      <c r="R65" s="1450">
        <f t="shared" si="0"/>
        <v>0</v>
      </c>
      <c r="S65" s="1450">
        <f t="shared" si="0"/>
        <v>0</v>
      </c>
      <c r="T65" s="1450">
        <f t="shared" si="0"/>
        <v>0</v>
      </c>
      <c r="U65" s="1450">
        <f t="shared" si="0"/>
        <v>0</v>
      </c>
      <c r="V65" s="1450">
        <f t="shared" si="0"/>
        <v>0</v>
      </c>
      <c r="W65" s="1450">
        <f t="shared" si="0"/>
        <v>0</v>
      </c>
      <c r="X65" s="1450">
        <f t="shared" si="0"/>
        <v>0</v>
      </c>
      <c r="Y65" s="1450">
        <f t="shared" si="0"/>
        <v>0</v>
      </c>
      <c r="Z65" s="1450">
        <f t="shared" si="0"/>
        <v>0</v>
      </c>
      <c r="AA65" s="1450">
        <f t="shared" ref="AA65:BN65" si="1">SUM(AA5:AA44)</f>
        <v>0</v>
      </c>
      <c r="AB65" s="1450">
        <f t="shared" si="1"/>
        <v>0</v>
      </c>
      <c r="AC65" s="1450">
        <f t="shared" si="1"/>
        <v>0</v>
      </c>
      <c r="AD65" s="1450">
        <f t="shared" si="1"/>
        <v>0</v>
      </c>
      <c r="AE65" s="1450">
        <f t="shared" si="1"/>
        <v>0</v>
      </c>
      <c r="AF65" s="1450">
        <f t="shared" si="1"/>
        <v>0</v>
      </c>
      <c r="AG65" s="1450">
        <f t="shared" si="1"/>
        <v>0</v>
      </c>
      <c r="AH65" s="1450">
        <f t="shared" si="1"/>
        <v>0</v>
      </c>
      <c r="AI65" s="1450">
        <f t="shared" si="1"/>
        <v>0</v>
      </c>
      <c r="AJ65" s="1450">
        <f t="shared" si="1"/>
        <v>0</v>
      </c>
      <c r="AK65" s="1450">
        <f t="shared" si="1"/>
        <v>0</v>
      </c>
      <c r="AL65" s="1450">
        <f t="shared" si="1"/>
        <v>0</v>
      </c>
      <c r="AM65" s="1450">
        <f t="shared" si="1"/>
        <v>0</v>
      </c>
      <c r="AN65" s="1450">
        <f t="shared" si="1"/>
        <v>0</v>
      </c>
      <c r="AO65" s="1450">
        <f t="shared" si="1"/>
        <v>0</v>
      </c>
      <c r="AP65" s="1450">
        <f t="shared" si="1"/>
        <v>0</v>
      </c>
      <c r="AQ65" s="1450">
        <f t="shared" si="1"/>
        <v>0</v>
      </c>
      <c r="AR65" s="1450">
        <f t="shared" si="1"/>
        <v>0</v>
      </c>
      <c r="AS65" s="1450">
        <f t="shared" si="1"/>
        <v>0</v>
      </c>
      <c r="AT65" s="1450">
        <f t="shared" si="1"/>
        <v>0</v>
      </c>
      <c r="AU65" s="1450">
        <f t="shared" si="1"/>
        <v>0</v>
      </c>
      <c r="AV65" s="1450">
        <f t="shared" si="1"/>
        <v>0</v>
      </c>
      <c r="AW65" s="1450">
        <f t="shared" si="1"/>
        <v>0</v>
      </c>
      <c r="AX65" s="1450">
        <f t="shared" si="1"/>
        <v>0</v>
      </c>
      <c r="AY65" s="1450">
        <f t="shared" si="1"/>
        <v>0</v>
      </c>
      <c r="AZ65" s="1450">
        <f t="shared" si="1"/>
        <v>0</v>
      </c>
      <c r="BA65" s="1450">
        <f t="shared" si="1"/>
        <v>0</v>
      </c>
      <c r="BB65" s="1450">
        <f t="shared" si="1"/>
        <v>0</v>
      </c>
      <c r="BC65" s="1450">
        <f t="shared" si="1"/>
        <v>0</v>
      </c>
      <c r="BD65" s="1450">
        <f t="shared" si="1"/>
        <v>0</v>
      </c>
      <c r="BE65" s="1450">
        <f t="shared" si="1"/>
        <v>0</v>
      </c>
      <c r="BF65" s="1450">
        <f t="shared" si="1"/>
        <v>0</v>
      </c>
      <c r="BG65" s="1450">
        <f t="shared" si="1"/>
        <v>0</v>
      </c>
      <c r="BH65" s="1450">
        <f t="shared" si="1"/>
        <v>0</v>
      </c>
      <c r="BI65" s="1450">
        <f t="shared" si="1"/>
        <v>0</v>
      </c>
      <c r="BJ65" s="1450">
        <f t="shared" si="1"/>
        <v>0</v>
      </c>
      <c r="BK65" s="1450">
        <f t="shared" si="1"/>
        <v>0</v>
      </c>
      <c r="BL65" s="1450">
        <f t="shared" si="1"/>
        <v>0</v>
      </c>
      <c r="BM65" s="1450">
        <f t="shared" si="1"/>
        <v>0</v>
      </c>
      <c r="BN65" s="1450">
        <f t="shared" si="1"/>
        <v>0</v>
      </c>
    </row>
    <row r="66" spans="1:66" ht="10.5">
      <c r="A66" s="1434"/>
      <c r="B66" s="1451" t="s">
        <v>83</v>
      </c>
      <c r="C66" s="1452"/>
      <c r="D66" s="1425"/>
      <c r="E66" s="1425"/>
      <c r="F66" s="1425"/>
      <c r="G66" s="1425"/>
      <c r="H66" s="1425"/>
      <c r="I66" s="1425"/>
      <c r="J66" s="1425"/>
      <c r="K66" s="1425"/>
      <c r="L66" s="1425"/>
      <c r="M66" s="1425"/>
      <c r="N66" s="1425"/>
      <c r="O66" s="1425"/>
      <c r="P66" s="1425"/>
      <c r="Q66" s="1425"/>
      <c r="R66" s="1425"/>
      <c r="S66" s="1425"/>
      <c r="T66" s="1425"/>
      <c r="U66" s="1425"/>
      <c r="V66" s="1425"/>
      <c r="W66" s="1425"/>
      <c r="X66" s="1425"/>
      <c r="Y66" s="1425"/>
      <c r="Z66" s="1425"/>
      <c r="AA66" s="1425"/>
      <c r="AB66" s="1425"/>
      <c r="AC66" s="1425"/>
      <c r="AD66" s="1425"/>
      <c r="AE66" s="1425"/>
      <c r="AF66" s="1425"/>
      <c r="AG66" s="1425"/>
      <c r="AH66" s="1425"/>
      <c r="AI66" s="1425"/>
      <c r="AJ66" s="1425"/>
      <c r="AK66" s="1425"/>
      <c r="AL66" s="1425"/>
      <c r="AM66" s="1425"/>
      <c r="AN66" s="1425"/>
      <c r="AO66" s="1425"/>
      <c r="AP66" s="1425"/>
      <c r="AQ66" s="1425"/>
      <c r="AR66" s="1425"/>
      <c r="AS66" s="1425"/>
      <c r="AT66" s="1425"/>
      <c r="AU66" s="1424"/>
      <c r="AV66" s="1424"/>
      <c r="AW66" s="1424"/>
      <c r="AX66" s="1424"/>
      <c r="AY66" s="1424"/>
      <c r="AZ66" s="1424"/>
      <c r="BA66" s="1424"/>
      <c r="BB66" s="1424"/>
      <c r="BC66" s="1424"/>
      <c r="BD66" s="1424"/>
      <c r="BE66" s="1424"/>
      <c r="BF66" s="1424"/>
      <c r="BG66" s="1424"/>
      <c r="BH66" s="1424"/>
      <c r="BI66" s="1424"/>
      <c r="BJ66" s="1424"/>
      <c r="BK66" s="1424"/>
      <c r="BL66" s="1424"/>
      <c r="BM66" s="1424"/>
      <c r="BN66" s="1424"/>
    </row>
    <row r="67" spans="1:66" ht="10.5">
      <c r="A67" s="1434"/>
      <c r="B67" s="1451"/>
      <c r="C67" s="1453" t="s">
        <v>111</v>
      </c>
      <c r="D67" s="1424"/>
      <c r="E67" s="1424"/>
      <c r="F67" s="1424"/>
      <c r="G67" s="1424">
        <f>ROUND(IF(($F$5-F130)&lt;=0,0,MIN(($F$5*'Full Assumptions '!$F$369)/4,($F$5-F130))),-2)</f>
        <v>0</v>
      </c>
      <c r="H67" s="1424">
        <f>ROUND(IF(($F$5-G130)&lt;=0,0,MIN(($F$5*'Full Assumptions '!$F$369)/4,($F$5-G130))),-2)</f>
        <v>0</v>
      </c>
      <c r="I67" s="1424">
        <f>ROUND(IF(($F$5-H130)&lt;=0,0,MIN(($F$5*'Full Assumptions '!$F$369)/4,($F$5-H130))),-2)</f>
        <v>0</v>
      </c>
      <c r="J67" s="1424">
        <f>ROUND(IF(($F$5-I130)&lt;=0,0,MIN(($F$5*'Full Assumptions '!$F$369)/4,($F$5-I130))),-2)</f>
        <v>0</v>
      </c>
      <c r="K67" s="1424">
        <f>ROUND(IF(($F$5-J130)&lt;=0,0,MIN(($F$5*'Full Assumptions '!$F$369)/4,($F$5-J130))),-2)</f>
        <v>0</v>
      </c>
      <c r="L67" s="1424">
        <f>ROUND(IF(($F$5-K130)&lt;=0,0,MIN(($F$5*'Full Assumptions '!$F$369)/4,($F$5-K130))),-2)</f>
        <v>0</v>
      </c>
      <c r="M67" s="1424">
        <f>ROUND(IF(($F$5-L130)&lt;=0,0,MIN(($F$5*'Full Assumptions '!$F$369)/4,($F$5-L130))),-2)</f>
        <v>0</v>
      </c>
      <c r="N67" s="1424">
        <f>ROUND(IF(($F$5-M130)&lt;=0,0,MIN(($F$5*'Full Assumptions '!$F$369)/4,($F$5-M130))),-2)</f>
        <v>0</v>
      </c>
      <c r="O67" s="1424">
        <f>ROUND(IF(($F$5-N130)&lt;=0,0,MIN(($F$5*'Full Assumptions '!$F$369)/4,($F$5-N130))),-2)</f>
        <v>0</v>
      </c>
      <c r="P67" s="1424">
        <f>ROUND(IF(($F$5-O130)&lt;=0,0,MIN(($F$5*'Full Assumptions '!$F$369)/4,($F$5-O130))),-2)</f>
        <v>0</v>
      </c>
      <c r="Q67" s="1424">
        <f>ROUND(IF(($F$5-P130)&lt;=0,0,MIN(($F$5*'Full Assumptions '!$F$369)/4,($F$5-P130))),-2)</f>
        <v>0</v>
      </c>
      <c r="R67" s="1424">
        <f>ROUND(IF(($F$5-Q130)&lt;=0,0,MIN(($F$5*'Full Assumptions '!$F$369)/4,($F$5-Q130))),-2)</f>
        <v>0</v>
      </c>
      <c r="S67" s="1424">
        <f>ROUND(IF(($F$5-R130)&lt;=0,0,MIN(($F$5*'Full Assumptions '!$F$369)/4,($F$5-R130))),-2)</f>
        <v>0</v>
      </c>
      <c r="T67" s="1424">
        <f>ROUND(IF(($F$5-S130)&lt;=0,0,MIN(($F$5*'Full Assumptions '!$F$369)/4,($F$5-S130))),-2)</f>
        <v>0</v>
      </c>
      <c r="U67" s="1424">
        <f>ROUND(IF(($F$5-T130)&lt;=0,0,MIN(($F$5*'Full Assumptions '!$F$369)/4,($F$5-T130))),-2)</f>
        <v>0</v>
      </c>
      <c r="V67" s="1424">
        <f>ROUND(IF(($F$5-U130)&lt;=0,0,MIN(($F$5*'Full Assumptions '!$F$369)/4,($F$5-U130))),-2)</f>
        <v>0</v>
      </c>
      <c r="W67" s="1424">
        <f>ROUND(IF(($F$5-V130)&lt;=0,0,MIN(($F$5*'Full Assumptions '!$F$369)/4,($F$5-V130))),-2)</f>
        <v>0</v>
      </c>
      <c r="X67" s="1424">
        <f>ROUND(IF(($F$5-W130)&lt;=0,0,MIN(($F$5*'Full Assumptions '!$F$369)/4,($F$5-W130))),-2)</f>
        <v>0</v>
      </c>
      <c r="Y67" s="1424">
        <f>ROUND(IF(($F$5-X130)&lt;=0,0,MIN(($F$5*'Full Assumptions '!$F$369)/4,($F$5-X130))),-2)</f>
        <v>0</v>
      </c>
      <c r="Z67" s="1424">
        <f>ROUND(IF(($F$5-Y130)&lt;=0,0,MIN(($F$5*'Full Assumptions '!$F$369)/4,($F$5-Y130))),-2)</f>
        <v>0</v>
      </c>
      <c r="AA67" s="1424">
        <f>ROUND(IF(($F$5-Z130)&lt;=0,0,MIN(($F$5*'Full Assumptions '!$F$369)/4,($F$5-Z130))),-2)</f>
        <v>0</v>
      </c>
      <c r="AB67" s="1424">
        <f>ROUND(IF(($F$5-AA130)&lt;=0,0,MIN(($F$5*'Full Assumptions '!$F$369)/4,($F$5-AA130))),-2)</f>
        <v>0</v>
      </c>
      <c r="AC67" s="1424">
        <f>ROUND(IF(($F$5-AB130)&lt;=0,0,MIN(($F$5*'Full Assumptions '!$F$369)/4,($F$5-AB130))),-2)</f>
        <v>0</v>
      </c>
      <c r="AD67" s="1424">
        <f>ROUND(IF(($F$5-AC130)&lt;=0,0,MIN(($F$5*'Full Assumptions '!$F$369)/4,($F$5-AC130))),-2)</f>
        <v>0</v>
      </c>
      <c r="AE67" s="1424">
        <f>ROUND(IF(($F$5-AD130)&lt;=0,0,MIN(($F$5*'Full Assumptions '!$F$369)/4,($F$5-AD130))),-2)</f>
        <v>0</v>
      </c>
      <c r="AF67" s="1424">
        <f>ROUND(IF(($F$5-AE130)&lt;=0,0,MIN(($F$5*'Full Assumptions '!$F$369)/4,($F$5-AE130))),-2)</f>
        <v>0</v>
      </c>
      <c r="AG67" s="1424">
        <f>ROUND(IF(($F$5-AF130)&lt;=0,0,MIN(($F$5*'Full Assumptions '!$F$369)/4,($F$5-AF130))),-2)</f>
        <v>0</v>
      </c>
      <c r="AH67" s="1424">
        <f>ROUND(IF(($F$5-AG130)&lt;=0,0,MIN(($F$5*'Full Assumptions '!$F$369)/4,($F$5-AG130))),-2)</f>
        <v>0</v>
      </c>
      <c r="AI67" s="1424">
        <f>ROUND(IF(($F$5-AH130)&lt;=0,0,MIN(($F$5*'Full Assumptions '!$F$369)/4,($F$5-AH130))),-2)</f>
        <v>0</v>
      </c>
      <c r="AJ67" s="1424">
        <f>ROUND(IF(($F$5-AI130)&lt;=0,0,MIN(($F$5*'Full Assumptions '!$F$369)/4,($F$5-AI130))),-2)</f>
        <v>0</v>
      </c>
      <c r="AK67" s="1424">
        <f>ROUND(IF(($F$5-AJ130)&lt;=0,0,MIN(($F$5*'Full Assumptions '!$F$369)/4,($F$5-AJ130))),-2)</f>
        <v>0</v>
      </c>
      <c r="AL67" s="1424">
        <f>ROUND(IF(($F$5-AK130)&lt;=0,0,MIN(($F$5*'Full Assumptions '!$F$369)/4,($F$5-AK130))),-2)</f>
        <v>0</v>
      </c>
      <c r="AM67" s="1424">
        <f>ROUND(IF(($F$5-AL130)&lt;=0,0,MIN(($F$5*'Full Assumptions '!$F$369)/4,($F$5-AL130))),-2)</f>
        <v>0</v>
      </c>
      <c r="AN67" s="1424">
        <f>ROUND(IF(($F$5-AM130)&lt;=0,0,MIN(($F$5*'Full Assumptions '!$F$369)/4,($F$5-AM130))),-2)</f>
        <v>0</v>
      </c>
      <c r="AO67" s="1424">
        <f>ROUND(IF(($F$5-AN130)&lt;=0,0,MIN(($F$5*'Full Assumptions '!$F$369)/4,($F$5-AN130))),-2)</f>
        <v>0</v>
      </c>
      <c r="AP67" s="1424">
        <f>ROUND(IF(($F$5-AO130)&lt;=0,0,MIN(($F$5*'Full Assumptions '!$F$369)/4,($F$5-AO130))),-2)</f>
        <v>0</v>
      </c>
      <c r="AQ67" s="1424">
        <f>ROUND(IF(($F$5-AP130)&lt;=0,0,MIN(($F$5*'Full Assumptions '!$F$369)/4,($F$5-AP130))),-2)</f>
        <v>0</v>
      </c>
      <c r="AR67" s="1424">
        <f>ROUND(IF(($F$5-AQ130)&lt;=0,0,MIN(($F$5*'Full Assumptions '!$F$369)/4,($F$5-AQ130))),-2)</f>
        <v>0</v>
      </c>
      <c r="AS67" s="1424">
        <f>ROUND(IF(($F$5-AR130)&lt;=0,0,MIN(($F$5*'Full Assumptions '!$F$369)/4,($F$5-AR130))),-2)</f>
        <v>0</v>
      </c>
      <c r="AT67" s="1424">
        <f>ROUND(IF(($F$5-AS130)&lt;=0,0,MIN(($F$5*'Full Assumptions '!$F$369)/4,($F$5-AS130))),-2)</f>
        <v>0</v>
      </c>
      <c r="AU67" s="1424">
        <f>ROUND(IF(($F$5-AT130)&lt;=0,0,MIN(($F$5*'Full Assumptions '!$F$369)/4,($F$5-AT130))),-2)</f>
        <v>0</v>
      </c>
      <c r="AV67" s="1424">
        <f>ROUND(IF(($F$5-AU130)&lt;=0,0,MIN(($F$5*'Full Assumptions '!$F$369)/4,($F$5-AU130))),-2)</f>
        <v>0</v>
      </c>
      <c r="AW67" s="1424">
        <f>ROUND(IF(($F$5-AV130)&lt;=0,0,MIN(($F$5*'Full Assumptions '!$F$369)/4,($F$5-AV130))),-2)</f>
        <v>0</v>
      </c>
      <c r="AX67" s="1424">
        <f>ROUND(IF(($F$5-AW130)&lt;=0,0,MIN(($F$5*'Full Assumptions '!$F$369)/4,($F$5-AW130))),-2)</f>
        <v>0</v>
      </c>
      <c r="AY67" s="1424">
        <f>ROUND(IF(($F$5-AX130)&lt;=0,0,MIN(($F$5*'Full Assumptions '!$F$369)/4,($F$5-AX130))),-2)</f>
        <v>0</v>
      </c>
      <c r="AZ67" s="1424">
        <f>ROUND(IF(($F$5-AY130)&lt;=0,0,MIN(($F$5*'Full Assumptions '!$F$369)/4,($F$5-AY130))),-2)</f>
        <v>0</v>
      </c>
      <c r="BA67" s="1424">
        <f>ROUND(IF(($F$5-AZ130)&lt;=0,0,MIN(($F$5*'Full Assumptions '!$F$369)/4,($F$5-AZ130))),-2)</f>
        <v>0</v>
      </c>
      <c r="BB67" s="1424">
        <f>ROUND(IF(($F$5-BA130)&lt;=0,0,MIN(($F$5*'Full Assumptions '!$F$369)/4,($F$5-BA130))),-2)</f>
        <v>0</v>
      </c>
      <c r="BC67" s="1424">
        <f>ROUND(IF(($F$5-BB130)&lt;=0,0,MIN(($F$5*'Full Assumptions '!$F$369)/4,($F$5-BB130))),-2)</f>
        <v>0</v>
      </c>
      <c r="BD67" s="1424">
        <f>ROUND(IF(($F$5-BC130)&lt;=0,0,MIN(($F$5*'Full Assumptions '!$F$369)/4,($F$5-BC130))),-2)</f>
        <v>0</v>
      </c>
      <c r="BE67" s="1424">
        <f>ROUND(IF(($F$5-BD130)&lt;=0,0,MIN(($F$5*'Full Assumptions '!$F$369)/4,($F$5-BD130))),-2)</f>
        <v>0</v>
      </c>
      <c r="BF67" s="1424">
        <f>ROUND(IF(($F$5-BE130)&lt;=0,0,MIN(($F$5*'Full Assumptions '!$F$369)/4,($F$5-BE130))),-2)</f>
        <v>0</v>
      </c>
      <c r="BG67" s="1424">
        <f>ROUND(IF(($F$5-BF130)&lt;=0,0,MIN(($F$5*'Full Assumptions '!$F$369)/4,($F$5-BF130))),-2)</f>
        <v>0</v>
      </c>
      <c r="BH67" s="1424">
        <f>ROUND(IF(($F$5-BG130)&lt;=0,0,MIN(($F$5*'Full Assumptions '!$F$369)/4,($F$5-BG130))),-2)</f>
        <v>0</v>
      </c>
      <c r="BI67" s="1424">
        <f>ROUND(IF(($F$5-BH130)&lt;=0,0,MIN(($F$5*'Full Assumptions '!$F$369)/4,($F$5-BH130))),-2)</f>
        <v>0</v>
      </c>
      <c r="BJ67" s="1424">
        <f>ROUND(IF(($F$5-BI130)&lt;=0,0,MIN(($F$5*'Full Assumptions '!$F$369)/4,($F$5-BI130))),-2)</f>
        <v>0</v>
      </c>
      <c r="BK67" s="1424">
        <f>ROUND(IF(($F$5-BJ130)&lt;=0,0,MIN(($F$5*'Full Assumptions '!$F$369)/4,($F$5-BJ130))),-2)</f>
        <v>0</v>
      </c>
      <c r="BL67" s="1424">
        <f>ROUND(IF(($F$5-BK130)&lt;=0,0,MIN(($F$5*'Full Assumptions '!$F$369)/4,($F$5-BK130))),-2)</f>
        <v>0</v>
      </c>
      <c r="BM67" s="1424">
        <f>ROUND(IF(($F$5-BL130)&lt;=0,0,MIN(($F$5*'Full Assumptions '!$F$369)/4,($F$5-BL130))),-2)</f>
        <v>0</v>
      </c>
      <c r="BN67" s="1424">
        <f>ROUND(IF(($F$5-BM130)&lt;=0,0,MIN(($F$5*'Full Assumptions '!$F$369)/4,($F$5-BM130))),-2)</f>
        <v>0</v>
      </c>
    </row>
    <row r="68" spans="1:66" ht="10.5">
      <c r="A68" s="1434"/>
      <c r="B68" s="1624" t="s">
        <v>49</v>
      </c>
      <c r="C68" s="1446" t="s">
        <v>66</v>
      </c>
      <c r="D68" s="1425"/>
      <c r="E68" s="1425"/>
      <c r="F68" s="1425"/>
      <c r="G68" s="1425">
        <f>ROUND(IF(($G$5-F131)&lt;=0,0,MIN(($G$5*'Full Assumptions '!$F$369)/4,($G$5-F131))),-2)</f>
        <v>3400</v>
      </c>
      <c r="H68" s="1425">
        <f>ROUND(IF(($G$5-G131)&lt;=0,0,MIN(($G$5*'Full Assumptions '!$F$369)/4,($G$5-G131))),-2)</f>
        <v>3400</v>
      </c>
      <c r="I68" s="1425">
        <f>ROUND(IF(($G$5-H131)&lt;=0,0,MIN(($G$5*'Full Assumptions '!$F$369)/4,($G$5-H131))),-2)</f>
        <v>3400</v>
      </c>
      <c r="J68" s="1425">
        <f>ROUND(IF(($G$5-I131)&lt;=0,0,MIN(($G$5*'Full Assumptions '!$F$369)/4,($G$5-I131))),-2)</f>
        <v>3400</v>
      </c>
      <c r="K68" s="1425">
        <f>ROUND(IF(($G$5-J131)&lt;=0,0,MIN(($G$5*'Full Assumptions '!$F$369)/4,($G$5-J131))),-2)</f>
        <v>3400</v>
      </c>
      <c r="L68" s="1425">
        <f>ROUND(IF(($G$5-K131)&lt;=0,0,MIN(($G$5*'Full Assumptions '!$F$369)/4,($G$5-K131))),-2)</f>
        <v>3400</v>
      </c>
      <c r="M68" s="1425">
        <f>ROUND(IF(($G$5-L131)&lt;=0,0,MIN(($G$5*'Full Assumptions '!$F$369)/4,($G$5-L131))),-2)</f>
        <v>3400</v>
      </c>
      <c r="N68" s="1425">
        <f>ROUND(IF(($G$5-M131)&lt;=0,0,MIN(($G$5*'Full Assumptions '!$F$369)/4,($G$5-M131))),-2)</f>
        <v>3400</v>
      </c>
      <c r="O68" s="1425">
        <f>ROUND(IF(($G$5-N131)&lt;=0,0,MIN(($G$5*'Full Assumptions '!$F$369)/4,($G$5-N131))),-2)</f>
        <v>3400</v>
      </c>
      <c r="P68" s="1425">
        <f>ROUND(IF(($G$5-O131)&lt;=0,0,MIN(($G$5*'Full Assumptions '!$F$369)/4,($G$5-O131))),-2)</f>
        <v>3400</v>
      </c>
      <c r="Q68" s="1425">
        <f>ROUND(IF(($G$5-P131)&lt;=0,0,MIN(($G$5*'Full Assumptions '!$F$369)/4,($G$5-P131))),-2)</f>
        <v>3400</v>
      </c>
      <c r="R68" s="1425">
        <f>ROUND(IF(($G$5-Q131)&lt;=0,0,MIN(($G$5*'Full Assumptions '!$F$369)/4,($G$5-Q131))),-2)</f>
        <v>3400</v>
      </c>
      <c r="S68" s="1425">
        <f>ROUND(IF(($G$5-R131)&lt;=0,0,MIN(($G$5*'Full Assumptions '!$F$369)/4,($G$5-R131))),-2)</f>
        <v>3400</v>
      </c>
      <c r="T68" s="1425">
        <f>ROUND(IF(($G$5-S131)&lt;=0,0,MIN(($G$5*'Full Assumptions '!$F$369)/4,($G$5-S131))),-2)</f>
        <v>3400</v>
      </c>
      <c r="U68" s="1425">
        <f>ROUND(IF(($G$5-T131)&lt;=0,0,MIN(($G$5*'Full Assumptions '!$F$369)/4,($G$5-T131))),-2)</f>
        <v>3400</v>
      </c>
      <c r="V68" s="1425">
        <f>ROUND(IF(($G$5-U131)&lt;=0,0,MIN(($G$5*'Full Assumptions '!$F$369)/4,($G$5-U131))),-2)</f>
        <v>3400</v>
      </c>
      <c r="W68" s="1425">
        <f>ROUND(IF(($G$5-V131)&lt;=0,0,MIN(($G$5*'Full Assumptions '!$F$369)/4,($G$5-V131))),-2)</f>
        <v>3400</v>
      </c>
      <c r="X68" s="1425">
        <f>ROUND(IF(($G$5-W131)&lt;=0,0,MIN(($G$5*'Full Assumptions '!$F$369)/4,($G$5-W131))),-2)</f>
        <v>3400</v>
      </c>
      <c r="Y68" s="1425">
        <f>ROUND(IF(($G$5-X131)&lt;=0,0,MIN(($G$5*'Full Assumptions '!$F$369)/4,($G$5-X131))),-2)</f>
        <v>3400</v>
      </c>
      <c r="Z68" s="1425">
        <f>ROUND(IF(($G$5-Y131)&lt;=0,0,MIN(($G$5*'Full Assumptions '!$F$369)/4,($G$5-Y131))),-2)</f>
        <v>3400</v>
      </c>
      <c r="AA68" s="1425">
        <f>ROUND(IF(($G$5-Z131)&lt;=0,0,MIN(($G$5*'Full Assumptions '!$F$369)/4,($G$5-Z131))),-2)</f>
        <v>3400</v>
      </c>
      <c r="AB68" s="1425">
        <f>ROUND(IF(($G$5-AA131)&lt;=0,0,MIN(($G$5*'Full Assumptions '!$F$369)/4,($G$5-AA131))),-2)</f>
        <v>3400</v>
      </c>
      <c r="AC68" s="1425">
        <f>ROUND(IF(($G$5-AB131)&lt;=0,0,MIN(($G$5*'Full Assumptions '!$F$369)/4,($G$5-AB131))),-2)</f>
        <v>3400</v>
      </c>
      <c r="AD68" s="1425">
        <f>ROUND(IF(($G$5-AC131)&lt;=0,0,MIN(($G$5*'Full Assumptions '!$F$369)/4,($G$5-AC131))),-2)</f>
        <v>3400</v>
      </c>
      <c r="AE68" s="1425">
        <f>ROUND(IF(($G$5-AD131)&lt;=0,0,MIN(($G$5*'Full Assumptions '!$F$369)/4,($G$5-AD131))),-2)</f>
        <v>3400</v>
      </c>
      <c r="AF68" s="1425">
        <f>ROUND(IF(($G$5-AE131)&lt;=0,0,MIN(($G$5*'Full Assumptions '!$F$369)/4,($G$5-AE131))),-2)</f>
        <v>3400</v>
      </c>
      <c r="AG68" s="1425">
        <f>ROUND(IF(($G$5-AF131)&lt;=0,0,MIN(($G$5*'Full Assumptions '!$F$369)/4,($G$5-AF131))),-2)</f>
        <v>3400</v>
      </c>
      <c r="AH68" s="1425">
        <f>ROUND(IF(($G$5-AG131)&lt;=0,0,MIN(($G$5*'Full Assumptions '!$F$369)/4,($G$5-AG131))),-2)</f>
        <v>3400</v>
      </c>
      <c r="AI68" s="1425">
        <f>ROUND(IF(($G$5-AH131)&lt;=0,0,MIN(($G$5*'Full Assumptions '!$F$369)/4,($G$5-AH131))),-2)</f>
        <v>3400</v>
      </c>
      <c r="AJ68" s="1425">
        <f>ROUND(IF(($G$5-AI131)&lt;=0,0,MIN(($G$5*'Full Assumptions '!$F$369)/4,($G$5-AI131))),-2)</f>
        <v>3400</v>
      </c>
      <c r="AK68" s="1425">
        <f>ROUND(IF(($G$5-AJ131)&lt;=0,0,MIN(($G$5*'Full Assumptions '!$F$369)/4,($G$5-AJ131))),-2)</f>
        <v>3400</v>
      </c>
      <c r="AL68" s="1425">
        <f>ROUND(IF(($G$5-AK131)&lt;=0,0,MIN(($G$5*'Full Assumptions '!$F$369)/4,($G$5-AK131))),-2)</f>
        <v>3400</v>
      </c>
      <c r="AM68" s="1425">
        <f>ROUND(IF(($G$5-AL131)&lt;=0,0,MIN(($G$5*'Full Assumptions '!$F$369)/4,($G$5-AL131))),-2)</f>
        <v>3400</v>
      </c>
      <c r="AN68" s="1425">
        <f>ROUND(IF(($G$5-AM131)&lt;=0,0,MIN(($G$5*'Full Assumptions '!$F$369)/4,($G$5-AM131))),-2)</f>
        <v>3400</v>
      </c>
      <c r="AO68" s="1425">
        <f>ROUND(IF(($G$5-AN131)&lt;=0,0,MIN(($G$5*'Full Assumptions '!$F$369)/4,($G$5-AN131))),-2)</f>
        <v>3400</v>
      </c>
      <c r="AP68" s="1425">
        <f>ROUND(IF(($G$5-AO131)&lt;=0,0,MIN(($G$5*'Full Assumptions '!$F$369)/4,($G$5-AO131))),-2)</f>
        <v>3400</v>
      </c>
      <c r="AQ68" s="1425">
        <f>ROUND(IF(($G$5-AP131)&lt;=0,0,MIN(($G$5*'Full Assumptions '!$F$369)/4,($G$5-AP131))),-2)</f>
        <v>3400</v>
      </c>
      <c r="AR68" s="1425">
        <f>ROUND(IF(($G$5-AQ131)&lt;=0,0,MIN(($G$5*'Full Assumptions '!$F$369)/4,($G$5-AQ131))),-2)</f>
        <v>3400</v>
      </c>
      <c r="AS68" s="1425">
        <f>ROUND(IF(($G$5-AR131)&lt;=0,0,MIN(($G$5*'Full Assumptions '!$F$369)/4,($G$5-AR131))),-2)</f>
        <v>3400</v>
      </c>
      <c r="AT68" s="1425">
        <f>ROUND(IF(($G$5-AS131)&lt;=0,0,MIN(($G$5*'Full Assumptions '!$F$369)/4,($G$5-AS131))),-2)</f>
        <v>3400</v>
      </c>
      <c r="AU68" s="1425">
        <f>ROUND(IF(($G$5-AT131)&lt;=0,0,MIN(($G$5*'Full Assumptions '!$F$369)/4,($G$5-AT131))),-2)</f>
        <v>3400</v>
      </c>
      <c r="AV68" s="1425">
        <f>ROUND(IF(($G$5-AU131)&lt;=0,0,MIN(($G$5*'Full Assumptions '!$F$369)/4,($G$5-AU131))),-2)</f>
        <v>3400</v>
      </c>
      <c r="AW68" s="1425">
        <f>ROUND(IF(($G$5-AV131)&lt;=0,0,MIN(($G$5*'Full Assumptions '!$F$369)/4,($G$5-AV131))),-2)</f>
        <v>3400</v>
      </c>
      <c r="AX68" s="1425">
        <f>ROUND(IF(($G$5-AW131)&lt;=0,0,MIN(($G$5*'Full Assumptions '!$F$369)/4,($G$5-AW131))),-2)</f>
        <v>3400</v>
      </c>
      <c r="AY68" s="1425">
        <f>ROUND(IF(($G$5-AX131)&lt;=0,0,MIN(($G$5*'Full Assumptions '!$F$369)/4,($G$5-AX131))),-2)</f>
        <v>3400</v>
      </c>
      <c r="AZ68" s="1425">
        <f>ROUND(IF(($G$5-AY131)&lt;=0,0,MIN(($G$5*'Full Assumptions '!$F$369)/4,($G$5-AY131))),-2)</f>
        <v>3400</v>
      </c>
      <c r="BA68" s="1425">
        <f>ROUND(IF(($G$5-AZ131)&lt;=0,0,MIN(($G$5*'Full Assumptions '!$F$369)/4,($G$5-AZ131))),-2)</f>
        <v>3400</v>
      </c>
      <c r="BB68" s="1425">
        <f>ROUND(IF(($G$5-BA131)&lt;=0,0,MIN(($G$5*'Full Assumptions '!$F$369)/4,($G$5-BA131))),-2)</f>
        <v>3400</v>
      </c>
      <c r="BC68" s="1425">
        <f>ROUND(IF(($G$5-BB131)&lt;=0,0,MIN(($G$5*'Full Assumptions '!$F$369)/4,($G$5-BB131))),-2)</f>
        <v>3400</v>
      </c>
      <c r="BD68" s="1425">
        <f>ROUND(IF(($G$5-BC131)&lt;=0,0,MIN(($G$5*'Full Assumptions '!$F$369)/4,($G$5-BC131))),-2)</f>
        <v>3400</v>
      </c>
      <c r="BE68" s="1425">
        <f>ROUND(IF(($G$5-BD131)&lt;=0,0,MIN(($G$5*'Full Assumptions '!$F$369)/4,($G$5-BD131))),-2)</f>
        <v>3400</v>
      </c>
      <c r="BF68" s="1425">
        <f>ROUND(IF(($G$5-BE131)&lt;=0,0,MIN(($G$5*'Full Assumptions '!$F$369)/4,($G$5-BE131))),-2)</f>
        <v>3400</v>
      </c>
      <c r="BG68" s="1425">
        <f>ROUND(IF(($G$5-BF131)&lt;=0,0,MIN(($G$5*'Full Assumptions '!$F$369)/4,($G$5-BF131))),-2)</f>
        <v>3400</v>
      </c>
      <c r="BH68" s="1425">
        <f>ROUND(IF(($G$5-BG131)&lt;=0,0,MIN(($G$5*'Full Assumptions '!$F$369)/4,($G$5-BG131))),-2)</f>
        <v>3400</v>
      </c>
      <c r="BI68" s="1425">
        <f>ROUND(IF(($G$5-BH131)&lt;=0,0,MIN(($G$5*'Full Assumptions '!$F$369)/4,($G$5-BH131))),-2)</f>
        <v>3400</v>
      </c>
      <c r="BJ68" s="1425">
        <f>ROUND(IF(($G$5-BI131)&lt;=0,0,MIN(($G$5*'Full Assumptions '!$F$369)/4,($G$5-BI131))),-2)</f>
        <v>3400</v>
      </c>
      <c r="BK68" s="1425">
        <f>ROUND(IF(($G$5-BJ131)&lt;=0,0,MIN(($G$5*'Full Assumptions '!$F$369)/4,($G$5-BJ131))),-2)</f>
        <v>3400</v>
      </c>
      <c r="BL68" s="1425">
        <f>ROUND(IF(($G$5-BK131)&lt;=0,0,MIN(($G$5*'Full Assumptions '!$F$369)/4,($G$5-BK131))),-2)</f>
        <v>3400</v>
      </c>
      <c r="BM68" s="1425">
        <f>ROUND(IF(($G$5-BL131)&lt;=0,0,MIN(($G$5*'Full Assumptions '!$F$369)/4,($G$5-BL131))),-2)</f>
        <v>3400</v>
      </c>
      <c r="BN68" s="1425">
        <f>ROUND(IF(($G$5-BM131)&lt;=0,0,MIN(($G$5*'Full Assumptions '!$F$369)/4,($G$5-BM131))),-2)</f>
        <v>3400</v>
      </c>
    </row>
    <row r="69" spans="1:66" ht="10.5">
      <c r="A69" s="1434"/>
      <c r="B69" s="1624"/>
      <c r="C69" s="1446" t="s">
        <v>67</v>
      </c>
      <c r="D69" s="1424"/>
      <c r="E69" s="1424"/>
      <c r="F69" s="1424"/>
      <c r="G69" s="1424"/>
      <c r="H69" s="1424">
        <f>ROUND(IF(($H$6-G132)&lt;=0,0,MIN(($H$6*'Full Assumptions '!$F$369)/4,($H$6-G132))),-2)</f>
        <v>1300</v>
      </c>
      <c r="I69" s="1424">
        <f>ROUND(IF(($H$6-H132)&lt;=0,0,MIN(($H$6*'Full Assumptions '!$F$369)/4,($H$6-H132))),-2)</f>
        <v>1300</v>
      </c>
      <c r="J69" s="1424">
        <f>ROUND(IF(($H$6-I132)&lt;=0,0,MIN(($H$6*'Full Assumptions '!$F$369)/4,($H$6-I132))),-2)</f>
        <v>1300</v>
      </c>
      <c r="K69" s="1424">
        <f>ROUND(IF(($H$6-J132)&lt;=0,0,MIN(($H$6*'Full Assumptions '!$F$369)/4,($H$6-J132))),-2)</f>
        <v>1300</v>
      </c>
      <c r="L69" s="1424">
        <f>ROUND(IF(($H$6-K132)&lt;=0,0,MIN(($H$6*'Full Assumptions '!$F$369)/4,($H$6-K132))),-2)</f>
        <v>1300</v>
      </c>
      <c r="M69" s="1424">
        <f>ROUND(IF(($H$6-L132)&lt;=0,0,MIN(($H$6*'Full Assumptions '!$F$369)/4,($H$6-L132))),-2)</f>
        <v>1300</v>
      </c>
      <c r="N69" s="1424">
        <f>ROUND(IF(($H$6-M132)&lt;=0,0,MIN(($H$6*'Full Assumptions '!$F$369)/4,($H$6-M132))),-2)</f>
        <v>1300</v>
      </c>
      <c r="O69" s="1424">
        <f>ROUND(IF(($H$6-N132)&lt;=0,0,MIN(($H$6*'Full Assumptions '!$F$369)/4,($H$6-N132))),-2)</f>
        <v>1300</v>
      </c>
      <c r="P69" s="1424">
        <f>ROUND(IF(($H$6-O132)&lt;=0,0,MIN(($H$6*'Full Assumptions '!$F$369)/4,($H$6-O132))),-2)</f>
        <v>1300</v>
      </c>
      <c r="Q69" s="1424">
        <f>ROUND(IF(($H$6-P132)&lt;=0,0,MIN(($H$6*'Full Assumptions '!$F$369)/4,($H$6-P132))),-2)</f>
        <v>1300</v>
      </c>
      <c r="R69" s="1424">
        <f>ROUND(IF(($H$6-Q132)&lt;=0,0,MIN(($H$6*'Full Assumptions '!$F$369)/4,($H$6-Q132))),-2)</f>
        <v>1300</v>
      </c>
      <c r="S69" s="1424">
        <f>ROUND(IF(($H$6-R132)&lt;=0,0,MIN(($H$6*'Full Assumptions '!$F$369)/4,($H$6-R132))),-2)</f>
        <v>1300</v>
      </c>
      <c r="T69" s="1424">
        <f>ROUND(IF(($H$6-S132)&lt;=0,0,MIN(($H$6*'Full Assumptions '!$F$369)/4,($H$6-S132))),-2)</f>
        <v>1300</v>
      </c>
      <c r="U69" s="1424">
        <f>ROUND(IF(($H$6-T132)&lt;=0,0,MIN(($H$6*'Full Assumptions '!$F$369)/4,($H$6-T132))),-2)</f>
        <v>1300</v>
      </c>
      <c r="V69" s="1424">
        <f>ROUND(IF(($H$6-U132)&lt;=0,0,MIN(($H$6*'Full Assumptions '!$F$369)/4,($H$6-U132))),-2)</f>
        <v>1300</v>
      </c>
      <c r="W69" s="1424">
        <f>ROUND(IF(($H$6-V132)&lt;=0,0,MIN(($H$6*'Full Assumptions '!$F$369)/4,($H$6-V132))),-2)</f>
        <v>1300</v>
      </c>
      <c r="X69" s="1424">
        <f>ROUND(IF(($H$6-W132)&lt;=0,0,MIN(($H$6*'Full Assumptions '!$F$369)/4,($H$6-W132))),-2)</f>
        <v>1300</v>
      </c>
      <c r="Y69" s="1424">
        <f>ROUND(IF(($H$6-X132)&lt;=0,0,MIN(($H$6*'Full Assumptions '!$F$369)/4,($H$6-X132))),-2)</f>
        <v>1300</v>
      </c>
      <c r="Z69" s="1424">
        <f>ROUND(IF(($H$6-Y132)&lt;=0,0,MIN(($H$6*'Full Assumptions '!$F$369)/4,($H$6-Y132))),-2)</f>
        <v>1300</v>
      </c>
      <c r="AA69" s="1424">
        <f>ROUND(IF(($H$6-Z132)&lt;=0,0,MIN(($H$6*'Full Assumptions '!$F$369)/4,($H$6-Z132))),-2)</f>
        <v>1300</v>
      </c>
      <c r="AB69" s="1424">
        <f>ROUND(IF(($H$6-AA132)&lt;=0,0,MIN(($H$6*'Full Assumptions '!$F$369)/4,($H$6-AA132))),-2)</f>
        <v>1300</v>
      </c>
      <c r="AC69" s="1424">
        <f>ROUND(IF(($H$6-AB132)&lt;=0,0,MIN(($H$6*'Full Assumptions '!$F$369)/4,($H$6-AB132))),-2)</f>
        <v>1300</v>
      </c>
      <c r="AD69" s="1424">
        <f>ROUND(IF(($H$6-AC132)&lt;=0,0,MIN(($H$6*'Full Assumptions '!$F$369)/4,($H$6-AC132))),-2)</f>
        <v>1300</v>
      </c>
      <c r="AE69" s="1424">
        <f>ROUND(IF(($H$6-AD132)&lt;=0,0,MIN(($H$6*'Full Assumptions '!$F$369)/4,($H$6-AD132))),-2)</f>
        <v>1300</v>
      </c>
      <c r="AF69" s="1424">
        <f>ROUND(IF(($H$6-AE132)&lt;=0,0,MIN(($H$6*'Full Assumptions '!$F$369)/4,($H$6-AE132))),-2)</f>
        <v>1300</v>
      </c>
      <c r="AG69" s="1424">
        <f>ROUND(IF(($H$6-AF132)&lt;=0,0,MIN(($H$6*'Full Assumptions '!$F$369)/4,($H$6-AF132))),-2)</f>
        <v>1300</v>
      </c>
      <c r="AH69" s="1424">
        <f>ROUND(IF(($H$6-AG132)&lt;=0,0,MIN(($H$6*'Full Assumptions '!$F$369)/4,($H$6-AG132))),-2)</f>
        <v>1300</v>
      </c>
      <c r="AI69" s="1424">
        <f>ROUND(IF(($H$6-AH132)&lt;=0,0,MIN(($H$6*'Full Assumptions '!$F$369)/4,($H$6-AH132))),-2)</f>
        <v>1300</v>
      </c>
      <c r="AJ69" s="1424">
        <f>ROUND(IF(($H$6-AI132)&lt;=0,0,MIN(($H$6*'Full Assumptions '!$F$369)/4,($H$6-AI132))),-2)</f>
        <v>1300</v>
      </c>
      <c r="AK69" s="1424">
        <f>ROUND(IF(($H$6-AJ132)&lt;=0,0,MIN(($H$6*'Full Assumptions '!$F$369)/4,($H$6-AJ132))),-2)</f>
        <v>1300</v>
      </c>
      <c r="AL69" s="1424">
        <f>ROUND(IF(($H$6-AK132)&lt;=0,0,MIN(($H$6*'Full Assumptions '!$F$369)/4,($H$6-AK132))),-2)</f>
        <v>1300</v>
      </c>
      <c r="AM69" s="1424">
        <f>ROUND(IF(($H$6-AL132)&lt;=0,0,MIN(($H$6*'Full Assumptions '!$F$369)/4,($H$6-AL132))),-2)</f>
        <v>1300</v>
      </c>
      <c r="AN69" s="1424">
        <f>ROUND(IF(($H$6-AM132)&lt;=0,0,MIN(($H$6*'Full Assumptions '!$F$369)/4,($H$6-AM132))),-2)</f>
        <v>1300</v>
      </c>
      <c r="AO69" s="1424">
        <f>ROUND(IF(($H$6-AN132)&lt;=0,0,MIN(($H$6*'Full Assumptions '!$F$369)/4,($H$6-AN132))),-2)</f>
        <v>1300</v>
      </c>
      <c r="AP69" s="1424">
        <f>ROUND(IF(($H$6-AO132)&lt;=0,0,MIN(($H$6*'Full Assumptions '!$F$369)/4,($H$6-AO132))),-2)</f>
        <v>1300</v>
      </c>
      <c r="AQ69" s="1424">
        <f>ROUND(IF(($H$6-AP132)&lt;=0,0,MIN(($H$6*'Full Assumptions '!$F$369)/4,($H$6-AP132))),-2)</f>
        <v>1300</v>
      </c>
      <c r="AR69" s="1424">
        <f>ROUND(IF(($H$6-AQ132)&lt;=0,0,MIN(($H$6*'Full Assumptions '!$F$369)/4,($H$6-AQ132))),-2)</f>
        <v>1300</v>
      </c>
      <c r="AS69" s="1424">
        <f>ROUND(IF(($H$6-AR132)&lt;=0,0,MIN(($H$6*'Full Assumptions '!$F$369)/4,($H$6-AR132))),-2)</f>
        <v>1300</v>
      </c>
      <c r="AT69" s="1424">
        <f>ROUND(IF(($H$6-AS132)&lt;=0,0,MIN(($H$6*'Full Assumptions '!$F$369)/4,($H$6-AS132))),-2)</f>
        <v>1300</v>
      </c>
      <c r="AU69" s="1424">
        <f>ROUND(IF(($H$6-AT132)&lt;=0,0,MIN(($H$6*'Full Assumptions '!$F$369)/4,($H$6-AT132))),-2)</f>
        <v>1300</v>
      </c>
      <c r="AV69" s="1424">
        <f>ROUND(IF(($H$6-AU132)&lt;=0,0,MIN(($H$6*'Full Assumptions '!$F$369)/4,($H$6-AU132))),-2)</f>
        <v>1300</v>
      </c>
      <c r="AW69" s="1424">
        <f>ROUND(IF(($H$6-AV132)&lt;=0,0,MIN(($H$6*'Full Assumptions '!$F$369)/4,($H$6-AV132))),-2)</f>
        <v>1300</v>
      </c>
      <c r="AX69" s="1424">
        <f>ROUND(IF(($H$6-AW132)&lt;=0,0,MIN(($H$6*'Full Assumptions '!$F$369)/4,($H$6-AW132))),-2)</f>
        <v>1300</v>
      </c>
      <c r="AY69" s="1424">
        <f>ROUND(IF(($H$6-AX132)&lt;=0,0,MIN(($H$6*'Full Assumptions '!$F$369)/4,($H$6-AX132))),-2)</f>
        <v>1300</v>
      </c>
      <c r="AZ69" s="1424">
        <f>ROUND(IF(($H$6-AY132)&lt;=0,0,MIN(($H$6*'Full Assumptions '!$F$369)/4,($H$6-AY132))),-2)</f>
        <v>1300</v>
      </c>
      <c r="BA69" s="1424">
        <f>ROUND(IF(($H$6-AZ132)&lt;=0,0,MIN(($H$6*'Full Assumptions '!$F$369)/4,($H$6-AZ132))),-2)</f>
        <v>1300</v>
      </c>
      <c r="BB69" s="1424">
        <f>ROUND(IF(($H$6-BA132)&lt;=0,0,MIN(($H$6*'Full Assumptions '!$F$369)/4,($H$6-BA132))),-2)</f>
        <v>1300</v>
      </c>
      <c r="BC69" s="1424">
        <f>ROUND(IF(($H$6-BB132)&lt;=0,0,MIN(($H$6*'Full Assumptions '!$F$369)/4,($H$6-BB132))),-2)</f>
        <v>1300</v>
      </c>
      <c r="BD69" s="1424">
        <f>ROUND(IF(($H$6-BC132)&lt;=0,0,MIN(($H$6*'Full Assumptions '!$F$369)/4,($H$6-BC132))),-2)</f>
        <v>1300</v>
      </c>
      <c r="BE69" s="1424">
        <f>ROUND(IF(($H$6-BD132)&lt;=0,0,MIN(($H$6*'Full Assumptions '!$F$369)/4,($H$6-BD132))),-2)</f>
        <v>1300</v>
      </c>
      <c r="BF69" s="1424">
        <f>ROUND(IF(($H$6-BE132)&lt;=0,0,MIN(($H$6*'Full Assumptions '!$F$369)/4,($H$6-BE132))),-2)</f>
        <v>1300</v>
      </c>
      <c r="BG69" s="1424">
        <f>ROUND(IF(($H$6-BF132)&lt;=0,0,MIN(($H$6*'Full Assumptions '!$F$369)/4,($H$6-BF132))),-2)</f>
        <v>1300</v>
      </c>
      <c r="BH69" s="1424">
        <f>ROUND(IF(($H$6-BG132)&lt;=0,0,MIN(($H$6*'Full Assumptions '!$F$369)/4,($H$6-BG132))),-2)</f>
        <v>1300</v>
      </c>
      <c r="BI69" s="1424">
        <f>ROUND(IF(($H$6-BH132)&lt;=0,0,MIN(($H$6*'Full Assumptions '!$F$369)/4,($H$6-BH132))),-2)</f>
        <v>1300</v>
      </c>
      <c r="BJ69" s="1424">
        <f>ROUND(IF(($H$6-BI132)&lt;=0,0,MIN(($H$6*'Full Assumptions '!$F$369)/4,($H$6-BI132))),-2)</f>
        <v>1300</v>
      </c>
      <c r="BK69" s="1424">
        <f>ROUND(IF(($H$6-BJ132)&lt;=0,0,MIN(($H$6*'Full Assumptions '!$F$369)/4,($H$6-BJ132))),-2)</f>
        <v>1300</v>
      </c>
      <c r="BL69" s="1424">
        <f>ROUND(IF(($H$6-BK132)&lt;=0,0,MIN(($H$6*'Full Assumptions '!$F$369)/4,($H$6-BK132))),-2)</f>
        <v>1300</v>
      </c>
      <c r="BM69" s="1424">
        <f>ROUND(IF(($H$6-BL132)&lt;=0,0,MIN(($H$6*'Full Assumptions '!$F$369)/4,($H$6-BL132))),-2)</f>
        <v>1300</v>
      </c>
      <c r="BN69" s="1424">
        <f>ROUND(IF(($H$6-BM132)&lt;=0,0,MIN(($H$6*'Full Assumptions '!$F$369)/4,($H$6-BM132))),-2)</f>
        <v>1300</v>
      </c>
    </row>
    <row r="70" spans="1:66" ht="10.5">
      <c r="A70" s="1434"/>
      <c r="B70" s="1624"/>
      <c r="C70" s="1446" t="s">
        <v>68</v>
      </c>
      <c r="D70" s="1425"/>
      <c r="E70" s="1425"/>
      <c r="F70" s="1425"/>
      <c r="G70" s="1425"/>
      <c r="H70" s="1425"/>
      <c r="I70" s="1425">
        <f>ROUND(IF(($I$7-H133)&lt;=0,0,MIN(($I$7*'Full Assumptions '!$F$369)/4,($I$7-H133))),-2)</f>
        <v>700</v>
      </c>
      <c r="J70" s="1425">
        <f>ROUND(IF(($I$7-I133)&lt;=0,0,MIN(($I$7*'Full Assumptions '!$F$369)/4,($I$7-I133))),-2)</f>
        <v>700</v>
      </c>
      <c r="K70" s="1425">
        <f>ROUND(IF(($I$7-J133)&lt;=0,0,MIN(($I$7*'Full Assumptions '!$F$369)/4,($I$7-J133))),-2)</f>
        <v>700</v>
      </c>
      <c r="L70" s="1425">
        <f>ROUND(IF(($I$7-K133)&lt;=0,0,MIN(($I$7*'Full Assumptions '!$F$369)/4,($I$7-K133))),-2)</f>
        <v>700</v>
      </c>
      <c r="M70" s="1425">
        <f>ROUND(IF(($I$7-L133)&lt;=0,0,MIN(($I$7*'Full Assumptions '!$F$369)/4,($I$7-L133))),-2)</f>
        <v>700</v>
      </c>
      <c r="N70" s="1425">
        <f>ROUND(IF(($I$7-M133)&lt;=0,0,MIN(($I$7*'Full Assumptions '!$F$369)/4,($I$7-M133))),-2)</f>
        <v>700</v>
      </c>
      <c r="O70" s="1425">
        <f>ROUND(IF(($I$7-N133)&lt;=0,0,MIN(($I$7*'Full Assumptions '!$F$369)/4,($I$7-N133))),-2)</f>
        <v>700</v>
      </c>
      <c r="P70" s="1425">
        <f>ROUND(IF(($I$7-O133)&lt;=0,0,MIN(($I$7*'Full Assumptions '!$F$369)/4,($I$7-O133))),-2)</f>
        <v>700</v>
      </c>
      <c r="Q70" s="1425">
        <f>ROUND(IF(($I$7-P133)&lt;=0,0,MIN(($I$7*'Full Assumptions '!$F$369)/4,($I$7-P133))),-2)</f>
        <v>700</v>
      </c>
      <c r="R70" s="1425">
        <f>ROUND(IF(($I$7-Q133)&lt;=0,0,MIN(($I$7*'Full Assumptions '!$F$369)/4,($I$7-Q133))),-2)</f>
        <v>700</v>
      </c>
      <c r="S70" s="1425">
        <f>ROUND(IF(($I$7-R133)&lt;=0,0,MIN(($I$7*'Full Assumptions '!$F$369)/4,($I$7-R133))),-2)</f>
        <v>700</v>
      </c>
      <c r="T70" s="1425">
        <f>ROUND(IF(($I$7-S133)&lt;=0,0,MIN(($I$7*'Full Assumptions '!$F$369)/4,($I$7-S133))),-2)</f>
        <v>700</v>
      </c>
      <c r="U70" s="1425">
        <f>ROUND(IF(($I$7-T133)&lt;=0,0,MIN(($I$7*'Full Assumptions '!$F$369)/4,($I$7-T133))),-2)</f>
        <v>700</v>
      </c>
      <c r="V70" s="1425">
        <f>ROUND(IF(($I$7-U133)&lt;=0,0,MIN(($I$7*'Full Assumptions '!$F$369)/4,($I$7-U133))),-2)</f>
        <v>700</v>
      </c>
      <c r="W70" s="1425">
        <f>ROUND(IF(($I$7-V133)&lt;=0,0,MIN(($I$7*'Full Assumptions '!$F$369)/4,($I$7-V133))),-2)</f>
        <v>700</v>
      </c>
      <c r="X70" s="1425">
        <f>ROUND(IF(($I$7-W133)&lt;=0,0,MIN(($I$7*'Full Assumptions '!$F$369)/4,($I$7-W133))),-2)</f>
        <v>700</v>
      </c>
      <c r="Y70" s="1425">
        <f>ROUND(IF(($I$7-X133)&lt;=0,0,MIN(($I$7*'Full Assumptions '!$F$369)/4,($I$7-X133))),-2)</f>
        <v>700</v>
      </c>
      <c r="Z70" s="1425">
        <f>ROUND(IF(($I$7-Y133)&lt;=0,0,MIN(($I$7*'Full Assumptions '!$F$369)/4,($I$7-Y133))),-2)</f>
        <v>700</v>
      </c>
      <c r="AA70" s="1425">
        <f>ROUND(IF(($I$7-Z133)&lt;=0,0,MIN(($I$7*'Full Assumptions '!$F$369)/4,($I$7-Z133))),-2)</f>
        <v>700</v>
      </c>
      <c r="AB70" s="1425">
        <f>ROUND(IF(($I$7-AA133)&lt;=0,0,MIN(($I$7*'Full Assumptions '!$F$369)/4,($I$7-AA133))),-2)</f>
        <v>700</v>
      </c>
      <c r="AC70" s="1425">
        <f>ROUND(IF(($I$7-AB133)&lt;=0,0,MIN(($I$7*'Full Assumptions '!$F$369)/4,($I$7-AB133))),-2)</f>
        <v>700</v>
      </c>
      <c r="AD70" s="1425">
        <f>ROUND(IF(($I$7-AC133)&lt;=0,0,MIN(($I$7*'Full Assumptions '!$F$369)/4,($I$7-AC133))),-2)</f>
        <v>700</v>
      </c>
      <c r="AE70" s="1425">
        <f>ROUND(IF(($I$7-AD133)&lt;=0,0,MIN(($I$7*'Full Assumptions '!$F$369)/4,($I$7-AD133))),-2)</f>
        <v>700</v>
      </c>
      <c r="AF70" s="1425">
        <f>ROUND(IF(($I$7-AE133)&lt;=0,0,MIN(($I$7*'Full Assumptions '!$F$369)/4,($I$7-AE133))),-2)</f>
        <v>700</v>
      </c>
      <c r="AG70" s="1425">
        <f>ROUND(IF(($I$7-AF133)&lt;=0,0,MIN(($I$7*'Full Assumptions '!$F$369)/4,($I$7-AF133))),-2)</f>
        <v>700</v>
      </c>
      <c r="AH70" s="1425">
        <f>ROUND(IF(($I$7-AG133)&lt;=0,0,MIN(($I$7*'Full Assumptions '!$F$369)/4,($I$7-AG133))),-2)</f>
        <v>700</v>
      </c>
      <c r="AI70" s="1425">
        <f>ROUND(IF(($I$7-AH133)&lt;=0,0,MIN(($I$7*'Full Assumptions '!$F$369)/4,($I$7-AH133))),-2)</f>
        <v>700</v>
      </c>
      <c r="AJ70" s="1425">
        <f>ROUND(IF(($I$7-AI133)&lt;=0,0,MIN(($I$7*'Full Assumptions '!$F$369)/4,($I$7-AI133))),-2)</f>
        <v>700</v>
      </c>
      <c r="AK70" s="1425">
        <f>ROUND(IF(($I$7-AJ133)&lt;=0,0,MIN(($I$7*'Full Assumptions '!$F$369)/4,($I$7-AJ133))),-2)</f>
        <v>700</v>
      </c>
      <c r="AL70" s="1425">
        <f>ROUND(IF(($I$7-AK133)&lt;=0,0,MIN(($I$7*'Full Assumptions '!$F$369)/4,($I$7-AK133))),-2)</f>
        <v>700</v>
      </c>
      <c r="AM70" s="1425">
        <f>ROUND(IF(($I$7-AL133)&lt;=0,0,MIN(($I$7*'Full Assumptions '!$F$369)/4,($I$7-AL133))),-2)</f>
        <v>700</v>
      </c>
      <c r="AN70" s="1425">
        <f>ROUND(IF(($I$7-AM133)&lt;=0,0,MIN(($I$7*'Full Assumptions '!$F$369)/4,($I$7-AM133))),-2)</f>
        <v>700</v>
      </c>
      <c r="AO70" s="1425">
        <f>ROUND(IF(($I$7-AN133)&lt;=0,0,MIN(($I$7*'Full Assumptions '!$F$369)/4,($I$7-AN133))),-2)</f>
        <v>700</v>
      </c>
      <c r="AP70" s="1425">
        <f>ROUND(IF(($I$7-AO133)&lt;=0,0,MIN(($I$7*'Full Assumptions '!$F$369)/4,($I$7-AO133))),-2)</f>
        <v>700</v>
      </c>
      <c r="AQ70" s="1425">
        <f>ROUND(IF(($I$7-AP133)&lt;=0,0,MIN(($I$7*'Full Assumptions '!$F$369)/4,($I$7-AP133))),-2)</f>
        <v>700</v>
      </c>
      <c r="AR70" s="1425">
        <f>ROUND(IF(($I$7-AQ133)&lt;=0,0,MIN(($I$7*'Full Assumptions '!$F$369)/4,($I$7-AQ133))),-2)</f>
        <v>700</v>
      </c>
      <c r="AS70" s="1425">
        <f>ROUND(IF(($I$7-AR133)&lt;=0,0,MIN(($I$7*'Full Assumptions '!$F$369)/4,($I$7-AR133))),-2)</f>
        <v>700</v>
      </c>
      <c r="AT70" s="1425">
        <f>ROUND(IF(($I$7-AS133)&lt;=0,0,MIN(($I$7*'Full Assumptions '!$F$369)/4,($I$7-AS133))),-2)</f>
        <v>700</v>
      </c>
      <c r="AU70" s="1425">
        <f>ROUND(IF(($I$7-AT133)&lt;=0,0,MIN(($I$7*'Full Assumptions '!$F$369)/4,($I$7-AT133))),-2)</f>
        <v>700</v>
      </c>
      <c r="AV70" s="1425">
        <f>ROUND(IF(($I$7-AU133)&lt;=0,0,MIN(($I$7*'Full Assumptions '!$F$369)/4,($I$7-AU133))),-2)</f>
        <v>700</v>
      </c>
      <c r="AW70" s="1425">
        <f>ROUND(IF(($I$7-AV133)&lt;=0,0,MIN(($I$7*'Full Assumptions '!$F$369)/4,($I$7-AV133))),-2)</f>
        <v>700</v>
      </c>
      <c r="AX70" s="1425">
        <f>ROUND(IF(($I$7-AW133)&lt;=0,0,MIN(($I$7*'Full Assumptions '!$F$369)/4,($I$7-AW133))),-2)</f>
        <v>700</v>
      </c>
      <c r="AY70" s="1425">
        <f>ROUND(IF(($I$7-AX133)&lt;=0,0,MIN(($I$7*'Full Assumptions '!$F$369)/4,($I$7-AX133))),-2)</f>
        <v>700</v>
      </c>
      <c r="AZ70" s="1425">
        <f>ROUND(IF(($I$7-AY133)&lt;=0,0,MIN(($I$7*'Full Assumptions '!$F$369)/4,($I$7-AY133))),-2)</f>
        <v>700</v>
      </c>
      <c r="BA70" s="1425">
        <f>ROUND(IF(($I$7-AZ133)&lt;=0,0,MIN(($I$7*'Full Assumptions '!$F$369)/4,($I$7-AZ133))),-2)</f>
        <v>700</v>
      </c>
      <c r="BB70" s="1425">
        <f>ROUND(IF(($I$7-BA133)&lt;=0,0,MIN(($I$7*'Full Assumptions '!$F$369)/4,($I$7-BA133))),-2)</f>
        <v>700</v>
      </c>
      <c r="BC70" s="1425">
        <f>ROUND(IF(($I$7-BB133)&lt;=0,0,MIN(($I$7*'Full Assumptions '!$F$369)/4,($I$7-BB133))),-2)</f>
        <v>700</v>
      </c>
      <c r="BD70" s="1425">
        <f>ROUND(IF(($I$7-BC133)&lt;=0,0,MIN(($I$7*'Full Assumptions '!$F$369)/4,($I$7-BC133))),-2)</f>
        <v>700</v>
      </c>
      <c r="BE70" s="1425">
        <f>ROUND(IF(($I$7-BD133)&lt;=0,0,MIN(($I$7*'Full Assumptions '!$F$369)/4,($I$7-BD133))),-2)</f>
        <v>700</v>
      </c>
      <c r="BF70" s="1425">
        <f>ROUND(IF(($I$7-BE133)&lt;=0,0,MIN(($I$7*'Full Assumptions '!$F$369)/4,($I$7-BE133))),-2)</f>
        <v>700</v>
      </c>
      <c r="BG70" s="1425">
        <f>ROUND(IF(($I$7-BF133)&lt;=0,0,MIN(($I$7*'Full Assumptions '!$F$369)/4,($I$7-BF133))),-2)</f>
        <v>700</v>
      </c>
      <c r="BH70" s="1425">
        <f>ROUND(IF(($I$7-BG133)&lt;=0,0,MIN(($I$7*'Full Assumptions '!$F$369)/4,($I$7-BG133))),-2)</f>
        <v>700</v>
      </c>
      <c r="BI70" s="1425">
        <f>ROUND(IF(($I$7-BH133)&lt;=0,0,MIN(($I$7*'Full Assumptions '!$F$369)/4,($I$7-BH133))),-2)</f>
        <v>700</v>
      </c>
      <c r="BJ70" s="1425">
        <f>ROUND(IF(($I$7-BI133)&lt;=0,0,MIN(($I$7*'Full Assumptions '!$F$369)/4,($I$7-BI133))),-2)</f>
        <v>700</v>
      </c>
      <c r="BK70" s="1425">
        <f>ROUND(IF(($I$7-BJ133)&lt;=0,0,MIN(($I$7*'Full Assumptions '!$F$369)/4,($I$7-BJ133))),-2)</f>
        <v>700</v>
      </c>
      <c r="BL70" s="1425">
        <f>ROUND(IF(($I$7-BK133)&lt;=0,0,MIN(($I$7*'Full Assumptions '!$F$369)/4,($I$7-BK133))),-2)</f>
        <v>700</v>
      </c>
      <c r="BM70" s="1425">
        <f>ROUND(IF(($I$7-BL133)&lt;=0,0,MIN(($I$7*'Full Assumptions '!$F$369)/4,($I$7-BL133))),-2)</f>
        <v>700</v>
      </c>
      <c r="BN70" s="1425">
        <f>ROUND(IF(($I$7-BM133)&lt;=0,0,MIN(($I$7*'Full Assumptions '!$F$369)/4,($I$7-BM133))),-2)</f>
        <v>700</v>
      </c>
    </row>
    <row r="71" spans="1:66" ht="10.5">
      <c r="A71" s="1434"/>
      <c r="B71" s="1624"/>
      <c r="C71" s="1446" t="s">
        <v>69</v>
      </c>
      <c r="D71" s="1424"/>
      <c r="E71" s="1424"/>
      <c r="F71" s="1424"/>
      <c r="G71" s="1424"/>
      <c r="H71" s="1424"/>
      <c r="I71" s="1424"/>
      <c r="J71" s="1424">
        <f>ROUND(IF(($J$8-I134)&lt;=0,0,MIN(($J$8*'Full Assumptions '!$F$369)/4,($J$8-I134))),-2)</f>
        <v>700</v>
      </c>
      <c r="K71" s="1424">
        <f>ROUND(IF(($J$8-J134)&lt;=0,0,MIN(($J$8*'Full Assumptions '!$F$369)/4,($J$8-J134))),-2)</f>
        <v>700</v>
      </c>
      <c r="L71" s="1424">
        <f>ROUND(IF(($J$8-K134)&lt;=0,0,MIN(($J$8*'Full Assumptions '!$F$369)/4,($J$8-K134))),-2)</f>
        <v>700</v>
      </c>
      <c r="M71" s="1424">
        <f>ROUND(IF(($J$8-L134)&lt;=0,0,MIN(($J$8*'Full Assumptions '!$F$369)/4,($J$8-L134))),-2)</f>
        <v>700</v>
      </c>
      <c r="N71" s="1424">
        <f>ROUND(IF(($J$8-M134)&lt;=0,0,MIN(($J$8*'Full Assumptions '!$F$369)/4,($J$8-M134))),-2)</f>
        <v>700</v>
      </c>
      <c r="O71" s="1424">
        <f>ROUND(IF(($J$8-N134)&lt;=0,0,MIN(($J$8*'Full Assumptions '!$F$369)/4,($J$8-N134))),-2)</f>
        <v>700</v>
      </c>
      <c r="P71" s="1424">
        <f>ROUND(IF(($J$8-O134)&lt;=0,0,MIN(($J$8*'Full Assumptions '!$F$369)/4,($J$8-O134))),-2)</f>
        <v>700</v>
      </c>
      <c r="Q71" s="1424">
        <f>ROUND(IF(($J$8-P134)&lt;=0,0,MIN(($J$8*'Full Assumptions '!$F$369)/4,($J$8-P134))),-2)</f>
        <v>700</v>
      </c>
      <c r="R71" s="1424">
        <f>ROUND(IF(($J$8-Q134)&lt;=0,0,MIN(($J$8*'Full Assumptions '!$F$369)/4,($J$8-Q134))),-2)</f>
        <v>700</v>
      </c>
      <c r="S71" s="1424">
        <f>ROUND(IF(($J$8-R134)&lt;=0,0,MIN(($J$8*'Full Assumptions '!$F$369)/4,($J$8-R134))),-2)</f>
        <v>700</v>
      </c>
      <c r="T71" s="1424">
        <f>ROUND(IF(($J$8-S134)&lt;=0,0,MIN(($J$8*'Full Assumptions '!$F$369)/4,($J$8-S134))),-2)</f>
        <v>700</v>
      </c>
      <c r="U71" s="1424">
        <f>ROUND(IF(($J$8-T134)&lt;=0,0,MIN(($J$8*'Full Assumptions '!$F$369)/4,($J$8-T134))),-2)</f>
        <v>700</v>
      </c>
      <c r="V71" s="1424">
        <f>ROUND(IF(($J$8-U134)&lt;=0,0,MIN(($J$8*'Full Assumptions '!$F$369)/4,($J$8-U134))),-2)</f>
        <v>700</v>
      </c>
      <c r="W71" s="1424">
        <f>ROUND(IF(($J$8-V134)&lt;=0,0,MIN(($J$8*'Full Assumptions '!$F$369)/4,($J$8-V134))),-2)</f>
        <v>700</v>
      </c>
      <c r="X71" s="1424">
        <f>ROUND(IF(($J$8-W134)&lt;=0,0,MIN(($J$8*'Full Assumptions '!$F$369)/4,($J$8-W134))),-2)</f>
        <v>700</v>
      </c>
      <c r="Y71" s="1424">
        <f>ROUND(IF(($J$8-X134)&lt;=0,0,MIN(($J$8*'Full Assumptions '!$F$369)/4,($J$8-X134))),-2)</f>
        <v>700</v>
      </c>
      <c r="Z71" s="1424">
        <f>ROUND(IF(($J$8-Y134)&lt;=0,0,MIN(($J$8*'Full Assumptions '!$F$369)/4,($J$8-Y134))),-2)</f>
        <v>700</v>
      </c>
      <c r="AA71" s="1424">
        <f>ROUND(IF(($J$8-Z134)&lt;=0,0,MIN(($J$8*'Full Assumptions '!$F$369)/4,($J$8-Z134))),-2)</f>
        <v>700</v>
      </c>
      <c r="AB71" s="1424">
        <f>ROUND(IF(($J$8-AA134)&lt;=0,0,MIN(($J$8*'Full Assumptions '!$F$369)/4,($J$8-AA134))),-2)</f>
        <v>700</v>
      </c>
      <c r="AC71" s="1424">
        <f>ROUND(IF(($J$8-AB134)&lt;=0,0,MIN(($J$8*'Full Assumptions '!$F$369)/4,($J$8-AB134))),-2)</f>
        <v>700</v>
      </c>
      <c r="AD71" s="1424">
        <f>ROUND(IF(($J$8-AC134)&lt;=0,0,MIN(($J$8*'Full Assumptions '!$F$369)/4,($J$8-AC134))),-2)</f>
        <v>700</v>
      </c>
      <c r="AE71" s="1424">
        <f>ROUND(IF(($J$8-AD134)&lt;=0,0,MIN(($J$8*'Full Assumptions '!$F$369)/4,($J$8-AD134))),-2)</f>
        <v>700</v>
      </c>
      <c r="AF71" s="1424">
        <f>ROUND(IF(($J$8-AE134)&lt;=0,0,MIN(($J$8*'Full Assumptions '!$F$369)/4,($J$8-AE134))),-2)</f>
        <v>700</v>
      </c>
      <c r="AG71" s="1424">
        <f>ROUND(IF(($J$8-AF134)&lt;=0,0,MIN(($J$8*'Full Assumptions '!$F$369)/4,($J$8-AF134))),-2)</f>
        <v>700</v>
      </c>
      <c r="AH71" s="1424">
        <f>ROUND(IF(($J$8-AG134)&lt;=0,0,MIN(($J$8*'Full Assumptions '!$F$369)/4,($J$8-AG134))),-2)</f>
        <v>700</v>
      </c>
      <c r="AI71" s="1424">
        <f>ROUND(IF(($J$8-AH134)&lt;=0,0,MIN(($J$8*'Full Assumptions '!$F$369)/4,($J$8-AH134))),-2)</f>
        <v>700</v>
      </c>
      <c r="AJ71" s="1424">
        <f>ROUND(IF(($J$8-AI134)&lt;=0,0,MIN(($J$8*'Full Assumptions '!$F$369)/4,($J$8-AI134))),-2)</f>
        <v>700</v>
      </c>
      <c r="AK71" s="1424">
        <f>ROUND(IF(($J$8-AJ134)&lt;=0,0,MIN(($J$8*'Full Assumptions '!$F$369)/4,($J$8-AJ134))),-2)</f>
        <v>700</v>
      </c>
      <c r="AL71" s="1424">
        <f>ROUND(IF(($J$8-AK134)&lt;=0,0,MIN(($J$8*'Full Assumptions '!$F$369)/4,($J$8-AK134))),-2)</f>
        <v>700</v>
      </c>
      <c r="AM71" s="1424">
        <f>ROUND(IF(($J$8-AL134)&lt;=0,0,MIN(($J$8*'Full Assumptions '!$F$369)/4,($J$8-AL134))),-2)</f>
        <v>700</v>
      </c>
      <c r="AN71" s="1424">
        <f>ROUND(IF(($J$8-AM134)&lt;=0,0,MIN(($J$8*'Full Assumptions '!$F$369)/4,($J$8-AM134))),-2)</f>
        <v>700</v>
      </c>
      <c r="AO71" s="1424">
        <f>ROUND(IF(($J$8-AN134)&lt;=0,0,MIN(($J$8*'Full Assumptions '!$F$369)/4,($J$8-AN134))),-2)</f>
        <v>700</v>
      </c>
      <c r="AP71" s="1424">
        <f>ROUND(IF(($J$8-AO134)&lt;=0,0,MIN(($J$8*'Full Assumptions '!$F$369)/4,($J$8-AO134))),-2)</f>
        <v>700</v>
      </c>
      <c r="AQ71" s="1424">
        <f>ROUND(IF(($J$8-AP134)&lt;=0,0,MIN(($J$8*'Full Assumptions '!$F$369)/4,($J$8-AP134))),-2)</f>
        <v>700</v>
      </c>
      <c r="AR71" s="1424">
        <f>ROUND(IF(($J$8-AQ134)&lt;=0,0,MIN(($J$8*'Full Assumptions '!$F$369)/4,($J$8-AQ134))),-2)</f>
        <v>700</v>
      </c>
      <c r="AS71" s="1424">
        <f>ROUND(IF(($J$8-AR134)&lt;=0,0,MIN(($J$8*'Full Assumptions '!$F$369)/4,($J$8-AR134))),-2)</f>
        <v>700</v>
      </c>
      <c r="AT71" s="1424">
        <f>ROUND(IF(($J$8-AS134)&lt;=0,0,MIN(($J$8*'Full Assumptions '!$F$369)/4,($J$8-AS134))),-2)</f>
        <v>700</v>
      </c>
      <c r="AU71" s="1424">
        <f>ROUND(IF(($J$8-AT134)&lt;=0,0,MIN(($J$8*'Full Assumptions '!$F$369)/4,($J$8-AT134))),-2)</f>
        <v>700</v>
      </c>
      <c r="AV71" s="1424">
        <f>ROUND(IF(($J$8-AU134)&lt;=0,0,MIN(($J$8*'Full Assumptions '!$F$369)/4,($J$8-AU134))),-2)</f>
        <v>700</v>
      </c>
      <c r="AW71" s="1424">
        <f>ROUND(IF(($J$8-AV134)&lt;=0,0,MIN(($J$8*'Full Assumptions '!$F$369)/4,($J$8-AV134))),-2)</f>
        <v>700</v>
      </c>
      <c r="AX71" s="1424">
        <f>ROUND(IF(($J$8-AW134)&lt;=0,0,MIN(($J$8*'Full Assumptions '!$F$369)/4,($J$8-AW134))),-2)</f>
        <v>700</v>
      </c>
      <c r="AY71" s="1424">
        <f>ROUND(IF(($J$8-AX134)&lt;=0,0,MIN(($J$8*'Full Assumptions '!$F$369)/4,($J$8-AX134))),-2)</f>
        <v>700</v>
      </c>
      <c r="AZ71" s="1424">
        <f>ROUND(IF(($J$8-AY134)&lt;=0,0,MIN(($J$8*'Full Assumptions '!$F$369)/4,($J$8-AY134))),-2)</f>
        <v>700</v>
      </c>
      <c r="BA71" s="1424">
        <f>ROUND(IF(($J$8-AZ134)&lt;=0,0,MIN(($J$8*'Full Assumptions '!$F$369)/4,($J$8-AZ134))),-2)</f>
        <v>700</v>
      </c>
      <c r="BB71" s="1424">
        <f>ROUND(IF(($J$8-BA134)&lt;=0,0,MIN(($J$8*'Full Assumptions '!$F$369)/4,($J$8-BA134))),-2)</f>
        <v>700</v>
      </c>
      <c r="BC71" s="1424">
        <f>ROUND(IF(($J$8-BB134)&lt;=0,0,MIN(($J$8*'Full Assumptions '!$F$369)/4,($J$8-BB134))),-2)</f>
        <v>700</v>
      </c>
      <c r="BD71" s="1424">
        <f>ROUND(IF(($J$8-BC134)&lt;=0,0,MIN(($J$8*'Full Assumptions '!$F$369)/4,($J$8-BC134))),-2)</f>
        <v>700</v>
      </c>
      <c r="BE71" s="1424">
        <f>ROUND(IF(($J$8-BD134)&lt;=0,0,MIN(($J$8*'Full Assumptions '!$F$369)/4,($J$8-BD134))),-2)</f>
        <v>700</v>
      </c>
      <c r="BF71" s="1424">
        <f>ROUND(IF(($J$8-BE134)&lt;=0,0,MIN(($J$8*'Full Assumptions '!$F$369)/4,($J$8-BE134))),-2)</f>
        <v>700</v>
      </c>
      <c r="BG71" s="1424">
        <f>ROUND(IF(($J$8-BF134)&lt;=0,0,MIN(($J$8*'Full Assumptions '!$F$369)/4,($J$8-BF134))),-2)</f>
        <v>700</v>
      </c>
      <c r="BH71" s="1424">
        <f>ROUND(IF(($J$8-BG134)&lt;=0,0,MIN(($J$8*'Full Assumptions '!$F$369)/4,($J$8-BG134))),-2)</f>
        <v>700</v>
      </c>
      <c r="BI71" s="1424">
        <f>ROUND(IF(($J$8-BH134)&lt;=0,0,MIN(($J$8*'Full Assumptions '!$F$369)/4,($J$8-BH134))),-2)</f>
        <v>700</v>
      </c>
      <c r="BJ71" s="1424">
        <f>ROUND(IF(($J$8-BI134)&lt;=0,0,MIN(($J$8*'Full Assumptions '!$F$369)/4,($J$8-BI134))),-2)</f>
        <v>700</v>
      </c>
      <c r="BK71" s="1424">
        <f>ROUND(IF(($J$8-BJ134)&lt;=0,0,MIN(($J$8*'Full Assumptions '!$F$369)/4,($J$8-BJ134))),-2)</f>
        <v>700</v>
      </c>
      <c r="BL71" s="1424">
        <f>ROUND(IF(($J$8-BK134)&lt;=0,0,MIN(($J$8*'Full Assumptions '!$F$369)/4,($J$8-BK134))),-2)</f>
        <v>700</v>
      </c>
      <c r="BM71" s="1424">
        <f>ROUND(IF(($J$8-BL134)&lt;=0,0,MIN(($J$8*'Full Assumptions '!$F$369)/4,($J$8-BL134))),-2)</f>
        <v>700</v>
      </c>
      <c r="BN71" s="1424">
        <f>ROUND(IF(($J$8-BM134)&lt;=0,0,MIN(($J$8*'Full Assumptions '!$F$369)/4,($J$8-BM134))),-2)</f>
        <v>700</v>
      </c>
    </row>
    <row r="72" spans="1:66" ht="10.5">
      <c r="A72" s="1434"/>
      <c r="B72" s="1624" t="s">
        <v>77</v>
      </c>
      <c r="C72" s="1446" t="s">
        <v>66</v>
      </c>
      <c r="D72" s="1425"/>
      <c r="E72" s="1425"/>
      <c r="F72" s="1425"/>
      <c r="G72" s="1425"/>
      <c r="H72" s="1425"/>
      <c r="I72" s="1425"/>
      <c r="J72" s="1425"/>
      <c r="K72" s="1425">
        <f>ROUND(IF(($K$9-J135)&lt;=0,0,MIN(($K$9*'Full Assumptions '!$F$369)/4,($K$9-J135))),-2)</f>
        <v>400</v>
      </c>
      <c r="L72" s="1425">
        <f>ROUND(IF(($K$9-K135)&lt;=0,0,MIN(($K$9*'Full Assumptions '!$F$369)/4,($K$9-K135))),-2)</f>
        <v>400</v>
      </c>
      <c r="M72" s="1425">
        <f>ROUND(IF(($K$9-L135)&lt;=0,0,MIN(($K$9*'Full Assumptions '!$F$369)/4,($K$9-L135))),-2)</f>
        <v>400</v>
      </c>
      <c r="N72" s="1425">
        <f>ROUND(IF(($K$9-M135)&lt;=0,0,MIN(($K$9*'Full Assumptions '!$F$369)/4,($K$9-M135))),-2)</f>
        <v>400</v>
      </c>
      <c r="O72" s="1425">
        <f>ROUND(IF(($K$9-N135)&lt;=0,0,MIN(($K$9*'Full Assumptions '!$F$369)/4,($K$9-N135))),-2)</f>
        <v>400</v>
      </c>
      <c r="P72" s="1425">
        <f>ROUND(IF(($K$9-O135)&lt;=0,0,MIN(($K$9*'Full Assumptions '!$F$369)/4,($K$9-O135))),-2)</f>
        <v>400</v>
      </c>
      <c r="Q72" s="1425">
        <f>ROUND(IF(($K$9-P135)&lt;=0,0,MIN(($K$9*'Full Assumptions '!$F$369)/4,($K$9-P135))),-2)</f>
        <v>400</v>
      </c>
      <c r="R72" s="1425">
        <f>ROUND(IF(($K$9-Q135)&lt;=0,0,MIN(($K$9*'Full Assumptions '!$F$369)/4,($K$9-Q135))),-2)</f>
        <v>400</v>
      </c>
      <c r="S72" s="1425">
        <f>ROUND(IF(($K$9-R135)&lt;=0,0,MIN(($K$9*'Full Assumptions '!$F$369)/4,($K$9-R135))),-2)</f>
        <v>400</v>
      </c>
      <c r="T72" s="1425">
        <f>ROUND(IF(($K$9-S135)&lt;=0,0,MIN(($K$9*'Full Assumptions '!$F$369)/4,($K$9-S135))),-2)</f>
        <v>400</v>
      </c>
      <c r="U72" s="1425">
        <f>ROUND(IF(($K$9-T135)&lt;=0,0,MIN(($K$9*'Full Assumptions '!$F$369)/4,($K$9-T135))),-2)</f>
        <v>400</v>
      </c>
      <c r="V72" s="1425">
        <f>ROUND(IF(($K$9-U135)&lt;=0,0,MIN(($K$9*'Full Assumptions '!$F$369)/4,($K$9-U135))),-2)</f>
        <v>400</v>
      </c>
      <c r="W72" s="1425">
        <f>ROUND(IF(($K$9-V135)&lt;=0,0,MIN(($K$9*'Full Assumptions '!$F$369)/4,($K$9-V135))),-2)</f>
        <v>400</v>
      </c>
      <c r="X72" s="1425">
        <f>ROUND(IF(($K$9-W135)&lt;=0,0,MIN(($K$9*'Full Assumptions '!$F$369)/4,($K$9-W135))),-2)</f>
        <v>400</v>
      </c>
      <c r="Y72" s="1425">
        <f>ROUND(IF(($K$9-X135)&lt;=0,0,MIN(($K$9*'Full Assumptions '!$F$369)/4,($K$9-X135))),-2)</f>
        <v>400</v>
      </c>
      <c r="Z72" s="1425">
        <f>ROUND(IF(($K$9-Y135)&lt;=0,0,MIN(($K$9*'Full Assumptions '!$F$369)/4,($K$9-Y135))),-2)</f>
        <v>400</v>
      </c>
      <c r="AA72" s="1425">
        <f>ROUND(IF(($K$9-Z135)&lt;=0,0,MIN(($K$9*'Full Assumptions '!$F$369)/4,($K$9-Z135))),-2)</f>
        <v>400</v>
      </c>
      <c r="AB72" s="1425">
        <f>ROUND(IF(($K$9-AA135)&lt;=0,0,MIN(($K$9*'Full Assumptions '!$F$369)/4,($K$9-AA135))),-2)</f>
        <v>400</v>
      </c>
      <c r="AC72" s="1425">
        <f>ROUND(IF(($K$9-AB135)&lt;=0,0,MIN(($K$9*'Full Assumptions '!$F$369)/4,($K$9-AB135))),-2)</f>
        <v>400</v>
      </c>
      <c r="AD72" s="1425">
        <f>ROUND(IF(($K$9-AC135)&lt;=0,0,MIN(($K$9*'Full Assumptions '!$F$369)/4,($K$9-AC135))),-2)</f>
        <v>400</v>
      </c>
      <c r="AE72" s="1425">
        <f>ROUND(IF(($K$9-AD135)&lt;=0,0,MIN(($K$9*'Full Assumptions '!$F$369)/4,($K$9-AD135))),-2)</f>
        <v>400</v>
      </c>
      <c r="AF72" s="1425">
        <f>ROUND(IF(($K$9-AE135)&lt;=0,0,MIN(($K$9*'Full Assumptions '!$F$369)/4,($K$9-AE135))),-2)</f>
        <v>400</v>
      </c>
      <c r="AG72" s="1425">
        <f>ROUND(IF(($K$9-AF135)&lt;=0,0,MIN(($K$9*'Full Assumptions '!$F$369)/4,($K$9-AF135))),-2)</f>
        <v>400</v>
      </c>
      <c r="AH72" s="1425">
        <f>ROUND(IF(($K$9-AG135)&lt;=0,0,MIN(($K$9*'Full Assumptions '!$F$369)/4,($K$9-AG135))),-2)</f>
        <v>400</v>
      </c>
      <c r="AI72" s="1425">
        <f>ROUND(IF(($K$9-AH135)&lt;=0,0,MIN(($K$9*'Full Assumptions '!$F$369)/4,($K$9-AH135))),-2)</f>
        <v>400</v>
      </c>
      <c r="AJ72" s="1425">
        <f>ROUND(IF(($K$9-AI135)&lt;=0,0,MIN(($K$9*'Full Assumptions '!$F$369)/4,($K$9-AI135))),-2)</f>
        <v>400</v>
      </c>
      <c r="AK72" s="1425">
        <f>ROUND(IF(($K$9-AJ135)&lt;=0,0,MIN(($K$9*'Full Assumptions '!$F$369)/4,($K$9-AJ135))),-2)</f>
        <v>400</v>
      </c>
      <c r="AL72" s="1425">
        <f>ROUND(IF(($K$9-AK135)&lt;=0,0,MIN(($K$9*'Full Assumptions '!$F$369)/4,($K$9-AK135))),-2)</f>
        <v>400</v>
      </c>
      <c r="AM72" s="1425">
        <f>ROUND(IF(($K$9-AL135)&lt;=0,0,MIN(($K$9*'Full Assumptions '!$F$369)/4,($K$9-AL135))),-2)</f>
        <v>400</v>
      </c>
      <c r="AN72" s="1425">
        <f>ROUND(IF(($K$9-AM135)&lt;=0,0,MIN(($K$9*'Full Assumptions '!$F$369)/4,($K$9-AM135))),-2)</f>
        <v>400</v>
      </c>
      <c r="AO72" s="1425">
        <f>ROUND(IF(($K$9-AN135)&lt;=0,0,MIN(($K$9*'Full Assumptions '!$F$369)/4,($K$9-AN135))),-2)</f>
        <v>400</v>
      </c>
      <c r="AP72" s="1425">
        <f>ROUND(IF(($K$9-AO135)&lt;=0,0,MIN(($K$9*'Full Assumptions '!$F$369)/4,($K$9-AO135))),-2)</f>
        <v>400</v>
      </c>
      <c r="AQ72" s="1425">
        <f>ROUND(IF(($K$9-AP135)&lt;=0,0,MIN(($K$9*'Full Assumptions '!$F$369)/4,($K$9-AP135))),-2)</f>
        <v>400</v>
      </c>
      <c r="AR72" s="1425">
        <f>ROUND(IF(($K$9-AQ135)&lt;=0,0,MIN(($K$9*'Full Assumptions '!$F$369)/4,($K$9-AQ135))),-2)</f>
        <v>400</v>
      </c>
      <c r="AS72" s="1425">
        <f>ROUND(IF(($K$9-AR135)&lt;=0,0,MIN(($K$9*'Full Assumptions '!$F$369)/4,($K$9-AR135))),-2)</f>
        <v>400</v>
      </c>
      <c r="AT72" s="1425">
        <f>ROUND(IF(($K$9-AS135)&lt;=0,0,MIN(($K$9*'Full Assumptions '!$F$369)/4,($K$9-AS135))),-2)</f>
        <v>400</v>
      </c>
      <c r="AU72" s="1425">
        <f>ROUND(IF(($K$9-AT135)&lt;=0,0,MIN(($K$9*'Full Assumptions '!$F$369)/4,($K$9-AT135))),-2)</f>
        <v>400</v>
      </c>
      <c r="AV72" s="1425">
        <f>ROUND(IF(($K$9-AU135)&lt;=0,0,MIN(($K$9*'Full Assumptions '!$F$369)/4,($K$9-AU135))),-2)</f>
        <v>400</v>
      </c>
      <c r="AW72" s="1425">
        <f>ROUND(IF(($K$9-AV135)&lt;=0,0,MIN(($K$9*'Full Assumptions '!$F$369)/4,($K$9-AV135))),-2)</f>
        <v>400</v>
      </c>
      <c r="AX72" s="1425">
        <f>ROUND(IF(($K$9-AW135)&lt;=0,0,MIN(($K$9*'Full Assumptions '!$F$369)/4,($K$9-AW135))),-2)</f>
        <v>400</v>
      </c>
      <c r="AY72" s="1425">
        <f>ROUND(IF(($K$9-AX135)&lt;=0,0,MIN(($K$9*'Full Assumptions '!$F$369)/4,($K$9-AX135))),-2)</f>
        <v>400</v>
      </c>
      <c r="AZ72" s="1425">
        <f>ROUND(IF(($K$9-AY135)&lt;=0,0,MIN(($K$9*'Full Assumptions '!$F$369)/4,($K$9-AY135))),-2)</f>
        <v>400</v>
      </c>
      <c r="BA72" s="1425">
        <f>ROUND(IF(($K$9-AZ135)&lt;=0,0,MIN(($K$9*'Full Assumptions '!$F$369)/4,($K$9-AZ135))),-2)</f>
        <v>400</v>
      </c>
      <c r="BB72" s="1425">
        <f>ROUND(IF(($K$9-BA135)&lt;=0,0,MIN(($K$9*'Full Assumptions '!$F$369)/4,($K$9-BA135))),-2)</f>
        <v>400</v>
      </c>
      <c r="BC72" s="1425">
        <f>ROUND(IF(($K$9-BB135)&lt;=0,0,MIN(($K$9*'Full Assumptions '!$F$369)/4,($K$9-BB135))),-2)</f>
        <v>400</v>
      </c>
      <c r="BD72" s="1425">
        <f>ROUND(IF(($K$9-BC135)&lt;=0,0,MIN(($K$9*'Full Assumptions '!$F$369)/4,($K$9-BC135))),-2)</f>
        <v>400</v>
      </c>
      <c r="BE72" s="1425">
        <f>ROUND(IF(($K$9-BD135)&lt;=0,0,MIN(($K$9*'Full Assumptions '!$F$369)/4,($K$9-BD135))),-2)</f>
        <v>400</v>
      </c>
      <c r="BF72" s="1425">
        <f>ROUND(IF(($K$9-BE135)&lt;=0,0,MIN(($K$9*'Full Assumptions '!$F$369)/4,($K$9-BE135))),-2)</f>
        <v>400</v>
      </c>
      <c r="BG72" s="1425">
        <f>ROUND(IF(($K$9-BF135)&lt;=0,0,MIN(($K$9*'Full Assumptions '!$F$369)/4,($K$9-BF135))),-2)</f>
        <v>400</v>
      </c>
      <c r="BH72" s="1425">
        <f>ROUND(IF(($K$9-BG135)&lt;=0,0,MIN(($K$9*'Full Assumptions '!$F$369)/4,($K$9-BG135))),-2)</f>
        <v>400</v>
      </c>
      <c r="BI72" s="1425">
        <f>ROUND(IF(($K$9-BH135)&lt;=0,0,MIN(($K$9*'Full Assumptions '!$F$369)/4,($K$9-BH135))),-2)</f>
        <v>400</v>
      </c>
      <c r="BJ72" s="1425">
        <f>ROUND(IF(($K$9-BI135)&lt;=0,0,MIN(($K$9*'Full Assumptions '!$F$369)/4,($K$9-BI135))),-2)</f>
        <v>400</v>
      </c>
      <c r="BK72" s="1425">
        <f>ROUND(IF(($K$9-BJ135)&lt;=0,0,MIN(($K$9*'Full Assumptions '!$F$369)/4,($K$9-BJ135))),-2)</f>
        <v>400</v>
      </c>
      <c r="BL72" s="1425">
        <f>ROUND(IF(($K$9-BK135)&lt;=0,0,MIN(($K$9*'Full Assumptions '!$F$369)/4,($K$9-BK135))),-2)</f>
        <v>400</v>
      </c>
      <c r="BM72" s="1425">
        <f>ROUND(IF(($K$9-BL135)&lt;=0,0,MIN(($K$9*'Full Assumptions '!$F$369)/4,($K$9-BL135))),-2)</f>
        <v>400</v>
      </c>
      <c r="BN72" s="1425">
        <f>ROUND(IF(($K$9-BM135)&lt;=0,0,MIN(($K$9*'Full Assumptions '!$F$369)/4,($K$9-BM135))),-2)</f>
        <v>400</v>
      </c>
    </row>
    <row r="73" spans="1:66" ht="10.5">
      <c r="A73" s="1434"/>
      <c r="B73" s="1624"/>
      <c r="C73" s="1446" t="s">
        <v>67</v>
      </c>
      <c r="D73" s="1424"/>
      <c r="E73" s="1424"/>
      <c r="F73" s="1424"/>
      <c r="G73" s="1424"/>
      <c r="H73" s="1424"/>
      <c r="I73" s="1424"/>
      <c r="J73" s="1424"/>
      <c r="K73" s="1424"/>
      <c r="L73" s="1424">
        <f>ROUND(IF(($L$10-K136)&lt;=0,0,MIN(($L$10*'Full Assumptions '!$F$369)/4,($L$10-K136))),-2)</f>
        <v>400</v>
      </c>
      <c r="M73" s="1424">
        <f>ROUND(IF(($L$10-L136)&lt;=0,0,MIN(($L$10*'Full Assumptions '!$F$369)/4,($L$10-L136))),-2)</f>
        <v>400</v>
      </c>
      <c r="N73" s="1424">
        <f>ROUND(IF(($L$10-M136)&lt;=0,0,MIN(($L$10*'Full Assumptions '!$F$369)/4,($L$10-M136))),-2)</f>
        <v>400</v>
      </c>
      <c r="O73" s="1424">
        <f>ROUND(IF(($L$10-N136)&lt;=0,0,MIN(($L$10*'Full Assumptions '!$F$369)/4,($L$10-N136))),-2)</f>
        <v>400</v>
      </c>
      <c r="P73" s="1424">
        <f>ROUND(IF(($L$10-O136)&lt;=0,0,MIN(($L$10*'Full Assumptions '!$F$369)/4,($L$10-O136))),-2)</f>
        <v>400</v>
      </c>
      <c r="Q73" s="1424">
        <f>ROUND(IF(($L$10-P136)&lt;=0,0,MIN(($L$10*'Full Assumptions '!$F$369)/4,($L$10-P136))),-2)</f>
        <v>400</v>
      </c>
      <c r="R73" s="1424">
        <f>ROUND(IF(($L$10-Q136)&lt;=0,0,MIN(($L$10*'Full Assumptions '!$F$369)/4,($L$10-Q136))),-2)</f>
        <v>400</v>
      </c>
      <c r="S73" s="1424">
        <f>ROUND(IF(($L$10-R136)&lt;=0,0,MIN(($L$10*'Full Assumptions '!$F$369)/4,($L$10-R136))),-2)</f>
        <v>400</v>
      </c>
      <c r="T73" s="1424">
        <f>ROUND(IF(($L$10-S136)&lt;=0,0,MIN(($L$10*'Full Assumptions '!$F$369)/4,($L$10-S136))),-2)</f>
        <v>400</v>
      </c>
      <c r="U73" s="1424">
        <f>ROUND(IF(($L$10-T136)&lt;=0,0,MIN(($L$10*'Full Assumptions '!$F$369)/4,($L$10-T136))),-2)</f>
        <v>400</v>
      </c>
      <c r="V73" s="1424">
        <f>ROUND(IF(($L$10-U136)&lt;=0,0,MIN(($L$10*'Full Assumptions '!$F$369)/4,($L$10-U136))),-2)</f>
        <v>400</v>
      </c>
      <c r="W73" s="1424">
        <f>ROUND(IF(($L$10-V136)&lt;=0,0,MIN(($L$10*'Full Assumptions '!$F$369)/4,($L$10-V136))),-2)</f>
        <v>400</v>
      </c>
      <c r="X73" s="1424">
        <f>ROUND(IF(($L$10-W136)&lt;=0,0,MIN(($L$10*'Full Assumptions '!$F$369)/4,($L$10-W136))),-2)</f>
        <v>400</v>
      </c>
      <c r="Y73" s="1424">
        <f>ROUND(IF(($L$10-X136)&lt;=0,0,MIN(($L$10*'Full Assumptions '!$F$369)/4,($L$10-X136))),-2)</f>
        <v>400</v>
      </c>
      <c r="Z73" s="1424">
        <f>ROUND(IF(($L$10-Y136)&lt;=0,0,MIN(($L$10*'Full Assumptions '!$F$369)/4,($L$10-Y136))),-2)</f>
        <v>400</v>
      </c>
      <c r="AA73" s="1424">
        <f>ROUND(IF(($L$10-Z136)&lt;=0,0,MIN(($L$10*'Full Assumptions '!$F$369)/4,($L$10-Z136))),-2)</f>
        <v>400</v>
      </c>
      <c r="AB73" s="1424">
        <f>ROUND(IF(($L$10-AA136)&lt;=0,0,MIN(($L$10*'Full Assumptions '!$F$369)/4,($L$10-AA136))),-2)</f>
        <v>400</v>
      </c>
      <c r="AC73" s="1424">
        <f>ROUND(IF(($L$10-AB136)&lt;=0,0,MIN(($L$10*'Full Assumptions '!$F$369)/4,($L$10-AB136))),-2)</f>
        <v>400</v>
      </c>
      <c r="AD73" s="1424">
        <f>ROUND(IF(($L$10-AC136)&lt;=0,0,MIN(($L$10*'Full Assumptions '!$F$369)/4,($L$10-AC136))),-2)</f>
        <v>400</v>
      </c>
      <c r="AE73" s="1424">
        <f>ROUND(IF(($L$10-AD136)&lt;=0,0,MIN(($L$10*'Full Assumptions '!$F$369)/4,($L$10-AD136))),-2)</f>
        <v>400</v>
      </c>
      <c r="AF73" s="1424">
        <f>ROUND(IF(($L$10-AE136)&lt;=0,0,MIN(($L$10*'Full Assumptions '!$F$369)/4,($L$10-AE136))),-2)</f>
        <v>400</v>
      </c>
      <c r="AG73" s="1424">
        <f>ROUND(IF(($L$10-AF136)&lt;=0,0,MIN(($L$10*'Full Assumptions '!$F$369)/4,($L$10-AF136))),-2)</f>
        <v>400</v>
      </c>
      <c r="AH73" s="1424">
        <f>ROUND(IF(($L$10-AG136)&lt;=0,0,MIN(($L$10*'Full Assumptions '!$F$369)/4,($L$10-AG136))),-2)</f>
        <v>400</v>
      </c>
      <c r="AI73" s="1424">
        <f>ROUND(IF(($L$10-AH136)&lt;=0,0,MIN(($L$10*'Full Assumptions '!$F$369)/4,($L$10-AH136))),-2)</f>
        <v>400</v>
      </c>
      <c r="AJ73" s="1424">
        <f>ROUND(IF(($L$10-AI136)&lt;=0,0,MIN(($L$10*'Full Assumptions '!$F$369)/4,($L$10-AI136))),-2)</f>
        <v>400</v>
      </c>
      <c r="AK73" s="1424">
        <f>ROUND(IF(($L$10-AJ136)&lt;=0,0,MIN(($L$10*'Full Assumptions '!$F$369)/4,($L$10-AJ136))),-2)</f>
        <v>400</v>
      </c>
      <c r="AL73" s="1424">
        <f>ROUND(IF(($L$10-AK136)&lt;=0,0,MIN(($L$10*'Full Assumptions '!$F$369)/4,($L$10-AK136))),-2)</f>
        <v>400</v>
      </c>
      <c r="AM73" s="1424">
        <f>ROUND(IF(($L$10-AL136)&lt;=0,0,MIN(($L$10*'Full Assumptions '!$F$369)/4,($L$10-AL136))),-2)</f>
        <v>400</v>
      </c>
      <c r="AN73" s="1424">
        <f>ROUND(IF(($L$10-AM136)&lt;=0,0,MIN(($L$10*'Full Assumptions '!$F$369)/4,($L$10-AM136))),-2)</f>
        <v>400</v>
      </c>
      <c r="AO73" s="1424">
        <f>ROUND(IF(($L$10-AN136)&lt;=0,0,MIN(($L$10*'Full Assumptions '!$F$369)/4,($L$10-AN136))),-2)</f>
        <v>400</v>
      </c>
      <c r="AP73" s="1424">
        <f>ROUND(IF(($L$10-AO136)&lt;=0,0,MIN(($L$10*'Full Assumptions '!$F$369)/4,($L$10-AO136))),-2)</f>
        <v>400</v>
      </c>
      <c r="AQ73" s="1424">
        <f>ROUND(IF(($L$10-AP136)&lt;=0,0,MIN(($L$10*'Full Assumptions '!$F$369)/4,($L$10-AP136))),-2)</f>
        <v>400</v>
      </c>
      <c r="AR73" s="1424">
        <f>ROUND(IF(($L$10-AQ136)&lt;=0,0,MIN(($L$10*'Full Assumptions '!$F$369)/4,($L$10-AQ136))),-2)</f>
        <v>400</v>
      </c>
      <c r="AS73" s="1424">
        <f>ROUND(IF(($L$10-AR136)&lt;=0,0,MIN(($L$10*'Full Assumptions '!$F$369)/4,($L$10-AR136))),-2)</f>
        <v>400</v>
      </c>
      <c r="AT73" s="1424">
        <f>ROUND(IF(($L$10-AS136)&lt;=0,0,MIN(($L$10*'Full Assumptions '!$F$369)/4,($L$10-AS136))),-2)</f>
        <v>400</v>
      </c>
      <c r="AU73" s="1424">
        <f>ROUND(IF(($L$10-AT136)&lt;=0,0,MIN(($L$10*'Full Assumptions '!$F$369)/4,($L$10-AT136))),-2)</f>
        <v>400</v>
      </c>
      <c r="AV73" s="1424">
        <f>ROUND(IF(($L$10-AU136)&lt;=0,0,MIN(($L$10*'Full Assumptions '!$F$369)/4,($L$10-AU136))),-2)</f>
        <v>400</v>
      </c>
      <c r="AW73" s="1424">
        <f>ROUND(IF(($L$10-AV136)&lt;=0,0,MIN(($L$10*'Full Assumptions '!$F$369)/4,($L$10-AV136))),-2)</f>
        <v>400</v>
      </c>
      <c r="AX73" s="1424">
        <f>ROUND(IF(($L$10-AW136)&lt;=0,0,MIN(($L$10*'Full Assumptions '!$F$369)/4,($L$10-AW136))),-2)</f>
        <v>400</v>
      </c>
      <c r="AY73" s="1424">
        <f>ROUND(IF(($L$10-AX136)&lt;=0,0,MIN(($L$10*'Full Assumptions '!$F$369)/4,($L$10-AX136))),-2)</f>
        <v>400</v>
      </c>
      <c r="AZ73" s="1424">
        <f>ROUND(IF(($L$10-AY136)&lt;=0,0,MIN(($L$10*'Full Assumptions '!$F$369)/4,($L$10-AY136))),-2)</f>
        <v>400</v>
      </c>
      <c r="BA73" s="1424">
        <f>ROUND(IF(($L$10-AZ136)&lt;=0,0,MIN(($L$10*'Full Assumptions '!$F$369)/4,($L$10-AZ136))),-2)</f>
        <v>400</v>
      </c>
      <c r="BB73" s="1424">
        <f>ROUND(IF(($L$10-BA136)&lt;=0,0,MIN(($L$10*'Full Assumptions '!$F$369)/4,($L$10-BA136))),-2)</f>
        <v>400</v>
      </c>
      <c r="BC73" s="1424">
        <f>ROUND(IF(($L$10-BB136)&lt;=0,0,MIN(($L$10*'Full Assumptions '!$F$369)/4,($L$10-BB136))),-2)</f>
        <v>400</v>
      </c>
      <c r="BD73" s="1424">
        <f>ROUND(IF(($L$10-BC136)&lt;=0,0,MIN(($L$10*'Full Assumptions '!$F$369)/4,($L$10-BC136))),-2)</f>
        <v>400</v>
      </c>
      <c r="BE73" s="1424">
        <f>ROUND(IF(($L$10-BD136)&lt;=0,0,MIN(($L$10*'Full Assumptions '!$F$369)/4,($L$10-BD136))),-2)</f>
        <v>400</v>
      </c>
      <c r="BF73" s="1424">
        <f>ROUND(IF(($L$10-BE136)&lt;=0,0,MIN(($L$10*'Full Assumptions '!$F$369)/4,($L$10-BE136))),-2)</f>
        <v>400</v>
      </c>
      <c r="BG73" s="1424">
        <f>ROUND(IF(($L$10-BF136)&lt;=0,0,MIN(($L$10*'Full Assumptions '!$F$369)/4,($L$10-BF136))),-2)</f>
        <v>400</v>
      </c>
      <c r="BH73" s="1424">
        <f>ROUND(IF(($L$10-BG136)&lt;=0,0,MIN(($L$10*'Full Assumptions '!$F$369)/4,($L$10-BG136))),-2)</f>
        <v>400</v>
      </c>
      <c r="BI73" s="1424">
        <f>ROUND(IF(($L$10-BH136)&lt;=0,0,MIN(($L$10*'Full Assumptions '!$F$369)/4,($L$10-BH136))),-2)</f>
        <v>400</v>
      </c>
      <c r="BJ73" s="1424">
        <f>ROUND(IF(($L$10-BI136)&lt;=0,0,MIN(($L$10*'Full Assumptions '!$F$369)/4,($L$10-BI136))),-2)</f>
        <v>400</v>
      </c>
      <c r="BK73" s="1424">
        <f>ROUND(IF(($L$10-BJ136)&lt;=0,0,MIN(($L$10*'Full Assumptions '!$F$369)/4,($L$10-BJ136))),-2)</f>
        <v>400</v>
      </c>
      <c r="BL73" s="1424">
        <f>ROUND(IF(($L$10-BK136)&lt;=0,0,MIN(($L$10*'Full Assumptions '!$F$369)/4,($L$10-BK136))),-2)</f>
        <v>400</v>
      </c>
      <c r="BM73" s="1424">
        <f>ROUND(IF(($L$10-BL136)&lt;=0,0,MIN(($L$10*'Full Assumptions '!$F$369)/4,($L$10-BL136))),-2)</f>
        <v>400</v>
      </c>
      <c r="BN73" s="1424">
        <f>ROUND(IF(($L$10-BM136)&lt;=0,0,MIN(($L$10*'Full Assumptions '!$F$369)/4,($L$10-BM136))),-2)</f>
        <v>400</v>
      </c>
    </row>
    <row r="74" spans="1:66" ht="10.5">
      <c r="A74" s="1434"/>
      <c r="B74" s="1624"/>
      <c r="C74" s="1446" t="s">
        <v>68</v>
      </c>
      <c r="D74" s="1425"/>
      <c r="E74" s="1425"/>
      <c r="F74" s="1425"/>
      <c r="G74" s="1425"/>
      <c r="H74" s="1425"/>
      <c r="I74" s="1425"/>
      <c r="J74" s="1425"/>
      <c r="K74" s="1425"/>
      <c r="L74" s="1425"/>
      <c r="M74" s="1425">
        <f>ROUND(IF(($M$11-L137)&lt;=0,0,MIN(($M$11*'Full Assumptions '!$F$369)/4,($M$11-L137))),-2)</f>
        <v>0</v>
      </c>
      <c r="N74" s="1425">
        <f>ROUND(IF(($M$11-M137)&lt;=0,0,MIN(($M$11*'Full Assumptions '!$F$369)/4,($M$11-M137))),-2)</f>
        <v>0</v>
      </c>
      <c r="O74" s="1425">
        <f>ROUND(IF(($M$11-N137)&lt;=0,0,MIN(($M$11*'Full Assumptions '!$F$369)/4,($M$11-N137))),-2)</f>
        <v>0</v>
      </c>
      <c r="P74" s="1425">
        <f>ROUND(IF(($M$11-O137)&lt;=0,0,MIN(($M$11*'Full Assumptions '!$F$369)/4,($M$11-O137))),-2)</f>
        <v>0</v>
      </c>
      <c r="Q74" s="1425">
        <f>ROUND(IF(($M$11-P137)&lt;=0,0,MIN(($M$11*'Full Assumptions '!$F$369)/4,($M$11-P137))),-2)</f>
        <v>0</v>
      </c>
      <c r="R74" s="1425">
        <f>ROUND(IF(($M$11-Q137)&lt;=0,0,MIN(($M$11*'Full Assumptions '!$F$369)/4,($M$11-Q137))),-2)</f>
        <v>0</v>
      </c>
      <c r="S74" s="1425">
        <f>ROUND(IF(($M$11-R137)&lt;=0,0,MIN(($M$11*'Full Assumptions '!$F$369)/4,($M$11-R137))),-2)</f>
        <v>0</v>
      </c>
      <c r="T74" s="1425">
        <f>ROUND(IF(($M$11-S137)&lt;=0,0,MIN(($M$11*'Full Assumptions '!$F$369)/4,($M$11-S137))),-2)</f>
        <v>0</v>
      </c>
      <c r="U74" s="1425">
        <f>ROUND(IF(($M$11-T137)&lt;=0,0,MIN(($M$11*'Full Assumptions '!$F$369)/4,($M$11-T137))),-2)</f>
        <v>0</v>
      </c>
      <c r="V74" s="1425">
        <f>ROUND(IF(($M$11-U137)&lt;=0,0,MIN(($M$11*'Full Assumptions '!$F$369)/4,($M$11-U137))),-2)</f>
        <v>0</v>
      </c>
      <c r="W74" s="1425">
        <f>ROUND(IF(($M$11-V137)&lt;=0,0,MIN(($M$11*'Full Assumptions '!$F$369)/4,($M$11-V137))),-2)</f>
        <v>0</v>
      </c>
      <c r="X74" s="1425">
        <f>ROUND(IF(($M$11-W137)&lt;=0,0,MIN(($M$11*'Full Assumptions '!$F$369)/4,($M$11-W137))),-2)</f>
        <v>0</v>
      </c>
      <c r="Y74" s="1425">
        <f>ROUND(IF(($M$11-X137)&lt;=0,0,MIN(($M$11*'Full Assumptions '!$F$369)/4,($M$11-X137))),-2)</f>
        <v>0</v>
      </c>
      <c r="Z74" s="1425">
        <f>ROUND(IF(($M$11-Y137)&lt;=0,0,MIN(($M$11*'Full Assumptions '!$F$369)/4,($M$11-Y137))),-2)</f>
        <v>0</v>
      </c>
      <c r="AA74" s="1425">
        <f>ROUND(IF(($M$11-Z137)&lt;=0,0,MIN(($M$11*'Full Assumptions '!$F$369)/4,($M$11-Z137))),-2)</f>
        <v>0</v>
      </c>
      <c r="AB74" s="1425">
        <f>ROUND(IF(($M$11-AA137)&lt;=0,0,MIN(($M$11*'Full Assumptions '!$F$369)/4,($M$11-AA137))),-2)</f>
        <v>0</v>
      </c>
      <c r="AC74" s="1425">
        <f>ROUND(IF(($M$11-AB137)&lt;=0,0,MIN(($M$11*'Full Assumptions '!$F$369)/4,($M$11-AB137))),-2)</f>
        <v>0</v>
      </c>
      <c r="AD74" s="1425">
        <f>ROUND(IF(($M$11-AC137)&lt;=0,0,MIN(($M$11*'Full Assumptions '!$F$369)/4,($M$11-AC137))),-2)</f>
        <v>0</v>
      </c>
      <c r="AE74" s="1425">
        <f>ROUND(IF(($M$11-AD137)&lt;=0,0,MIN(($M$11*'Full Assumptions '!$F$369)/4,($M$11-AD137))),-2)</f>
        <v>0</v>
      </c>
      <c r="AF74" s="1425">
        <f>ROUND(IF(($M$11-AE137)&lt;=0,0,MIN(($M$11*'Full Assumptions '!$F$369)/4,($M$11-AE137))),-2)</f>
        <v>0</v>
      </c>
      <c r="AG74" s="1425">
        <f>ROUND(IF(($M$11-AF137)&lt;=0,0,MIN(($M$11*'Full Assumptions '!$F$369)/4,($M$11-AF137))),-2)</f>
        <v>0</v>
      </c>
      <c r="AH74" s="1425">
        <f>ROUND(IF(($M$11-AG137)&lt;=0,0,MIN(($M$11*'Full Assumptions '!$F$369)/4,($M$11-AG137))),-2)</f>
        <v>0</v>
      </c>
      <c r="AI74" s="1425">
        <f>ROUND(IF(($M$11-AH137)&lt;=0,0,MIN(($M$11*'Full Assumptions '!$F$369)/4,($M$11-AH137))),-2)</f>
        <v>0</v>
      </c>
      <c r="AJ74" s="1425">
        <f>ROUND(IF(($M$11-AI137)&lt;=0,0,MIN(($M$11*'Full Assumptions '!$F$369)/4,($M$11-AI137))),-2)</f>
        <v>0</v>
      </c>
      <c r="AK74" s="1425">
        <f>ROUND(IF(($M$11-AJ137)&lt;=0,0,MIN(($M$11*'Full Assumptions '!$F$369)/4,($M$11-AJ137))),-2)</f>
        <v>0</v>
      </c>
      <c r="AL74" s="1425">
        <f>ROUND(IF(($M$11-AK137)&lt;=0,0,MIN(($M$11*'Full Assumptions '!$F$369)/4,($M$11-AK137))),-2)</f>
        <v>0</v>
      </c>
      <c r="AM74" s="1425">
        <f>ROUND(IF(($M$11-AL137)&lt;=0,0,MIN(($M$11*'Full Assumptions '!$F$369)/4,($M$11-AL137))),-2)</f>
        <v>0</v>
      </c>
      <c r="AN74" s="1425">
        <f>ROUND(IF(($M$11-AM137)&lt;=0,0,MIN(($M$11*'Full Assumptions '!$F$369)/4,($M$11-AM137))),-2)</f>
        <v>0</v>
      </c>
      <c r="AO74" s="1425">
        <f>ROUND(IF(($M$11-AN137)&lt;=0,0,MIN(($M$11*'Full Assumptions '!$F$369)/4,($M$11-AN137))),-2)</f>
        <v>0</v>
      </c>
      <c r="AP74" s="1425">
        <f>ROUND(IF(($M$11-AO137)&lt;=0,0,MIN(($M$11*'Full Assumptions '!$F$369)/4,($M$11-AO137))),-2)</f>
        <v>0</v>
      </c>
      <c r="AQ74" s="1425">
        <f>ROUND(IF(($M$11-AP137)&lt;=0,0,MIN(($M$11*'Full Assumptions '!$F$369)/4,($M$11-AP137))),-2)</f>
        <v>0</v>
      </c>
      <c r="AR74" s="1425">
        <f>ROUND(IF(($M$11-AQ137)&lt;=0,0,MIN(($M$11*'Full Assumptions '!$F$369)/4,($M$11-AQ137))),-2)</f>
        <v>0</v>
      </c>
      <c r="AS74" s="1425">
        <f>ROUND(IF(($M$11-AR137)&lt;=0,0,MIN(($M$11*'Full Assumptions '!$F$369)/4,($M$11-AR137))),-2)</f>
        <v>0</v>
      </c>
      <c r="AT74" s="1425">
        <f>ROUND(IF(($M$11-AS137)&lt;=0,0,MIN(($M$11*'Full Assumptions '!$F$369)/4,($M$11-AS137))),-2)</f>
        <v>0</v>
      </c>
      <c r="AU74" s="1425">
        <f>ROUND(IF(($M$11-AT137)&lt;=0,0,MIN(($M$11*'Full Assumptions '!$F$369)/4,($M$11-AT137))),-2)</f>
        <v>0</v>
      </c>
      <c r="AV74" s="1425">
        <f>ROUND(IF(($M$11-AU137)&lt;=0,0,MIN(($M$11*'Full Assumptions '!$F$369)/4,($M$11-AU137))),-2)</f>
        <v>0</v>
      </c>
      <c r="AW74" s="1425">
        <f>ROUND(IF(($M$11-AV137)&lt;=0,0,MIN(($M$11*'Full Assumptions '!$F$369)/4,($M$11-AV137))),-2)</f>
        <v>0</v>
      </c>
      <c r="AX74" s="1425">
        <f>ROUND(IF(($M$11-AW137)&lt;=0,0,MIN(($M$11*'Full Assumptions '!$F$369)/4,($M$11-AW137))),-2)</f>
        <v>0</v>
      </c>
      <c r="AY74" s="1425">
        <f>ROUND(IF(($M$11-AX137)&lt;=0,0,MIN(($M$11*'Full Assumptions '!$F$369)/4,($M$11-AX137))),-2)</f>
        <v>0</v>
      </c>
      <c r="AZ74" s="1425">
        <f>ROUND(IF(($M$11-AY137)&lt;=0,0,MIN(($M$11*'Full Assumptions '!$F$369)/4,($M$11-AY137))),-2)</f>
        <v>0</v>
      </c>
      <c r="BA74" s="1425">
        <f>ROUND(IF(($M$11-AZ137)&lt;=0,0,MIN(($M$11*'Full Assumptions '!$F$369)/4,($M$11-AZ137))),-2)</f>
        <v>0</v>
      </c>
      <c r="BB74" s="1425">
        <f>ROUND(IF(($M$11-BA137)&lt;=0,0,MIN(($M$11*'Full Assumptions '!$F$369)/4,($M$11-BA137))),-2)</f>
        <v>0</v>
      </c>
      <c r="BC74" s="1425">
        <f>ROUND(IF(($M$11-BB137)&lt;=0,0,MIN(($M$11*'Full Assumptions '!$F$369)/4,($M$11-BB137))),-2)</f>
        <v>0</v>
      </c>
      <c r="BD74" s="1425">
        <f>ROUND(IF(($M$11-BC137)&lt;=0,0,MIN(($M$11*'Full Assumptions '!$F$369)/4,($M$11-BC137))),-2)</f>
        <v>0</v>
      </c>
      <c r="BE74" s="1425">
        <f>ROUND(IF(($M$11-BD137)&lt;=0,0,MIN(($M$11*'Full Assumptions '!$F$369)/4,($M$11-BD137))),-2)</f>
        <v>0</v>
      </c>
      <c r="BF74" s="1425">
        <f>ROUND(IF(($M$11-BE137)&lt;=0,0,MIN(($M$11*'Full Assumptions '!$F$369)/4,($M$11-BE137))),-2)</f>
        <v>0</v>
      </c>
      <c r="BG74" s="1425">
        <f>ROUND(IF(($M$11-BF137)&lt;=0,0,MIN(($M$11*'Full Assumptions '!$F$369)/4,($M$11-BF137))),-2)</f>
        <v>0</v>
      </c>
      <c r="BH74" s="1425">
        <f>ROUND(IF(($M$11-BG137)&lt;=0,0,MIN(($M$11*'Full Assumptions '!$F$369)/4,($M$11-BG137))),-2)</f>
        <v>0</v>
      </c>
      <c r="BI74" s="1425">
        <f>ROUND(IF(($M$11-BH137)&lt;=0,0,MIN(($M$11*'Full Assumptions '!$F$369)/4,($M$11-BH137))),-2)</f>
        <v>0</v>
      </c>
      <c r="BJ74" s="1425">
        <f>ROUND(IF(($M$11-BI137)&lt;=0,0,MIN(($M$11*'Full Assumptions '!$F$369)/4,($M$11-BI137))),-2)</f>
        <v>0</v>
      </c>
      <c r="BK74" s="1425">
        <f>ROUND(IF(($M$11-BJ137)&lt;=0,0,MIN(($M$11*'Full Assumptions '!$F$369)/4,($M$11-BJ137))),-2)</f>
        <v>0</v>
      </c>
      <c r="BL74" s="1425">
        <f>ROUND(IF(($M$11-BK137)&lt;=0,0,MIN(($M$11*'Full Assumptions '!$F$369)/4,($M$11-BK137))),-2)</f>
        <v>0</v>
      </c>
      <c r="BM74" s="1425">
        <f>ROUND(IF(($M$11-BL137)&lt;=0,0,MIN(($M$11*'Full Assumptions '!$F$369)/4,($M$11-BL137))),-2)</f>
        <v>0</v>
      </c>
      <c r="BN74" s="1425">
        <f>ROUND(IF(($M$11-BM137)&lt;=0,0,MIN(($M$11*'Full Assumptions '!$F$369)/4,($M$11-BM137))),-2)</f>
        <v>0</v>
      </c>
    </row>
    <row r="75" spans="1:66" ht="10.5">
      <c r="A75" s="1434"/>
      <c r="B75" s="1624"/>
      <c r="C75" s="1446" t="s">
        <v>69</v>
      </c>
      <c r="D75" s="1424"/>
      <c r="E75" s="1424"/>
      <c r="F75" s="1424"/>
      <c r="G75" s="1424"/>
      <c r="H75" s="1424"/>
      <c r="I75" s="1424"/>
      <c r="J75" s="1424"/>
      <c r="K75" s="1424"/>
      <c r="L75" s="1424"/>
      <c r="M75" s="1424"/>
      <c r="N75" s="1424">
        <f>ROUND(IF(($N$12-M138)&lt;=0,0,MIN(($N$12*'Full Assumptions '!$F$369)/4,($N$12-M138))),-2)</f>
        <v>0</v>
      </c>
      <c r="O75" s="1424">
        <f>ROUND(IF(($N$12-N138)&lt;=0,0,MIN(($N$12*'Full Assumptions '!$F$369)/4,($N$12-N138))),-2)</f>
        <v>0</v>
      </c>
      <c r="P75" s="1424">
        <f>ROUND(IF(($N$12-O138)&lt;=0,0,MIN(($N$12*'Full Assumptions '!$F$369)/4,($N$12-O138))),-2)</f>
        <v>0</v>
      </c>
      <c r="Q75" s="1424">
        <f>ROUND(IF(($N$12-P138)&lt;=0,0,MIN(($N$12*'Full Assumptions '!$F$369)/4,($N$12-P138))),-2)</f>
        <v>0</v>
      </c>
      <c r="R75" s="1424">
        <f>ROUND(IF(($N$12-Q138)&lt;=0,0,MIN(($N$12*'Full Assumptions '!$F$369)/4,($N$12-Q138))),-2)</f>
        <v>0</v>
      </c>
      <c r="S75" s="1424">
        <f>ROUND(IF(($N$12-R138)&lt;=0,0,MIN(($N$12*'Full Assumptions '!$F$369)/4,($N$12-R138))),-2)</f>
        <v>0</v>
      </c>
      <c r="T75" s="1424">
        <f>ROUND(IF(($N$12-S138)&lt;=0,0,MIN(($N$12*'Full Assumptions '!$F$369)/4,($N$12-S138))),-2)</f>
        <v>0</v>
      </c>
      <c r="U75" s="1424">
        <f>ROUND(IF(($N$12-T138)&lt;=0,0,MIN(($N$12*'Full Assumptions '!$F$369)/4,($N$12-T138))),-2)</f>
        <v>0</v>
      </c>
      <c r="V75" s="1424">
        <f>ROUND(IF(($N$12-U138)&lt;=0,0,MIN(($N$12*'Full Assumptions '!$F$369)/4,($N$12-U138))),-2)</f>
        <v>0</v>
      </c>
      <c r="W75" s="1424">
        <f>ROUND(IF(($N$12-V138)&lt;=0,0,MIN(($N$12*'Full Assumptions '!$F$369)/4,($N$12-V138))),-2)</f>
        <v>0</v>
      </c>
      <c r="X75" s="1424">
        <f>ROUND(IF(($N$12-W138)&lt;=0,0,MIN(($N$12*'Full Assumptions '!$F$369)/4,($N$12-W138))),-2)</f>
        <v>0</v>
      </c>
      <c r="Y75" s="1424">
        <f>ROUND(IF(($N$12-X138)&lt;=0,0,MIN(($N$12*'Full Assumptions '!$F$369)/4,($N$12-X138))),-2)</f>
        <v>0</v>
      </c>
      <c r="Z75" s="1424">
        <f>ROUND(IF(($N$12-Y138)&lt;=0,0,MIN(($N$12*'Full Assumptions '!$F$369)/4,($N$12-Y138))),-2)</f>
        <v>0</v>
      </c>
      <c r="AA75" s="1424">
        <f>ROUND(IF(($N$12-Z138)&lt;=0,0,MIN(($N$12*'Full Assumptions '!$F$369)/4,($N$12-Z138))),-2)</f>
        <v>0</v>
      </c>
      <c r="AB75" s="1424">
        <f>ROUND(IF(($N$12-AA138)&lt;=0,0,MIN(($N$12*'Full Assumptions '!$F$369)/4,($N$12-AA138))),-2)</f>
        <v>0</v>
      </c>
      <c r="AC75" s="1424">
        <f>ROUND(IF(($N$12-AB138)&lt;=0,0,MIN(($N$12*'Full Assumptions '!$F$369)/4,($N$12-AB138))),-2)</f>
        <v>0</v>
      </c>
      <c r="AD75" s="1424">
        <f>ROUND(IF(($N$12-AC138)&lt;=0,0,MIN(($N$12*'Full Assumptions '!$F$369)/4,($N$12-AC138))),-2)</f>
        <v>0</v>
      </c>
      <c r="AE75" s="1424">
        <f>ROUND(IF(($N$12-AD138)&lt;=0,0,MIN(($N$12*'Full Assumptions '!$F$369)/4,($N$12-AD138))),-2)</f>
        <v>0</v>
      </c>
      <c r="AF75" s="1424">
        <f>ROUND(IF(($N$12-AE138)&lt;=0,0,MIN(($N$12*'Full Assumptions '!$F$369)/4,($N$12-AE138))),-2)</f>
        <v>0</v>
      </c>
      <c r="AG75" s="1424">
        <f>ROUND(IF(($N$12-AF138)&lt;=0,0,MIN(($N$12*'Full Assumptions '!$F$369)/4,($N$12-AF138))),-2)</f>
        <v>0</v>
      </c>
      <c r="AH75" s="1424">
        <f>ROUND(IF(($N$12-AG138)&lt;=0,0,MIN(($N$12*'Full Assumptions '!$F$369)/4,($N$12-AG138))),-2)</f>
        <v>0</v>
      </c>
      <c r="AI75" s="1424">
        <f>ROUND(IF(($N$12-AH138)&lt;=0,0,MIN(($N$12*'Full Assumptions '!$F$369)/4,($N$12-AH138))),-2)</f>
        <v>0</v>
      </c>
      <c r="AJ75" s="1424">
        <f>ROUND(IF(($N$12-AI138)&lt;=0,0,MIN(($N$12*'Full Assumptions '!$F$369)/4,($N$12-AI138))),-2)</f>
        <v>0</v>
      </c>
      <c r="AK75" s="1424">
        <f>ROUND(IF(($N$12-AJ138)&lt;=0,0,MIN(($N$12*'Full Assumptions '!$F$369)/4,($N$12-AJ138))),-2)</f>
        <v>0</v>
      </c>
      <c r="AL75" s="1424">
        <f>ROUND(IF(($N$12-AK138)&lt;=0,0,MIN(($N$12*'Full Assumptions '!$F$369)/4,($N$12-AK138))),-2)</f>
        <v>0</v>
      </c>
      <c r="AM75" s="1424">
        <f>ROUND(IF(($N$12-AL138)&lt;=0,0,MIN(($N$12*'Full Assumptions '!$F$369)/4,($N$12-AL138))),-2)</f>
        <v>0</v>
      </c>
      <c r="AN75" s="1424">
        <f>ROUND(IF(($N$12-AM138)&lt;=0,0,MIN(($N$12*'Full Assumptions '!$F$369)/4,($N$12-AM138))),-2)</f>
        <v>0</v>
      </c>
      <c r="AO75" s="1424">
        <f>ROUND(IF(($N$12-AN138)&lt;=0,0,MIN(($N$12*'Full Assumptions '!$F$369)/4,($N$12-AN138))),-2)</f>
        <v>0</v>
      </c>
      <c r="AP75" s="1424">
        <f>ROUND(IF(($N$12-AO138)&lt;=0,0,MIN(($N$12*'Full Assumptions '!$F$369)/4,($N$12-AO138))),-2)</f>
        <v>0</v>
      </c>
      <c r="AQ75" s="1424">
        <f>ROUND(IF(($N$12-AP138)&lt;=0,0,MIN(($N$12*'Full Assumptions '!$F$369)/4,($N$12-AP138))),-2)</f>
        <v>0</v>
      </c>
      <c r="AR75" s="1424">
        <f>ROUND(IF(($N$12-AQ138)&lt;=0,0,MIN(($N$12*'Full Assumptions '!$F$369)/4,($N$12-AQ138))),-2)</f>
        <v>0</v>
      </c>
      <c r="AS75" s="1424">
        <f>ROUND(IF(($N$12-AR138)&lt;=0,0,MIN(($N$12*'Full Assumptions '!$F$369)/4,($N$12-AR138))),-2)</f>
        <v>0</v>
      </c>
      <c r="AT75" s="1424">
        <f>ROUND(IF(($N$12-AS138)&lt;=0,0,MIN(($N$12*'Full Assumptions '!$F$369)/4,($N$12-AS138))),-2)</f>
        <v>0</v>
      </c>
      <c r="AU75" s="1424">
        <f>ROUND(IF(($N$12-AT138)&lt;=0,0,MIN(($N$12*'Full Assumptions '!$F$369)/4,($N$12-AT138))),-2)</f>
        <v>0</v>
      </c>
      <c r="AV75" s="1424">
        <f>ROUND(IF(($N$12-AU138)&lt;=0,0,MIN(($N$12*'Full Assumptions '!$F$369)/4,($N$12-AU138))),-2)</f>
        <v>0</v>
      </c>
      <c r="AW75" s="1424">
        <f>ROUND(IF(($N$12-AV138)&lt;=0,0,MIN(($N$12*'Full Assumptions '!$F$369)/4,($N$12-AV138))),-2)</f>
        <v>0</v>
      </c>
      <c r="AX75" s="1424">
        <f>ROUND(IF(($N$12-AW138)&lt;=0,0,MIN(($N$12*'Full Assumptions '!$F$369)/4,($N$12-AW138))),-2)</f>
        <v>0</v>
      </c>
      <c r="AY75" s="1424">
        <f>ROUND(IF(($N$12-AX138)&lt;=0,0,MIN(($N$12*'Full Assumptions '!$F$369)/4,($N$12-AX138))),-2)</f>
        <v>0</v>
      </c>
      <c r="AZ75" s="1424">
        <f>ROUND(IF(($N$12-AY138)&lt;=0,0,MIN(($N$12*'Full Assumptions '!$F$369)/4,($N$12-AY138))),-2)</f>
        <v>0</v>
      </c>
      <c r="BA75" s="1424">
        <f>ROUND(IF(($N$12-AZ138)&lt;=0,0,MIN(($N$12*'Full Assumptions '!$F$369)/4,($N$12-AZ138))),-2)</f>
        <v>0</v>
      </c>
      <c r="BB75" s="1424">
        <f>ROUND(IF(($N$12-BA138)&lt;=0,0,MIN(($N$12*'Full Assumptions '!$F$369)/4,($N$12-BA138))),-2)</f>
        <v>0</v>
      </c>
      <c r="BC75" s="1424">
        <f>ROUND(IF(($N$12-BB138)&lt;=0,0,MIN(($N$12*'Full Assumptions '!$F$369)/4,($N$12-BB138))),-2)</f>
        <v>0</v>
      </c>
      <c r="BD75" s="1424">
        <f>ROUND(IF(($N$12-BC138)&lt;=0,0,MIN(($N$12*'Full Assumptions '!$F$369)/4,($N$12-BC138))),-2)</f>
        <v>0</v>
      </c>
      <c r="BE75" s="1424">
        <f>ROUND(IF(($N$12-BD138)&lt;=0,0,MIN(($N$12*'Full Assumptions '!$F$369)/4,($N$12-BD138))),-2)</f>
        <v>0</v>
      </c>
      <c r="BF75" s="1424">
        <f>ROUND(IF(($N$12-BE138)&lt;=0,0,MIN(($N$12*'Full Assumptions '!$F$369)/4,($N$12-BE138))),-2)</f>
        <v>0</v>
      </c>
      <c r="BG75" s="1424">
        <f>ROUND(IF(($N$12-BF138)&lt;=0,0,MIN(($N$12*'Full Assumptions '!$F$369)/4,($N$12-BF138))),-2)</f>
        <v>0</v>
      </c>
      <c r="BH75" s="1424">
        <f>ROUND(IF(($N$12-BG138)&lt;=0,0,MIN(($N$12*'Full Assumptions '!$F$369)/4,($N$12-BG138))),-2)</f>
        <v>0</v>
      </c>
      <c r="BI75" s="1424">
        <f>ROUND(IF(($N$12-BH138)&lt;=0,0,MIN(($N$12*'Full Assumptions '!$F$369)/4,($N$12-BH138))),-2)</f>
        <v>0</v>
      </c>
      <c r="BJ75" s="1424">
        <f>ROUND(IF(($N$12-BI138)&lt;=0,0,MIN(($N$12*'Full Assumptions '!$F$369)/4,($N$12-BI138))),-2)</f>
        <v>0</v>
      </c>
      <c r="BK75" s="1424">
        <f>ROUND(IF(($N$12-BJ138)&lt;=0,0,MIN(($N$12*'Full Assumptions '!$F$369)/4,($N$12-BJ138))),-2)</f>
        <v>0</v>
      </c>
      <c r="BL75" s="1424">
        <f>ROUND(IF(($N$12-BK138)&lt;=0,0,MIN(($N$12*'Full Assumptions '!$F$369)/4,($N$12-BK138))),-2)</f>
        <v>0</v>
      </c>
      <c r="BM75" s="1424">
        <f>ROUND(IF(($N$12-BL138)&lt;=0,0,MIN(($N$12*'Full Assumptions '!$F$369)/4,($N$12-BL138))),-2)</f>
        <v>0</v>
      </c>
      <c r="BN75" s="1424">
        <f>ROUND(IF(($N$12-BM138)&lt;=0,0,MIN(($N$12*'Full Assumptions '!$F$369)/4,($N$12-BM138))),-2)</f>
        <v>0</v>
      </c>
    </row>
    <row r="76" spans="1:66" ht="10.5">
      <c r="A76" s="1434"/>
      <c r="B76" s="1624" t="s">
        <v>78</v>
      </c>
      <c r="C76" s="1446" t="s">
        <v>66</v>
      </c>
      <c r="D76" s="1425"/>
      <c r="E76" s="1425"/>
      <c r="F76" s="1425"/>
      <c r="G76" s="1425"/>
      <c r="H76" s="1425"/>
      <c r="I76" s="1425"/>
      <c r="J76" s="1425"/>
      <c r="K76" s="1425"/>
      <c r="L76" s="1425"/>
      <c r="M76" s="1425"/>
      <c r="N76" s="1425"/>
      <c r="O76" s="1425">
        <f>ROUND(IF(($O$13-N139)&lt;=0,0,MIN(($O$13*'Full Assumptions '!$F$369)/4,($O$13-N139))),-2)</f>
        <v>0</v>
      </c>
      <c r="P76" s="1425">
        <f>ROUND(IF(($O$13-O139)&lt;=0,0,MIN(($O$13*'Full Assumptions '!$F$369)/4,($O$13-O139))),-2)</f>
        <v>0</v>
      </c>
      <c r="Q76" s="1425">
        <f>ROUND(IF(($O$13-P139)&lt;=0,0,MIN(($O$13*'Full Assumptions '!$F$369)/4,($O$13-P139))),-2)</f>
        <v>0</v>
      </c>
      <c r="R76" s="1425">
        <f>ROUND(IF(($O$13-Q139)&lt;=0,0,MIN(($O$13*'Full Assumptions '!$F$369)/4,($O$13-Q139))),-2)</f>
        <v>0</v>
      </c>
      <c r="S76" s="1425">
        <f>ROUND(IF(($O$13-R139)&lt;=0,0,MIN(($O$13*'Full Assumptions '!$F$369)/4,($O$13-R139))),-2)</f>
        <v>0</v>
      </c>
      <c r="T76" s="1425">
        <f>ROUND(IF(($O$13-S139)&lt;=0,0,MIN(($O$13*'Full Assumptions '!$F$369)/4,($O$13-S139))),-2)</f>
        <v>0</v>
      </c>
      <c r="U76" s="1425">
        <f>ROUND(IF(($O$13-T139)&lt;=0,0,MIN(($O$13*'Full Assumptions '!$F$369)/4,($O$13-T139))),-2)</f>
        <v>0</v>
      </c>
      <c r="V76" s="1425">
        <f>ROUND(IF(($O$13-U139)&lt;=0,0,MIN(($O$13*'Full Assumptions '!$F$369)/4,($O$13-U139))),-2)</f>
        <v>0</v>
      </c>
      <c r="W76" s="1425">
        <f>ROUND(IF(($O$13-V139)&lt;=0,0,MIN(($O$13*'Full Assumptions '!$F$369)/4,($O$13-V139))),-2)</f>
        <v>0</v>
      </c>
      <c r="X76" s="1425">
        <f>ROUND(IF(($O$13-W139)&lt;=0,0,MIN(($O$13*'Full Assumptions '!$F$369)/4,($O$13-W139))),-2)</f>
        <v>0</v>
      </c>
      <c r="Y76" s="1425">
        <f>ROUND(IF(($O$13-X139)&lt;=0,0,MIN(($O$13*'Full Assumptions '!$F$369)/4,($O$13-X139))),-2)</f>
        <v>0</v>
      </c>
      <c r="Z76" s="1425">
        <f>ROUND(IF(($O$13-Y139)&lt;=0,0,MIN(($O$13*'Full Assumptions '!$F$369)/4,($O$13-Y139))),-2)</f>
        <v>0</v>
      </c>
      <c r="AA76" s="1425">
        <f>ROUND(IF(($O$13-Z139)&lt;=0,0,MIN(($O$13*'Full Assumptions '!$F$369)/4,($O$13-Z139))),-2)</f>
        <v>0</v>
      </c>
      <c r="AB76" s="1425">
        <f>ROUND(IF(($O$13-AA139)&lt;=0,0,MIN(($O$13*'Full Assumptions '!$F$369)/4,($O$13-AA139))),-2)</f>
        <v>0</v>
      </c>
      <c r="AC76" s="1425">
        <f>ROUND(IF(($O$13-AB139)&lt;=0,0,MIN(($O$13*'Full Assumptions '!$F$369)/4,($O$13-AB139))),-2)</f>
        <v>0</v>
      </c>
      <c r="AD76" s="1425">
        <f>ROUND(IF(($O$13-AC139)&lt;=0,0,MIN(($O$13*'Full Assumptions '!$F$369)/4,($O$13-AC139))),-2)</f>
        <v>0</v>
      </c>
      <c r="AE76" s="1425">
        <f>ROUND(IF(($O$13-AD139)&lt;=0,0,MIN(($O$13*'Full Assumptions '!$F$369)/4,($O$13-AD139))),-2)</f>
        <v>0</v>
      </c>
      <c r="AF76" s="1425">
        <f>ROUND(IF(($O$13-AE139)&lt;=0,0,MIN(($O$13*'Full Assumptions '!$F$369)/4,($O$13-AE139))),-2)</f>
        <v>0</v>
      </c>
      <c r="AG76" s="1425">
        <f>ROUND(IF(($O$13-AF139)&lt;=0,0,MIN(($O$13*'Full Assumptions '!$F$369)/4,($O$13-AF139))),-2)</f>
        <v>0</v>
      </c>
      <c r="AH76" s="1425">
        <f>ROUND(IF(($O$13-AG139)&lt;=0,0,MIN(($O$13*'Full Assumptions '!$F$369)/4,($O$13-AG139))),-2)</f>
        <v>0</v>
      </c>
      <c r="AI76" s="1425">
        <f>ROUND(IF(($O$13-AH139)&lt;=0,0,MIN(($O$13*'Full Assumptions '!$F$369)/4,($O$13-AH139))),-2)</f>
        <v>0</v>
      </c>
      <c r="AJ76" s="1425">
        <f>ROUND(IF(($O$13-AI139)&lt;=0,0,MIN(($O$13*'Full Assumptions '!$F$369)/4,($O$13-AI139))),-2)</f>
        <v>0</v>
      </c>
      <c r="AK76" s="1425">
        <f>ROUND(IF(($O$13-AJ139)&lt;=0,0,MIN(($O$13*'Full Assumptions '!$F$369)/4,($O$13-AJ139))),-2)</f>
        <v>0</v>
      </c>
      <c r="AL76" s="1425">
        <f>ROUND(IF(($O$13-AK139)&lt;=0,0,MIN(($O$13*'Full Assumptions '!$F$369)/4,($O$13-AK139))),-2)</f>
        <v>0</v>
      </c>
      <c r="AM76" s="1425">
        <f>ROUND(IF(($O$13-AL139)&lt;=0,0,MIN(($O$13*'Full Assumptions '!$F$369)/4,($O$13-AL139))),-2)</f>
        <v>0</v>
      </c>
      <c r="AN76" s="1425">
        <f>ROUND(IF(($O$13-AM139)&lt;=0,0,MIN(($O$13*'Full Assumptions '!$F$369)/4,($O$13-AM139))),-2)</f>
        <v>0</v>
      </c>
      <c r="AO76" s="1425">
        <f>ROUND(IF(($O$13-AN139)&lt;=0,0,MIN(($O$13*'Full Assumptions '!$F$369)/4,($O$13-AN139))),-2)</f>
        <v>0</v>
      </c>
      <c r="AP76" s="1425">
        <f>ROUND(IF(($O$13-AO139)&lt;=0,0,MIN(($O$13*'Full Assumptions '!$F$369)/4,($O$13-AO139))),-2)</f>
        <v>0</v>
      </c>
      <c r="AQ76" s="1425">
        <f>ROUND(IF(($O$13-AP139)&lt;=0,0,MIN(($O$13*'Full Assumptions '!$F$369)/4,($O$13-AP139))),-2)</f>
        <v>0</v>
      </c>
      <c r="AR76" s="1425">
        <f>ROUND(IF(($O$13-AQ139)&lt;=0,0,MIN(($O$13*'Full Assumptions '!$F$369)/4,($O$13-AQ139))),-2)</f>
        <v>0</v>
      </c>
      <c r="AS76" s="1425">
        <f>ROUND(IF(($O$13-AR139)&lt;=0,0,MIN(($O$13*'Full Assumptions '!$F$369)/4,($O$13-AR139))),-2)</f>
        <v>0</v>
      </c>
      <c r="AT76" s="1425">
        <f>ROUND(IF(($O$13-AS139)&lt;=0,0,MIN(($O$13*'Full Assumptions '!$F$369)/4,($O$13-AS139))),-2)</f>
        <v>0</v>
      </c>
      <c r="AU76" s="1425">
        <f>ROUND(IF(($O$13-AT139)&lt;=0,0,MIN(($O$13*'Full Assumptions '!$F$369)/4,($O$13-AT139))),-2)</f>
        <v>0</v>
      </c>
      <c r="AV76" s="1425">
        <f>ROUND(IF(($O$13-AU139)&lt;=0,0,MIN(($O$13*'Full Assumptions '!$F$369)/4,($O$13-AU139))),-2)</f>
        <v>0</v>
      </c>
      <c r="AW76" s="1425">
        <f>ROUND(IF(($O$13-AV139)&lt;=0,0,MIN(($O$13*'Full Assumptions '!$F$369)/4,($O$13-AV139))),-2)</f>
        <v>0</v>
      </c>
      <c r="AX76" s="1425">
        <f>ROUND(IF(($O$13-AW139)&lt;=0,0,MIN(($O$13*'Full Assumptions '!$F$369)/4,($O$13-AW139))),-2)</f>
        <v>0</v>
      </c>
      <c r="AY76" s="1425">
        <f>ROUND(IF(($O$13-AX139)&lt;=0,0,MIN(($O$13*'Full Assumptions '!$F$369)/4,($O$13-AX139))),-2)</f>
        <v>0</v>
      </c>
      <c r="AZ76" s="1425">
        <f>ROUND(IF(($O$13-AY139)&lt;=0,0,MIN(($O$13*'Full Assumptions '!$F$369)/4,($O$13-AY139))),-2)</f>
        <v>0</v>
      </c>
      <c r="BA76" s="1425">
        <f>ROUND(IF(($O$13-AZ139)&lt;=0,0,MIN(($O$13*'Full Assumptions '!$F$369)/4,($O$13-AZ139))),-2)</f>
        <v>0</v>
      </c>
      <c r="BB76" s="1425">
        <f>ROUND(IF(($O$13-BA139)&lt;=0,0,MIN(($O$13*'Full Assumptions '!$F$369)/4,($O$13-BA139))),-2)</f>
        <v>0</v>
      </c>
      <c r="BC76" s="1425">
        <f>ROUND(IF(($O$13-BB139)&lt;=0,0,MIN(($O$13*'Full Assumptions '!$F$369)/4,($O$13-BB139))),-2)</f>
        <v>0</v>
      </c>
      <c r="BD76" s="1425">
        <f>ROUND(IF(($O$13-BC139)&lt;=0,0,MIN(($O$13*'Full Assumptions '!$F$369)/4,($O$13-BC139))),-2)</f>
        <v>0</v>
      </c>
      <c r="BE76" s="1425">
        <f>ROUND(IF(($O$13-BD139)&lt;=0,0,MIN(($O$13*'Full Assumptions '!$F$369)/4,($O$13-BD139))),-2)</f>
        <v>0</v>
      </c>
      <c r="BF76" s="1425">
        <f>ROUND(IF(($O$13-BE139)&lt;=0,0,MIN(($O$13*'Full Assumptions '!$F$369)/4,($O$13-BE139))),-2)</f>
        <v>0</v>
      </c>
      <c r="BG76" s="1425">
        <f>ROUND(IF(($O$13-BF139)&lt;=0,0,MIN(($O$13*'Full Assumptions '!$F$369)/4,($O$13-BF139))),-2)</f>
        <v>0</v>
      </c>
      <c r="BH76" s="1425">
        <f>ROUND(IF(($O$13-BG139)&lt;=0,0,MIN(($O$13*'Full Assumptions '!$F$369)/4,($O$13-BG139))),-2)</f>
        <v>0</v>
      </c>
      <c r="BI76" s="1425">
        <f>ROUND(IF(($O$13-BH139)&lt;=0,0,MIN(($O$13*'Full Assumptions '!$F$369)/4,($O$13-BH139))),-2)</f>
        <v>0</v>
      </c>
      <c r="BJ76" s="1425">
        <f>ROUND(IF(($O$13-BI139)&lt;=0,0,MIN(($O$13*'Full Assumptions '!$F$369)/4,($O$13-BI139))),-2)</f>
        <v>0</v>
      </c>
      <c r="BK76" s="1425">
        <f>ROUND(IF(($O$13-BJ139)&lt;=0,0,MIN(($O$13*'Full Assumptions '!$F$369)/4,($O$13-BJ139))),-2)</f>
        <v>0</v>
      </c>
      <c r="BL76" s="1425">
        <f>ROUND(IF(($O$13-BK139)&lt;=0,0,MIN(($O$13*'Full Assumptions '!$F$369)/4,($O$13-BK139))),-2)</f>
        <v>0</v>
      </c>
      <c r="BM76" s="1425">
        <f>ROUND(IF(($O$13-BL139)&lt;=0,0,MIN(($O$13*'Full Assumptions '!$F$369)/4,($O$13-BL139))),-2)</f>
        <v>0</v>
      </c>
      <c r="BN76" s="1425">
        <f>ROUND(IF(($O$13-BM139)&lt;=0,0,MIN(($O$13*'Full Assumptions '!$F$369)/4,($O$13-BM139))),-2)</f>
        <v>0</v>
      </c>
    </row>
    <row r="77" spans="1:66" ht="10.5">
      <c r="A77" s="1434"/>
      <c r="B77" s="1624"/>
      <c r="C77" s="1446" t="s">
        <v>67</v>
      </c>
      <c r="D77" s="1424"/>
      <c r="E77" s="1424"/>
      <c r="F77" s="1424"/>
      <c r="G77" s="1424"/>
      <c r="H77" s="1424"/>
      <c r="I77" s="1424"/>
      <c r="J77" s="1424"/>
      <c r="K77" s="1424"/>
      <c r="L77" s="1424"/>
      <c r="M77" s="1424"/>
      <c r="N77" s="1424"/>
      <c r="O77" s="1424"/>
      <c r="P77" s="1424">
        <f>ROUND(IF(($P$14-O140)&lt;=0,0,MIN(($P$14*'Full Assumptions '!$F$369)/4,($P$14-O140))),-2)</f>
        <v>0</v>
      </c>
      <c r="Q77" s="1424">
        <f>ROUND(IF(($P$14-P140)&lt;=0,0,MIN(($P$14*'Full Assumptions '!$F$369)/4,($P$14-P140))),-2)</f>
        <v>0</v>
      </c>
      <c r="R77" s="1424">
        <f>ROUND(IF(($P$14-Q140)&lt;=0,0,MIN(($P$14*'Full Assumptions '!$F$369)/4,($P$14-Q140))),-2)</f>
        <v>0</v>
      </c>
      <c r="S77" s="1424">
        <f>ROUND(IF(($P$14-R140)&lt;=0,0,MIN(($P$14*'Full Assumptions '!$F$369)/4,($P$14-R140))),-2)</f>
        <v>0</v>
      </c>
      <c r="T77" s="1424">
        <f>ROUND(IF(($P$14-S140)&lt;=0,0,MIN(($P$14*'Full Assumptions '!$F$369)/4,($P$14-S140))),-2)</f>
        <v>0</v>
      </c>
      <c r="U77" s="1424">
        <f>ROUND(IF(($P$14-T140)&lt;=0,0,MIN(($P$14*'Full Assumptions '!$F$369)/4,($P$14-T140))),-2)</f>
        <v>0</v>
      </c>
      <c r="V77" s="1424">
        <f>ROUND(IF(($P$14-U140)&lt;=0,0,MIN(($P$14*'Full Assumptions '!$F$369)/4,($P$14-U140))),-2)</f>
        <v>0</v>
      </c>
      <c r="W77" s="1424">
        <f>ROUND(IF(($P$14-V140)&lt;=0,0,MIN(($P$14*'Full Assumptions '!$F$369)/4,($P$14-V140))),-2)</f>
        <v>0</v>
      </c>
      <c r="X77" s="1424">
        <f>ROUND(IF(($P$14-W140)&lt;=0,0,MIN(($P$14*'Full Assumptions '!$F$369)/4,($P$14-W140))),-2)</f>
        <v>0</v>
      </c>
      <c r="Y77" s="1424">
        <f>ROUND(IF(($P$14-X140)&lt;=0,0,MIN(($P$14*'Full Assumptions '!$F$369)/4,($P$14-X140))),-2)</f>
        <v>0</v>
      </c>
      <c r="Z77" s="1424">
        <f>ROUND(IF(($P$14-Y140)&lt;=0,0,MIN(($P$14*'Full Assumptions '!$F$369)/4,($P$14-Y140))),-2)</f>
        <v>0</v>
      </c>
      <c r="AA77" s="1424">
        <f>ROUND(IF(($P$14-Z140)&lt;=0,0,MIN(($P$14*'Full Assumptions '!$F$369)/4,($P$14-Z140))),-2)</f>
        <v>0</v>
      </c>
      <c r="AB77" s="1424">
        <f>ROUND(IF(($P$14-AA140)&lt;=0,0,MIN(($P$14*'Full Assumptions '!$F$369)/4,($P$14-AA140))),-2)</f>
        <v>0</v>
      </c>
      <c r="AC77" s="1424">
        <f>ROUND(IF(($P$14-AB140)&lt;=0,0,MIN(($P$14*'Full Assumptions '!$F$369)/4,($P$14-AB140))),-2)</f>
        <v>0</v>
      </c>
      <c r="AD77" s="1424">
        <f>ROUND(IF(($P$14-AC140)&lt;=0,0,MIN(($P$14*'Full Assumptions '!$F$369)/4,($P$14-AC140))),-2)</f>
        <v>0</v>
      </c>
      <c r="AE77" s="1424">
        <f>ROUND(IF(($P$14-AD140)&lt;=0,0,MIN(($P$14*'Full Assumptions '!$F$369)/4,($P$14-AD140))),-2)</f>
        <v>0</v>
      </c>
      <c r="AF77" s="1424">
        <f>ROUND(IF(($P$14-AE140)&lt;=0,0,MIN(($P$14*'Full Assumptions '!$F$369)/4,($P$14-AE140))),-2)</f>
        <v>0</v>
      </c>
      <c r="AG77" s="1424">
        <f>ROUND(IF(($P$14-AF140)&lt;=0,0,MIN(($P$14*'Full Assumptions '!$F$369)/4,($P$14-AF140))),-2)</f>
        <v>0</v>
      </c>
      <c r="AH77" s="1424">
        <f>ROUND(IF(($P$14-AG140)&lt;=0,0,MIN(($P$14*'Full Assumptions '!$F$369)/4,($P$14-AG140))),-2)</f>
        <v>0</v>
      </c>
      <c r="AI77" s="1424">
        <f>ROUND(IF(($P$14-AH140)&lt;=0,0,MIN(($P$14*'Full Assumptions '!$F$369)/4,($P$14-AH140))),-2)</f>
        <v>0</v>
      </c>
      <c r="AJ77" s="1424">
        <f>ROUND(IF(($P$14-AI140)&lt;=0,0,MIN(($P$14*'Full Assumptions '!$F$369)/4,($P$14-AI140))),-2)</f>
        <v>0</v>
      </c>
      <c r="AK77" s="1424">
        <f>ROUND(IF(($P$14-AJ140)&lt;=0,0,MIN(($P$14*'Full Assumptions '!$F$369)/4,($P$14-AJ140))),-2)</f>
        <v>0</v>
      </c>
      <c r="AL77" s="1424">
        <f>ROUND(IF(($P$14-AK140)&lt;=0,0,MIN(($P$14*'Full Assumptions '!$F$369)/4,($P$14-AK140))),-2)</f>
        <v>0</v>
      </c>
      <c r="AM77" s="1424">
        <f>ROUND(IF(($P$14-AL140)&lt;=0,0,MIN(($P$14*'Full Assumptions '!$F$369)/4,($P$14-AL140))),-2)</f>
        <v>0</v>
      </c>
      <c r="AN77" s="1424">
        <f>ROUND(IF(($P$14-AM140)&lt;=0,0,MIN(($P$14*'Full Assumptions '!$F$369)/4,($P$14-AM140))),-2)</f>
        <v>0</v>
      </c>
      <c r="AO77" s="1424">
        <f>ROUND(IF(($P$14-AN140)&lt;=0,0,MIN(($P$14*'Full Assumptions '!$F$369)/4,($P$14-AN140))),-2)</f>
        <v>0</v>
      </c>
      <c r="AP77" s="1424">
        <f>ROUND(IF(($P$14-AO140)&lt;=0,0,MIN(($P$14*'Full Assumptions '!$F$369)/4,($P$14-AO140))),-2)</f>
        <v>0</v>
      </c>
      <c r="AQ77" s="1424">
        <f>ROUND(IF(($P$14-AP140)&lt;=0,0,MIN(($P$14*'Full Assumptions '!$F$369)/4,($P$14-AP140))),-2)</f>
        <v>0</v>
      </c>
      <c r="AR77" s="1424">
        <f>ROUND(IF(($P$14-AQ140)&lt;=0,0,MIN(($P$14*'Full Assumptions '!$F$369)/4,($P$14-AQ140))),-2)</f>
        <v>0</v>
      </c>
      <c r="AS77" s="1424">
        <f>ROUND(IF(($P$14-AR140)&lt;=0,0,MIN(($P$14*'Full Assumptions '!$F$369)/4,($P$14-AR140))),-2)</f>
        <v>0</v>
      </c>
      <c r="AT77" s="1424">
        <f>ROUND(IF(($P$14-AS140)&lt;=0,0,MIN(($P$14*'Full Assumptions '!$F$369)/4,($P$14-AS140))),-2)</f>
        <v>0</v>
      </c>
      <c r="AU77" s="1424">
        <f>ROUND(IF(($P$14-AT140)&lt;=0,0,MIN(($P$14*'Full Assumptions '!$F$369)/4,($P$14-AT140))),-2)</f>
        <v>0</v>
      </c>
      <c r="AV77" s="1424">
        <f>ROUND(IF(($P$14-AU140)&lt;=0,0,MIN(($P$14*'Full Assumptions '!$F$369)/4,($P$14-AU140))),-2)</f>
        <v>0</v>
      </c>
      <c r="AW77" s="1424">
        <f>ROUND(IF(($P$14-AV140)&lt;=0,0,MIN(($P$14*'Full Assumptions '!$F$369)/4,($P$14-AV140))),-2)</f>
        <v>0</v>
      </c>
      <c r="AX77" s="1424">
        <f>ROUND(IF(($P$14-AW140)&lt;=0,0,MIN(($P$14*'Full Assumptions '!$F$369)/4,($P$14-AW140))),-2)</f>
        <v>0</v>
      </c>
      <c r="AY77" s="1424">
        <f>ROUND(IF(($P$14-AX140)&lt;=0,0,MIN(($P$14*'Full Assumptions '!$F$369)/4,($P$14-AX140))),-2)</f>
        <v>0</v>
      </c>
      <c r="AZ77" s="1424">
        <f>ROUND(IF(($P$14-AY140)&lt;=0,0,MIN(($P$14*'Full Assumptions '!$F$369)/4,($P$14-AY140))),-2)</f>
        <v>0</v>
      </c>
      <c r="BA77" s="1424">
        <f>ROUND(IF(($P$14-AZ140)&lt;=0,0,MIN(($P$14*'Full Assumptions '!$F$369)/4,($P$14-AZ140))),-2)</f>
        <v>0</v>
      </c>
      <c r="BB77" s="1424">
        <f>ROUND(IF(($P$14-BA140)&lt;=0,0,MIN(($P$14*'Full Assumptions '!$F$369)/4,($P$14-BA140))),-2)</f>
        <v>0</v>
      </c>
      <c r="BC77" s="1424">
        <f>ROUND(IF(($P$14-BB140)&lt;=0,0,MIN(($P$14*'Full Assumptions '!$F$369)/4,($P$14-BB140))),-2)</f>
        <v>0</v>
      </c>
      <c r="BD77" s="1424">
        <f>ROUND(IF(($P$14-BC140)&lt;=0,0,MIN(($P$14*'Full Assumptions '!$F$369)/4,($P$14-BC140))),-2)</f>
        <v>0</v>
      </c>
      <c r="BE77" s="1424">
        <f>ROUND(IF(($P$14-BD140)&lt;=0,0,MIN(($P$14*'Full Assumptions '!$F$369)/4,($P$14-BD140))),-2)</f>
        <v>0</v>
      </c>
      <c r="BF77" s="1424">
        <f>ROUND(IF(($P$14-BE140)&lt;=0,0,MIN(($P$14*'Full Assumptions '!$F$369)/4,($P$14-BE140))),-2)</f>
        <v>0</v>
      </c>
      <c r="BG77" s="1424">
        <f>ROUND(IF(($P$14-BF140)&lt;=0,0,MIN(($P$14*'Full Assumptions '!$F$369)/4,($P$14-BF140))),-2)</f>
        <v>0</v>
      </c>
      <c r="BH77" s="1424">
        <f>ROUND(IF(($P$14-BG140)&lt;=0,0,MIN(($P$14*'Full Assumptions '!$F$369)/4,($P$14-BG140))),-2)</f>
        <v>0</v>
      </c>
      <c r="BI77" s="1424">
        <f>ROUND(IF(($P$14-BH140)&lt;=0,0,MIN(($P$14*'Full Assumptions '!$F$369)/4,($P$14-BH140))),-2)</f>
        <v>0</v>
      </c>
      <c r="BJ77" s="1424">
        <f>ROUND(IF(($P$14-BI140)&lt;=0,0,MIN(($P$14*'Full Assumptions '!$F$369)/4,($P$14-BI140))),-2)</f>
        <v>0</v>
      </c>
      <c r="BK77" s="1424">
        <f>ROUND(IF(($P$14-BJ140)&lt;=0,0,MIN(($P$14*'Full Assumptions '!$F$369)/4,($P$14-BJ140))),-2)</f>
        <v>0</v>
      </c>
      <c r="BL77" s="1424">
        <f>ROUND(IF(($P$14-BK140)&lt;=0,0,MIN(($P$14*'Full Assumptions '!$F$369)/4,($P$14-BK140))),-2)</f>
        <v>0</v>
      </c>
      <c r="BM77" s="1424">
        <f>ROUND(IF(($P$14-BL140)&lt;=0,0,MIN(($P$14*'Full Assumptions '!$F$369)/4,($P$14-BL140))),-2)</f>
        <v>0</v>
      </c>
      <c r="BN77" s="1424">
        <f>ROUND(IF(($P$14-BM140)&lt;=0,0,MIN(($P$14*'Full Assumptions '!$F$369)/4,($P$14-BM140))),-2)</f>
        <v>0</v>
      </c>
    </row>
    <row r="78" spans="1:66" ht="10.5">
      <c r="A78" s="1434"/>
      <c r="B78" s="1624"/>
      <c r="C78" s="1446" t="s">
        <v>68</v>
      </c>
      <c r="D78" s="1425"/>
      <c r="E78" s="1425"/>
      <c r="F78" s="1425"/>
      <c r="G78" s="1425"/>
      <c r="H78" s="1425"/>
      <c r="I78" s="1425"/>
      <c r="J78" s="1425"/>
      <c r="K78" s="1425"/>
      <c r="L78" s="1425"/>
      <c r="M78" s="1425"/>
      <c r="N78" s="1425"/>
      <c r="O78" s="1425"/>
      <c r="P78" s="1425"/>
      <c r="Q78" s="1425">
        <f>ROUND(IF(($Q$15-P141)&lt;=0,0,MIN(($Q$15*'Full Assumptions '!$F$369)/4,($Q$15-P141))),-2)</f>
        <v>0</v>
      </c>
      <c r="R78" s="1425">
        <f>ROUND(IF(($Q$15-Q141)&lt;=0,0,MIN(($Q$15*'Full Assumptions '!$F$369)/4,($Q$15-Q141))),-2)</f>
        <v>0</v>
      </c>
      <c r="S78" s="1425">
        <f>ROUND(IF(($Q$15-R141)&lt;=0,0,MIN(($Q$15*'Full Assumptions '!$F$369)/4,($Q$15-R141))),-2)</f>
        <v>0</v>
      </c>
      <c r="T78" s="1425">
        <f>ROUND(IF(($Q$15-S141)&lt;=0,0,MIN(($Q$15*'Full Assumptions '!$F$369)/4,($Q$15-S141))),-2)</f>
        <v>0</v>
      </c>
      <c r="U78" s="1425">
        <f>ROUND(IF(($Q$15-T141)&lt;=0,0,MIN(($Q$15*'Full Assumptions '!$F$369)/4,($Q$15-T141))),-2)</f>
        <v>0</v>
      </c>
      <c r="V78" s="1425">
        <f>ROUND(IF(($Q$15-U141)&lt;=0,0,MIN(($Q$15*'Full Assumptions '!$F$369)/4,($Q$15-U141))),-2)</f>
        <v>0</v>
      </c>
      <c r="W78" s="1425">
        <f>ROUND(IF(($Q$15-V141)&lt;=0,0,MIN(($Q$15*'Full Assumptions '!$F$369)/4,($Q$15-V141))),-2)</f>
        <v>0</v>
      </c>
      <c r="X78" s="1425">
        <f>ROUND(IF(($Q$15-W141)&lt;=0,0,MIN(($Q$15*'Full Assumptions '!$F$369)/4,($Q$15-W141))),-2)</f>
        <v>0</v>
      </c>
      <c r="Y78" s="1425">
        <f>ROUND(IF(($Q$15-X141)&lt;=0,0,MIN(($Q$15*'Full Assumptions '!$F$369)/4,($Q$15-X141))),-2)</f>
        <v>0</v>
      </c>
      <c r="Z78" s="1425">
        <f>ROUND(IF(($Q$15-Y141)&lt;=0,0,MIN(($Q$15*'Full Assumptions '!$F$369)/4,($Q$15-Y141))),-2)</f>
        <v>0</v>
      </c>
      <c r="AA78" s="1425">
        <f>ROUND(IF(($Q$15-Z141)&lt;=0,0,MIN(($Q$15*'Full Assumptions '!$F$369)/4,($Q$15-Z141))),-2)</f>
        <v>0</v>
      </c>
      <c r="AB78" s="1425">
        <f>ROUND(IF(($Q$15-AA141)&lt;=0,0,MIN(($Q$15*'Full Assumptions '!$F$369)/4,($Q$15-AA141))),-2)</f>
        <v>0</v>
      </c>
      <c r="AC78" s="1425">
        <f>ROUND(IF(($Q$15-AB141)&lt;=0,0,MIN(($Q$15*'Full Assumptions '!$F$369)/4,($Q$15-AB141))),-2)</f>
        <v>0</v>
      </c>
      <c r="AD78" s="1425">
        <f>ROUND(IF(($Q$15-AC141)&lt;=0,0,MIN(($Q$15*'Full Assumptions '!$F$369)/4,($Q$15-AC141))),-2)</f>
        <v>0</v>
      </c>
      <c r="AE78" s="1425">
        <f>ROUND(IF(($Q$15-AD141)&lt;=0,0,MIN(($Q$15*'Full Assumptions '!$F$369)/4,($Q$15-AD141))),-2)</f>
        <v>0</v>
      </c>
      <c r="AF78" s="1425">
        <f>ROUND(IF(($Q$15-AE141)&lt;=0,0,MIN(($Q$15*'Full Assumptions '!$F$369)/4,($Q$15-AE141))),-2)</f>
        <v>0</v>
      </c>
      <c r="AG78" s="1425">
        <f>ROUND(IF(($Q$15-AF141)&lt;=0,0,MIN(($Q$15*'Full Assumptions '!$F$369)/4,($Q$15-AF141))),-2)</f>
        <v>0</v>
      </c>
      <c r="AH78" s="1425">
        <f>ROUND(IF(($Q$15-AG141)&lt;=0,0,MIN(($Q$15*'Full Assumptions '!$F$369)/4,($Q$15-AG141))),-2)</f>
        <v>0</v>
      </c>
      <c r="AI78" s="1425">
        <f>ROUND(IF(($Q$15-AH141)&lt;=0,0,MIN(($Q$15*'Full Assumptions '!$F$369)/4,($Q$15-AH141))),-2)</f>
        <v>0</v>
      </c>
      <c r="AJ78" s="1425">
        <f>ROUND(IF(($Q$15-AI141)&lt;=0,0,MIN(($Q$15*'Full Assumptions '!$F$369)/4,($Q$15-AI141))),-2)</f>
        <v>0</v>
      </c>
      <c r="AK78" s="1425">
        <f>ROUND(IF(($Q$15-AJ141)&lt;=0,0,MIN(($Q$15*'Full Assumptions '!$F$369)/4,($Q$15-AJ141))),-2)</f>
        <v>0</v>
      </c>
      <c r="AL78" s="1425">
        <f>ROUND(IF(($Q$15-AK141)&lt;=0,0,MIN(($Q$15*'Full Assumptions '!$F$369)/4,($Q$15-AK141))),-2)</f>
        <v>0</v>
      </c>
      <c r="AM78" s="1425">
        <f>ROUND(IF(($Q$15-AL141)&lt;=0,0,MIN(($Q$15*'Full Assumptions '!$F$369)/4,($Q$15-AL141))),-2)</f>
        <v>0</v>
      </c>
      <c r="AN78" s="1425">
        <f>ROUND(IF(($Q$15-AM141)&lt;=0,0,MIN(($Q$15*'Full Assumptions '!$F$369)/4,($Q$15-AM141))),-2)</f>
        <v>0</v>
      </c>
      <c r="AO78" s="1425">
        <f>ROUND(IF(($Q$15-AN141)&lt;=0,0,MIN(($Q$15*'Full Assumptions '!$F$369)/4,($Q$15-AN141))),-2)</f>
        <v>0</v>
      </c>
      <c r="AP78" s="1425">
        <f>ROUND(IF(($Q$15-AO141)&lt;=0,0,MIN(($Q$15*'Full Assumptions '!$F$369)/4,($Q$15-AO141))),-2)</f>
        <v>0</v>
      </c>
      <c r="AQ78" s="1425">
        <f>ROUND(IF(($Q$15-AP141)&lt;=0,0,MIN(($Q$15*'Full Assumptions '!$F$369)/4,($Q$15-AP141))),-2)</f>
        <v>0</v>
      </c>
      <c r="AR78" s="1425">
        <f>ROUND(IF(($Q$15-AQ141)&lt;=0,0,MIN(($Q$15*'Full Assumptions '!$F$369)/4,($Q$15-AQ141))),-2)</f>
        <v>0</v>
      </c>
      <c r="AS78" s="1425">
        <f>ROUND(IF(($Q$15-AR141)&lt;=0,0,MIN(($Q$15*'Full Assumptions '!$F$369)/4,($Q$15-AR141))),-2)</f>
        <v>0</v>
      </c>
      <c r="AT78" s="1425">
        <f>ROUND(IF(($Q$15-AS141)&lt;=0,0,MIN(($Q$15*'Full Assumptions '!$F$369)/4,($Q$15-AS141))),-2)</f>
        <v>0</v>
      </c>
      <c r="AU78" s="1425">
        <f>ROUND(IF(($Q$15-AT141)&lt;=0,0,MIN(($Q$15*'Full Assumptions '!$F$369)/4,($Q$15-AT141))),-2)</f>
        <v>0</v>
      </c>
      <c r="AV78" s="1425">
        <f>ROUND(IF(($Q$15-AU141)&lt;=0,0,MIN(($Q$15*'Full Assumptions '!$F$369)/4,($Q$15-AU141))),-2)</f>
        <v>0</v>
      </c>
      <c r="AW78" s="1425">
        <f>ROUND(IF(($Q$15-AV141)&lt;=0,0,MIN(($Q$15*'Full Assumptions '!$F$369)/4,($Q$15-AV141))),-2)</f>
        <v>0</v>
      </c>
      <c r="AX78" s="1425">
        <f>ROUND(IF(($Q$15-AW141)&lt;=0,0,MIN(($Q$15*'Full Assumptions '!$F$369)/4,($Q$15-AW141))),-2)</f>
        <v>0</v>
      </c>
      <c r="AY78" s="1425">
        <f>ROUND(IF(($Q$15-AX141)&lt;=0,0,MIN(($Q$15*'Full Assumptions '!$F$369)/4,($Q$15-AX141))),-2)</f>
        <v>0</v>
      </c>
      <c r="AZ78" s="1425">
        <f>ROUND(IF(($Q$15-AY141)&lt;=0,0,MIN(($Q$15*'Full Assumptions '!$F$369)/4,($Q$15-AY141))),-2)</f>
        <v>0</v>
      </c>
      <c r="BA78" s="1425">
        <f>ROUND(IF(($Q$15-AZ141)&lt;=0,0,MIN(($Q$15*'Full Assumptions '!$F$369)/4,($Q$15-AZ141))),-2)</f>
        <v>0</v>
      </c>
      <c r="BB78" s="1425">
        <f>ROUND(IF(($Q$15-BA141)&lt;=0,0,MIN(($Q$15*'Full Assumptions '!$F$369)/4,($Q$15-BA141))),-2)</f>
        <v>0</v>
      </c>
      <c r="BC78" s="1425">
        <f>ROUND(IF(($Q$15-BB141)&lt;=0,0,MIN(($Q$15*'Full Assumptions '!$F$369)/4,($Q$15-BB141))),-2)</f>
        <v>0</v>
      </c>
      <c r="BD78" s="1425">
        <f>ROUND(IF(($Q$15-BC141)&lt;=0,0,MIN(($Q$15*'Full Assumptions '!$F$369)/4,($Q$15-BC141))),-2)</f>
        <v>0</v>
      </c>
      <c r="BE78" s="1425">
        <f>ROUND(IF(($Q$15-BD141)&lt;=0,0,MIN(($Q$15*'Full Assumptions '!$F$369)/4,($Q$15-BD141))),-2)</f>
        <v>0</v>
      </c>
      <c r="BF78" s="1425">
        <f>ROUND(IF(($Q$15-BE141)&lt;=0,0,MIN(($Q$15*'Full Assumptions '!$F$369)/4,($Q$15-BE141))),-2)</f>
        <v>0</v>
      </c>
      <c r="BG78" s="1425">
        <f>ROUND(IF(($Q$15-BF141)&lt;=0,0,MIN(($Q$15*'Full Assumptions '!$F$369)/4,($Q$15-BF141))),-2)</f>
        <v>0</v>
      </c>
      <c r="BH78" s="1425">
        <f>ROUND(IF(($Q$15-BG141)&lt;=0,0,MIN(($Q$15*'Full Assumptions '!$F$369)/4,($Q$15-BG141))),-2)</f>
        <v>0</v>
      </c>
      <c r="BI78" s="1425">
        <f>ROUND(IF(($Q$15-BH141)&lt;=0,0,MIN(($Q$15*'Full Assumptions '!$F$369)/4,($Q$15-BH141))),-2)</f>
        <v>0</v>
      </c>
      <c r="BJ78" s="1425">
        <f>ROUND(IF(($Q$15-BI141)&lt;=0,0,MIN(($Q$15*'Full Assumptions '!$F$369)/4,($Q$15-BI141))),-2)</f>
        <v>0</v>
      </c>
      <c r="BK78" s="1425">
        <f>ROUND(IF(($Q$15-BJ141)&lt;=0,0,MIN(($Q$15*'Full Assumptions '!$F$369)/4,($Q$15-BJ141))),-2)</f>
        <v>0</v>
      </c>
      <c r="BL78" s="1425">
        <f>ROUND(IF(($Q$15-BK141)&lt;=0,0,MIN(($Q$15*'Full Assumptions '!$F$369)/4,($Q$15-BK141))),-2)</f>
        <v>0</v>
      </c>
      <c r="BM78" s="1425">
        <f>ROUND(IF(($Q$15-BL141)&lt;=0,0,MIN(($Q$15*'Full Assumptions '!$F$369)/4,($Q$15-BL141))),-2)</f>
        <v>0</v>
      </c>
      <c r="BN78" s="1425">
        <f>ROUND(IF(($Q$15-BM141)&lt;=0,0,MIN(($Q$15*'Full Assumptions '!$F$369)/4,($Q$15-BM141))),-2)</f>
        <v>0</v>
      </c>
    </row>
    <row r="79" spans="1:66" ht="10.5">
      <c r="A79" s="1434"/>
      <c r="B79" s="1624"/>
      <c r="C79" s="1446" t="s">
        <v>69</v>
      </c>
      <c r="D79" s="1424"/>
      <c r="E79" s="1424"/>
      <c r="F79" s="1424"/>
      <c r="G79" s="1424"/>
      <c r="H79" s="1424"/>
      <c r="I79" s="1424"/>
      <c r="J79" s="1424"/>
      <c r="K79" s="1424"/>
      <c r="L79" s="1424"/>
      <c r="M79" s="1424"/>
      <c r="N79" s="1424"/>
      <c r="O79" s="1424"/>
      <c r="P79" s="1424"/>
      <c r="Q79" s="1424"/>
      <c r="R79" s="1424">
        <f>ROUND(IF(($R$16-Q142)&lt;=0,0,MIN(($R$16*'Full Assumptions '!$F$369)/4,($R$16-Q142))),-2)</f>
        <v>0</v>
      </c>
      <c r="S79" s="1424">
        <f>ROUND(IF(($R$16-R142)&lt;=0,0,MIN(($R$16*'Full Assumptions '!$F$369)/4,($R$16-R142))),-2)</f>
        <v>0</v>
      </c>
      <c r="T79" s="1424">
        <f>ROUND(IF(($R$16-S142)&lt;=0,0,MIN(($R$16*'Full Assumptions '!$F$369)/4,($R$16-S142))),-2)</f>
        <v>0</v>
      </c>
      <c r="U79" s="1424">
        <f>ROUND(IF(($R$16-T142)&lt;=0,0,MIN(($R$16*'Full Assumptions '!$F$369)/4,($R$16-T142))),-2)</f>
        <v>0</v>
      </c>
      <c r="V79" s="1424">
        <f>ROUND(IF(($R$16-U142)&lt;=0,0,MIN(($R$16*'Full Assumptions '!$F$369)/4,($R$16-U142))),-2)</f>
        <v>0</v>
      </c>
      <c r="W79" s="1424">
        <f>ROUND(IF(($R$16-V142)&lt;=0,0,MIN(($R$16*'Full Assumptions '!$F$369)/4,($R$16-V142))),-2)</f>
        <v>0</v>
      </c>
      <c r="X79" s="1424">
        <f>ROUND(IF(($R$16-W142)&lt;=0,0,MIN(($R$16*'Full Assumptions '!$F$369)/4,($R$16-W142))),-2)</f>
        <v>0</v>
      </c>
      <c r="Y79" s="1424">
        <f>ROUND(IF(($R$16-X142)&lt;=0,0,MIN(($R$16*'Full Assumptions '!$F$369)/4,($R$16-X142))),-2)</f>
        <v>0</v>
      </c>
      <c r="Z79" s="1424">
        <f>ROUND(IF(($R$16-Y142)&lt;=0,0,MIN(($R$16*'Full Assumptions '!$F$369)/4,($R$16-Y142))),-2)</f>
        <v>0</v>
      </c>
      <c r="AA79" s="1424">
        <f>ROUND(IF(($R$16-Z142)&lt;=0,0,MIN(($R$16*'Full Assumptions '!$F$369)/4,($R$16-Z142))),-2)</f>
        <v>0</v>
      </c>
      <c r="AB79" s="1424">
        <f>ROUND(IF(($R$16-AA142)&lt;=0,0,MIN(($R$16*'Full Assumptions '!$F$369)/4,($R$16-AA142))),-2)</f>
        <v>0</v>
      </c>
      <c r="AC79" s="1424">
        <f>ROUND(IF(($R$16-AB142)&lt;=0,0,MIN(($R$16*'Full Assumptions '!$F$369)/4,($R$16-AB142))),-2)</f>
        <v>0</v>
      </c>
      <c r="AD79" s="1424">
        <f>ROUND(IF(($R$16-AC142)&lt;=0,0,MIN(($R$16*'Full Assumptions '!$F$369)/4,($R$16-AC142))),-2)</f>
        <v>0</v>
      </c>
      <c r="AE79" s="1424">
        <f>ROUND(IF(($R$16-AD142)&lt;=0,0,MIN(($R$16*'Full Assumptions '!$F$369)/4,($R$16-AD142))),-2)</f>
        <v>0</v>
      </c>
      <c r="AF79" s="1424">
        <f>ROUND(IF(($R$16-AE142)&lt;=0,0,MIN(($R$16*'Full Assumptions '!$F$369)/4,($R$16-AE142))),-2)</f>
        <v>0</v>
      </c>
      <c r="AG79" s="1424">
        <f>ROUND(IF(($R$16-AF142)&lt;=0,0,MIN(($R$16*'Full Assumptions '!$F$369)/4,($R$16-AF142))),-2)</f>
        <v>0</v>
      </c>
      <c r="AH79" s="1424">
        <f>ROUND(IF(($R$16-AG142)&lt;=0,0,MIN(($R$16*'Full Assumptions '!$F$369)/4,($R$16-AG142))),-2)</f>
        <v>0</v>
      </c>
      <c r="AI79" s="1424">
        <f>ROUND(IF(($R$16-AH142)&lt;=0,0,MIN(($R$16*'Full Assumptions '!$F$369)/4,($R$16-AH142))),-2)</f>
        <v>0</v>
      </c>
      <c r="AJ79" s="1424">
        <f>ROUND(IF(($R$16-AI142)&lt;=0,0,MIN(($R$16*'Full Assumptions '!$F$369)/4,($R$16-AI142))),-2)</f>
        <v>0</v>
      </c>
      <c r="AK79" s="1424">
        <f>ROUND(IF(($R$16-AJ142)&lt;=0,0,MIN(($R$16*'Full Assumptions '!$F$369)/4,($R$16-AJ142))),-2)</f>
        <v>0</v>
      </c>
      <c r="AL79" s="1424">
        <f>ROUND(IF(($R$16-AK142)&lt;=0,0,MIN(($R$16*'Full Assumptions '!$F$369)/4,($R$16-AK142))),-2)</f>
        <v>0</v>
      </c>
      <c r="AM79" s="1424">
        <f>ROUND(IF(($R$16-AL142)&lt;=0,0,MIN(($R$16*'Full Assumptions '!$F$369)/4,($R$16-AL142))),-2)</f>
        <v>0</v>
      </c>
      <c r="AN79" s="1424">
        <f>ROUND(IF(($R$16-AM142)&lt;=0,0,MIN(($R$16*'Full Assumptions '!$F$369)/4,($R$16-AM142))),-2)</f>
        <v>0</v>
      </c>
      <c r="AO79" s="1424">
        <f>ROUND(IF(($R$16-AN142)&lt;=0,0,MIN(($R$16*'Full Assumptions '!$F$369)/4,($R$16-AN142))),-2)</f>
        <v>0</v>
      </c>
      <c r="AP79" s="1424">
        <f>ROUND(IF(($R$16-AO142)&lt;=0,0,MIN(($R$16*'Full Assumptions '!$F$369)/4,($R$16-AO142))),-2)</f>
        <v>0</v>
      </c>
      <c r="AQ79" s="1424">
        <f>ROUND(IF(($R$16-AP142)&lt;=0,0,MIN(($R$16*'Full Assumptions '!$F$369)/4,($R$16-AP142))),-2)</f>
        <v>0</v>
      </c>
      <c r="AR79" s="1424">
        <f>ROUND(IF(($R$16-AQ142)&lt;=0,0,MIN(($R$16*'Full Assumptions '!$F$369)/4,($R$16-AQ142))),-2)</f>
        <v>0</v>
      </c>
      <c r="AS79" s="1424">
        <f>ROUND(IF(($R$16-AR142)&lt;=0,0,MIN(($R$16*'Full Assumptions '!$F$369)/4,($R$16-AR142))),-2)</f>
        <v>0</v>
      </c>
      <c r="AT79" s="1424">
        <f>ROUND(IF(($R$16-AS142)&lt;=0,0,MIN(($R$16*'Full Assumptions '!$F$369)/4,($R$16-AS142))),-2)</f>
        <v>0</v>
      </c>
      <c r="AU79" s="1424">
        <f>ROUND(IF(($R$16-AT142)&lt;=0,0,MIN(($R$16*'Full Assumptions '!$F$369)/4,($R$16-AT142))),-2)</f>
        <v>0</v>
      </c>
      <c r="AV79" s="1424">
        <f>ROUND(IF(($R$16-AU142)&lt;=0,0,MIN(($R$16*'Full Assumptions '!$F$369)/4,($R$16-AU142))),-2)</f>
        <v>0</v>
      </c>
      <c r="AW79" s="1424">
        <f>ROUND(IF(($R$16-AV142)&lt;=0,0,MIN(($R$16*'Full Assumptions '!$F$369)/4,($R$16-AV142))),-2)</f>
        <v>0</v>
      </c>
      <c r="AX79" s="1424">
        <f>ROUND(IF(($R$16-AW142)&lt;=0,0,MIN(($R$16*'Full Assumptions '!$F$369)/4,($R$16-AW142))),-2)</f>
        <v>0</v>
      </c>
      <c r="AY79" s="1424">
        <f>ROUND(IF(($R$16-AX142)&lt;=0,0,MIN(($R$16*'Full Assumptions '!$F$369)/4,($R$16-AX142))),-2)</f>
        <v>0</v>
      </c>
      <c r="AZ79" s="1424">
        <f>ROUND(IF(($R$16-AY142)&lt;=0,0,MIN(($R$16*'Full Assumptions '!$F$369)/4,($R$16-AY142))),-2)</f>
        <v>0</v>
      </c>
      <c r="BA79" s="1424">
        <f>ROUND(IF(($R$16-AZ142)&lt;=0,0,MIN(($R$16*'Full Assumptions '!$F$369)/4,($R$16-AZ142))),-2)</f>
        <v>0</v>
      </c>
      <c r="BB79" s="1424">
        <f>ROUND(IF(($R$16-BA142)&lt;=0,0,MIN(($R$16*'Full Assumptions '!$F$369)/4,($R$16-BA142))),-2)</f>
        <v>0</v>
      </c>
      <c r="BC79" s="1424">
        <f>ROUND(IF(($R$16-BB142)&lt;=0,0,MIN(($R$16*'Full Assumptions '!$F$369)/4,($R$16-BB142))),-2)</f>
        <v>0</v>
      </c>
      <c r="BD79" s="1424">
        <f>ROUND(IF(($R$16-BC142)&lt;=0,0,MIN(($R$16*'Full Assumptions '!$F$369)/4,($R$16-BC142))),-2)</f>
        <v>0</v>
      </c>
      <c r="BE79" s="1424">
        <f>ROUND(IF(($R$16-BD142)&lt;=0,0,MIN(($R$16*'Full Assumptions '!$F$369)/4,($R$16-BD142))),-2)</f>
        <v>0</v>
      </c>
      <c r="BF79" s="1424">
        <f>ROUND(IF(($R$16-BE142)&lt;=0,0,MIN(($R$16*'Full Assumptions '!$F$369)/4,($R$16-BE142))),-2)</f>
        <v>0</v>
      </c>
      <c r="BG79" s="1424">
        <f>ROUND(IF(($R$16-BF142)&lt;=0,0,MIN(($R$16*'Full Assumptions '!$F$369)/4,($R$16-BF142))),-2)</f>
        <v>0</v>
      </c>
      <c r="BH79" s="1424">
        <f>ROUND(IF(($R$16-BG142)&lt;=0,0,MIN(($R$16*'Full Assumptions '!$F$369)/4,($R$16-BG142))),-2)</f>
        <v>0</v>
      </c>
      <c r="BI79" s="1424">
        <f>ROUND(IF(($R$16-BH142)&lt;=0,0,MIN(($R$16*'Full Assumptions '!$F$369)/4,($R$16-BH142))),-2)</f>
        <v>0</v>
      </c>
      <c r="BJ79" s="1424">
        <f>ROUND(IF(($R$16-BI142)&lt;=0,0,MIN(($R$16*'Full Assumptions '!$F$369)/4,($R$16-BI142))),-2)</f>
        <v>0</v>
      </c>
      <c r="BK79" s="1424">
        <f>ROUND(IF(($R$16-BJ142)&lt;=0,0,MIN(($R$16*'Full Assumptions '!$F$369)/4,($R$16-BJ142))),-2)</f>
        <v>0</v>
      </c>
      <c r="BL79" s="1424">
        <f>ROUND(IF(($R$16-BK142)&lt;=0,0,MIN(($R$16*'Full Assumptions '!$F$369)/4,($R$16-BK142))),-2)</f>
        <v>0</v>
      </c>
      <c r="BM79" s="1424">
        <f>ROUND(IF(($R$16-BL142)&lt;=0,0,MIN(($R$16*'Full Assumptions '!$F$369)/4,($R$16-BL142))),-2)</f>
        <v>0</v>
      </c>
      <c r="BN79" s="1424">
        <f>ROUND(IF(($R$16-BM142)&lt;=0,0,MIN(($R$16*'Full Assumptions '!$F$369)/4,($R$16-BM142))),-2)</f>
        <v>0</v>
      </c>
    </row>
    <row r="80" spans="1:66" ht="10.5">
      <c r="A80" s="1434"/>
      <c r="B80" s="1624" t="s">
        <v>79</v>
      </c>
      <c r="C80" s="1446" t="s">
        <v>66</v>
      </c>
      <c r="D80" s="1425"/>
      <c r="E80" s="1425"/>
      <c r="F80" s="1425"/>
      <c r="G80" s="1425"/>
      <c r="H80" s="1425"/>
      <c r="I80" s="1425"/>
      <c r="J80" s="1425"/>
      <c r="K80" s="1425"/>
      <c r="L80" s="1425"/>
      <c r="M80" s="1425"/>
      <c r="N80" s="1425"/>
      <c r="O80" s="1425"/>
      <c r="P80" s="1425"/>
      <c r="Q80" s="1425"/>
      <c r="R80" s="1425"/>
      <c r="S80" s="1425">
        <f>ROUND(IF(($S$17-R143)&lt;=0,0,MIN(($S$17*'Full Assumptions '!$F$369)/4,($S$17-R143))),-2)</f>
        <v>0</v>
      </c>
      <c r="T80" s="1425">
        <f>ROUND(IF(($S$17-S143)&lt;=0,0,MIN(($S$17*'Full Assumptions '!$F$369)/4,($S$17-S143))),-2)</f>
        <v>0</v>
      </c>
      <c r="U80" s="1425">
        <f>ROUND(IF(($S$17-T143)&lt;=0,0,MIN(($S$17*'Full Assumptions '!$F$369)/4,($S$17-T143))),-2)</f>
        <v>0</v>
      </c>
      <c r="V80" s="1425">
        <f>ROUND(IF(($S$17-U143)&lt;=0,0,MIN(($S$17*'Full Assumptions '!$F$369)/4,($S$17-U143))),-2)</f>
        <v>0</v>
      </c>
      <c r="W80" s="1425">
        <f>ROUND(IF(($S$17-V143)&lt;=0,0,MIN(($S$17*'Full Assumptions '!$F$369)/4,($S$17-V143))),-2)</f>
        <v>0</v>
      </c>
      <c r="X80" s="1425">
        <f>ROUND(IF(($S$17-W143)&lt;=0,0,MIN(($S$17*'Full Assumptions '!$F$369)/4,($S$17-W143))),-2)</f>
        <v>0</v>
      </c>
      <c r="Y80" s="1425">
        <f>ROUND(IF(($S$17-X143)&lt;=0,0,MIN(($S$17*'Full Assumptions '!$F$369)/4,($S$17-X143))),-2)</f>
        <v>0</v>
      </c>
      <c r="Z80" s="1425">
        <f>ROUND(IF(($S$17-Y143)&lt;=0,0,MIN(($S$17*'Full Assumptions '!$F$369)/4,($S$17-Y143))),-2)</f>
        <v>0</v>
      </c>
      <c r="AA80" s="1425">
        <f>ROUND(IF(($S$17-Z143)&lt;=0,0,MIN(($S$17*'Full Assumptions '!$F$369)/4,($S$17-Z143))),-2)</f>
        <v>0</v>
      </c>
      <c r="AB80" s="1425">
        <f>ROUND(IF(($S$17-AA143)&lt;=0,0,MIN(($S$17*'Full Assumptions '!$F$369)/4,($S$17-AA143))),-2)</f>
        <v>0</v>
      </c>
      <c r="AC80" s="1425">
        <f>ROUND(IF(($S$17-AB143)&lt;=0,0,MIN(($S$17*'Full Assumptions '!$F$369)/4,($S$17-AB143))),-2)</f>
        <v>0</v>
      </c>
      <c r="AD80" s="1425">
        <f>ROUND(IF(($S$17-AC143)&lt;=0,0,MIN(($S$17*'Full Assumptions '!$F$369)/4,($S$17-AC143))),-2)</f>
        <v>0</v>
      </c>
      <c r="AE80" s="1425">
        <f>ROUND(IF(($S$17-AD143)&lt;=0,0,MIN(($S$17*'Full Assumptions '!$F$369)/4,($S$17-AD143))),-2)</f>
        <v>0</v>
      </c>
      <c r="AF80" s="1425">
        <f>ROUND(IF(($S$17-AE143)&lt;=0,0,MIN(($S$17*'Full Assumptions '!$F$369)/4,($S$17-AE143))),-2)</f>
        <v>0</v>
      </c>
      <c r="AG80" s="1425">
        <f>ROUND(IF(($S$17-AF143)&lt;=0,0,MIN(($S$17*'Full Assumptions '!$F$369)/4,($S$17-AF143))),-2)</f>
        <v>0</v>
      </c>
      <c r="AH80" s="1425">
        <f>ROUND(IF(($S$17-AG143)&lt;=0,0,MIN(($S$17*'Full Assumptions '!$F$369)/4,($S$17-AG143))),-2)</f>
        <v>0</v>
      </c>
      <c r="AI80" s="1425">
        <f>ROUND(IF(($S$17-AH143)&lt;=0,0,MIN(($S$17*'Full Assumptions '!$F$369)/4,($S$17-AH143))),-2)</f>
        <v>0</v>
      </c>
      <c r="AJ80" s="1425">
        <f>ROUND(IF(($S$17-AI143)&lt;=0,0,MIN(($S$17*'Full Assumptions '!$F$369)/4,($S$17-AI143))),-2)</f>
        <v>0</v>
      </c>
      <c r="AK80" s="1425">
        <f>ROUND(IF(($S$17-AJ143)&lt;=0,0,MIN(($S$17*'Full Assumptions '!$F$369)/4,($S$17-AJ143))),-2)</f>
        <v>0</v>
      </c>
      <c r="AL80" s="1425">
        <f>ROUND(IF(($S$17-AK143)&lt;=0,0,MIN(($S$17*'Full Assumptions '!$F$369)/4,($S$17-AK143))),-2)</f>
        <v>0</v>
      </c>
      <c r="AM80" s="1425">
        <f>ROUND(IF(($S$17-AL143)&lt;=0,0,MIN(($S$17*'Full Assumptions '!$F$369)/4,($S$17-AL143))),-2)</f>
        <v>0</v>
      </c>
      <c r="AN80" s="1425">
        <f>ROUND(IF(($S$17-AM143)&lt;=0,0,MIN(($S$17*'Full Assumptions '!$F$369)/4,($S$17-AM143))),-2)</f>
        <v>0</v>
      </c>
      <c r="AO80" s="1425">
        <f>ROUND(IF(($S$17-AN143)&lt;=0,0,MIN(($S$17*'Full Assumptions '!$F$369)/4,($S$17-AN143))),-2)</f>
        <v>0</v>
      </c>
      <c r="AP80" s="1425">
        <f>ROUND(IF(($S$17-AO143)&lt;=0,0,MIN(($S$17*'Full Assumptions '!$F$369)/4,($S$17-AO143))),-2)</f>
        <v>0</v>
      </c>
      <c r="AQ80" s="1425">
        <f>ROUND(IF(($S$17-AP143)&lt;=0,0,MIN(($S$17*'Full Assumptions '!$F$369)/4,($S$17-AP143))),-2)</f>
        <v>0</v>
      </c>
      <c r="AR80" s="1425">
        <f>ROUND(IF(($S$17-AQ143)&lt;=0,0,MIN(($S$17*'Full Assumptions '!$F$369)/4,($S$17-AQ143))),-2)</f>
        <v>0</v>
      </c>
      <c r="AS80" s="1425">
        <f>ROUND(IF(($S$17-AR143)&lt;=0,0,MIN(($S$17*'Full Assumptions '!$F$369)/4,($S$17-AR143))),-2)</f>
        <v>0</v>
      </c>
      <c r="AT80" s="1425">
        <f>ROUND(IF(($S$17-AS143)&lt;=0,0,MIN(($S$17*'Full Assumptions '!$F$369)/4,($S$17-AS143))),-2)</f>
        <v>0</v>
      </c>
      <c r="AU80" s="1425">
        <f>ROUND(IF(($S$17-AT143)&lt;=0,0,MIN(($S$17*'Full Assumptions '!$F$369)/4,($S$17-AT143))),-2)</f>
        <v>0</v>
      </c>
      <c r="AV80" s="1425">
        <f>ROUND(IF(($S$17-AU143)&lt;=0,0,MIN(($S$17*'Full Assumptions '!$F$369)/4,($S$17-AU143))),-2)</f>
        <v>0</v>
      </c>
      <c r="AW80" s="1425">
        <f>ROUND(IF(($S$17-AV143)&lt;=0,0,MIN(($S$17*'Full Assumptions '!$F$369)/4,($S$17-AV143))),-2)</f>
        <v>0</v>
      </c>
      <c r="AX80" s="1425">
        <f>ROUND(IF(($S$17-AW143)&lt;=0,0,MIN(($S$17*'Full Assumptions '!$F$369)/4,($S$17-AW143))),-2)</f>
        <v>0</v>
      </c>
      <c r="AY80" s="1425">
        <f>ROUND(IF(($S$17-AX143)&lt;=0,0,MIN(($S$17*'Full Assumptions '!$F$369)/4,($S$17-AX143))),-2)</f>
        <v>0</v>
      </c>
      <c r="AZ80" s="1425">
        <f>ROUND(IF(($S$17-AY143)&lt;=0,0,MIN(($S$17*'Full Assumptions '!$F$369)/4,($S$17-AY143))),-2)</f>
        <v>0</v>
      </c>
      <c r="BA80" s="1425">
        <f>ROUND(IF(($S$17-AZ143)&lt;=0,0,MIN(($S$17*'Full Assumptions '!$F$369)/4,($S$17-AZ143))),-2)</f>
        <v>0</v>
      </c>
      <c r="BB80" s="1425">
        <f>ROUND(IF(($S$17-BA143)&lt;=0,0,MIN(($S$17*'Full Assumptions '!$F$369)/4,($S$17-BA143))),-2)</f>
        <v>0</v>
      </c>
      <c r="BC80" s="1425">
        <f>ROUND(IF(($S$17-BB143)&lt;=0,0,MIN(($S$17*'Full Assumptions '!$F$369)/4,($S$17-BB143))),-2)</f>
        <v>0</v>
      </c>
      <c r="BD80" s="1425">
        <f>ROUND(IF(($S$17-BC143)&lt;=0,0,MIN(($S$17*'Full Assumptions '!$F$369)/4,($S$17-BC143))),-2)</f>
        <v>0</v>
      </c>
      <c r="BE80" s="1425">
        <f>ROUND(IF(($S$17-BD143)&lt;=0,0,MIN(($S$17*'Full Assumptions '!$F$369)/4,($S$17-BD143))),-2)</f>
        <v>0</v>
      </c>
      <c r="BF80" s="1425">
        <f>ROUND(IF(($S$17-BE143)&lt;=0,0,MIN(($S$17*'Full Assumptions '!$F$369)/4,($S$17-BE143))),-2)</f>
        <v>0</v>
      </c>
      <c r="BG80" s="1425">
        <f>ROUND(IF(($S$17-BF143)&lt;=0,0,MIN(($S$17*'Full Assumptions '!$F$369)/4,($S$17-BF143))),-2)</f>
        <v>0</v>
      </c>
      <c r="BH80" s="1425">
        <f>ROUND(IF(($S$17-BG143)&lt;=0,0,MIN(($S$17*'Full Assumptions '!$F$369)/4,($S$17-BG143))),-2)</f>
        <v>0</v>
      </c>
      <c r="BI80" s="1425">
        <f>ROUND(IF(($S$17-BH143)&lt;=0,0,MIN(($S$17*'Full Assumptions '!$F$369)/4,($S$17-BH143))),-2)</f>
        <v>0</v>
      </c>
      <c r="BJ80" s="1425">
        <f>ROUND(IF(($S$17-BI143)&lt;=0,0,MIN(($S$17*'Full Assumptions '!$F$369)/4,($S$17-BI143))),-2)</f>
        <v>0</v>
      </c>
      <c r="BK80" s="1425">
        <f>ROUND(IF(($S$17-BJ143)&lt;=0,0,MIN(($S$17*'Full Assumptions '!$F$369)/4,($S$17-BJ143))),-2)</f>
        <v>0</v>
      </c>
      <c r="BL80" s="1425">
        <f>ROUND(IF(($S$17-BK143)&lt;=0,0,MIN(($S$17*'Full Assumptions '!$F$369)/4,($S$17-BK143))),-2)</f>
        <v>0</v>
      </c>
      <c r="BM80" s="1425">
        <f>ROUND(IF(($S$17-BL143)&lt;=0,0,MIN(($S$17*'Full Assumptions '!$F$369)/4,($S$17-BL143))),-2)</f>
        <v>0</v>
      </c>
      <c r="BN80" s="1425">
        <f>ROUND(IF(($S$17-BM143)&lt;=0,0,MIN(($S$17*'Full Assumptions '!$F$369)/4,($S$17-BM143))),-2)</f>
        <v>0</v>
      </c>
    </row>
    <row r="81" spans="1:66" ht="10.5">
      <c r="A81" s="1434"/>
      <c r="B81" s="1624"/>
      <c r="C81" s="1446" t="s">
        <v>67</v>
      </c>
      <c r="D81" s="1424"/>
      <c r="E81" s="1424"/>
      <c r="F81" s="1424"/>
      <c r="G81" s="1424"/>
      <c r="H81" s="1424"/>
      <c r="I81" s="1424"/>
      <c r="J81" s="1424"/>
      <c r="K81" s="1424"/>
      <c r="L81" s="1424"/>
      <c r="M81" s="1424"/>
      <c r="N81" s="1424"/>
      <c r="O81" s="1424"/>
      <c r="P81" s="1424"/>
      <c r="Q81" s="1424"/>
      <c r="R81" s="1424"/>
      <c r="S81" s="1424"/>
      <c r="T81" s="1424">
        <f>ROUND(IF(($T$18-S144)&lt;=0,0,MIN(($T$18*'Full Assumptions '!$F$369)/4,($T$18-S144))),-2)</f>
        <v>0</v>
      </c>
      <c r="U81" s="1424">
        <f>ROUND(IF(($T$18-T144)&lt;=0,0,MIN(($T$18*'Full Assumptions '!$F$369)/4,($T$18-T144))),-2)</f>
        <v>0</v>
      </c>
      <c r="V81" s="1424">
        <f>ROUND(IF(($T$18-U144)&lt;=0,0,MIN(($T$18*'Full Assumptions '!$F$369)/4,($T$18-U144))),-2)</f>
        <v>0</v>
      </c>
      <c r="W81" s="1424">
        <f>ROUND(IF(($T$18-V144)&lt;=0,0,MIN(($T$18*'Full Assumptions '!$F$369)/4,($T$18-V144))),-2)</f>
        <v>0</v>
      </c>
      <c r="X81" s="1424">
        <f>ROUND(IF(($T$18-W144)&lt;=0,0,MIN(($T$18*'Full Assumptions '!$F$369)/4,($T$18-W144))),-2)</f>
        <v>0</v>
      </c>
      <c r="Y81" s="1424">
        <f>ROUND(IF(($T$18-X144)&lt;=0,0,MIN(($T$18*'Full Assumptions '!$F$369)/4,($T$18-X144))),-2)</f>
        <v>0</v>
      </c>
      <c r="Z81" s="1424">
        <f>ROUND(IF(($T$18-Y144)&lt;=0,0,MIN(($T$18*'Full Assumptions '!$F$369)/4,($T$18-Y144))),-2)</f>
        <v>0</v>
      </c>
      <c r="AA81" s="1424">
        <f>ROUND(IF(($T$18-Z144)&lt;=0,0,MIN(($T$18*'Full Assumptions '!$F$369)/4,($T$18-Z144))),-2)</f>
        <v>0</v>
      </c>
      <c r="AB81" s="1424">
        <f>ROUND(IF(($T$18-AA144)&lt;=0,0,MIN(($T$18*'Full Assumptions '!$F$369)/4,($T$18-AA144))),-2)</f>
        <v>0</v>
      </c>
      <c r="AC81" s="1424">
        <f>ROUND(IF(($T$18-AB144)&lt;=0,0,MIN(($T$18*'Full Assumptions '!$F$369)/4,($T$18-AB144))),-2)</f>
        <v>0</v>
      </c>
      <c r="AD81" s="1424">
        <f>ROUND(IF(($T$18-AC144)&lt;=0,0,MIN(($T$18*'Full Assumptions '!$F$369)/4,($T$18-AC144))),-2)</f>
        <v>0</v>
      </c>
      <c r="AE81" s="1424">
        <f>ROUND(IF(($T$18-AD144)&lt;=0,0,MIN(($T$18*'Full Assumptions '!$F$369)/4,($T$18-AD144))),-2)</f>
        <v>0</v>
      </c>
      <c r="AF81" s="1424">
        <f>ROUND(IF(($T$18-AE144)&lt;=0,0,MIN(($T$18*'Full Assumptions '!$F$369)/4,($T$18-AE144))),-2)</f>
        <v>0</v>
      </c>
      <c r="AG81" s="1424">
        <f>ROUND(IF(($T$18-AF144)&lt;=0,0,MIN(($T$18*'Full Assumptions '!$F$369)/4,($T$18-AF144))),-2)</f>
        <v>0</v>
      </c>
      <c r="AH81" s="1424">
        <f>ROUND(IF(($T$18-AG144)&lt;=0,0,MIN(($T$18*'Full Assumptions '!$F$369)/4,($T$18-AG144))),-2)</f>
        <v>0</v>
      </c>
      <c r="AI81" s="1424">
        <f>ROUND(IF(($T$18-AH144)&lt;=0,0,MIN(($T$18*'Full Assumptions '!$F$369)/4,($T$18-AH144))),-2)</f>
        <v>0</v>
      </c>
      <c r="AJ81" s="1424">
        <f>ROUND(IF(($T$18-AI144)&lt;=0,0,MIN(($T$18*'Full Assumptions '!$F$369)/4,($T$18-AI144))),-2)</f>
        <v>0</v>
      </c>
      <c r="AK81" s="1424">
        <f>ROUND(IF(($T$18-AJ144)&lt;=0,0,MIN(($T$18*'Full Assumptions '!$F$369)/4,($T$18-AJ144))),-2)</f>
        <v>0</v>
      </c>
      <c r="AL81" s="1424">
        <f>ROUND(IF(($T$18-AK144)&lt;=0,0,MIN(($T$18*'Full Assumptions '!$F$369)/4,($T$18-AK144))),-2)</f>
        <v>0</v>
      </c>
      <c r="AM81" s="1424">
        <f>ROUND(IF(($T$18-AL144)&lt;=0,0,MIN(($T$18*'Full Assumptions '!$F$369)/4,($T$18-AL144))),-2)</f>
        <v>0</v>
      </c>
      <c r="AN81" s="1424">
        <f>ROUND(IF(($T$18-AM144)&lt;=0,0,MIN(($T$18*'Full Assumptions '!$F$369)/4,($T$18-AM144))),-2)</f>
        <v>0</v>
      </c>
      <c r="AO81" s="1424">
        <f>ROUND(IF(($T$18-AN144)&lt;=0,0,MIN(($T$18*'Full Assumptions '!$F$369)/4,($T$18-AN144))),-2)</f>
        <v>0</v>
      </c>
      <c r="AP81" s="1424">
        <f>ROUND(IF(($T$18-AO144)&lt;=0,0,MIN(($T$18*'Full Assumptions '!$F$369)/4,($T$18-AO144))),-2)</f>
        <v>0</v>
      </c>
      <c r="AQ81" s="1424">
        <f>ROUND(IF(($T$18-AP144)&lt;=0,0,MIN(($T$18*'Full Assumptions '!$F$369)/4,($T$18-AP144))),-2)</f>
        <v>0</v>
      </c>
      <c r="AR81" s="1424">
        <f>ROUND(IF(($T$18-AQ144)&lt;=0,0,MIN(($T$18*'Full Assumptions '!$F$369)/4,($T$18-AQ144))),-2)</f>
        <v>0</v>
      </c>
      <c r="AS81" s="1424">
        <f>ROUND(IF(($T$18-AR144)&lt;=0,0,MIN(($T$18*'Full Assumptions '!$F$369)/4,($T$18-AR144))),-2)</f>
        <v>0</v>
      </c>
      <c r="AT81" s="1424">
        <f>ROUND(IF(($T$18-AS144)&lt;=0,0,MIN(($T$18*'Full Assumptions '!$F$369)/4,($T$18-AS144))),-2)</f>
        <v>0</v>
      </c>
      <c r="AU81" s="1424">
        <f>ROUND(IF(($T$18-AT144)&lt;=0,0,MIN(($T$18*'Full Assumptions '!$F$369)/4,($T$18-AT144))),-2)</f>
        <v>0</v>
      </c>
      <c r="AV81" s="1424">
        <f>ROUND(IF(($T$18-AU144)&lt;=0,0,MIN(($T$18*'Full Assumptions '!$F$369)/4,($T$18-AU144))),-2)</f>
        <v>0</v>
      </c>
      <c r="AW81" s="1424">
        <f>ROUND(IF(($T$18-AV144)&lt;=0,0,MIN(($T$18*'Full Assumptions '!$F$369)/4,($T$18-AV144))),-2)</f>
        <v>0</v>
      </c>
      <c r="AX81" s="1424">
        <f>ROUND(IF(($T$18-AW144)&lt;=0,0,MIN(($T$18*'Full Assumptions '!$F$369)/4,($T$18-AW144))),-2)</f>
        <v>0</v>
      </c>
      <c r="AY81" s="1424">
        <f>ROUND(IF(($T$18-AX144)&lt;=0,0,MIN(($T$18*'Full Assumptions '!$F$369)/4,($T$18-AX144))),-2)</f>
        <v>0</v>
      </c>
      <c r="AZ81" s="1424">
        <f>ROUND(IF(($T$18-AY144)&lt;=0,0,MIN(($T$18*'Full Assumptions '!$F$369)/4,($T$18-AY144))),-2)</f>
        <v>0</v>
      </c>
      <c r="BA81" s="1424">
        <f>ROUND(IF(($T$18-AZ144)&lt;=0,0,MIN(($T$18*'Full Assumptions '!$F$369)/4,($T$18-AZ144))),-2)</f>
        <v>0</v>
      </c>
      <c r="BB81" s="1424">
        <f>ROUND(IF(($T$18-BA144)&lt;=0,0,MIN(($T$18*'Full Assumptions '!$F$369)/4,($T$18-BA144))),-2)</f>
        <v>0</v>
      </c>
      <c r="BC81" s="1424">
        <f>ROUND(IF(($T$18-BB144)&lt;=0,0,MIN(($T$18*'Full Assumptions '!$F$369)/4,($T$18-BB144))),-2)</f>
        <v>0</v>
      </c>
      <c r="BD81" s="1424">
        <f>ROUND(IF(($T$18-BC144)&lt;=0,0,MIN(($T$18*'Full Assumptions '!$F$369)/4,($T$18-BC144))),-2)</f>
        <v>0</v>
      </c>
      <c r="BE81" s="1424">
        <f>ROUND(IF(($T$18-BD144)&lt;=0,0,MIN(($T$18*'Full Assumptions '!$F$369)/4,($T$18-BD144))),-2)</f>
        <v>0</v>
      </c>
      <c r="BF81" s="1424">
        <f>ROUND(IF(($T$18-BE144)&lt;=0,0,MIN(($T$18*'Full Assumptions '!$F$369)/4,($T$18-BE144))),-2)</f>
        <v>0</v>
      </c>
      <c r="BG81" s="1424">
        <f>ROUND(IF(($T$18-BF144)&lt;=0,0,MIN(($T$18*'Full Assumptions '!$F$369)/4,($T$18-BF144))),-2)</f>
        <v>0</v>
      </c>
      <c r="BH81" s="1424">
        <f>ROUND(IF(($T$18-BG144)&lt;=0,0,MIN(($T$18*'Full Assumptions '!$F$369)/4,($T$18-BG144))),-2)</f>
        <v>0</v>
      </c>
      <c r="BI81" s="1424">
        <f>ROUND(IF(($T$18-BH144)&lt;=0,0,MIN(($T$18*'Full Assumptions '!$F$369)/4,($T$18-BH144))),-2)</f>
        <v>0</v>
      </c>
      <c r="BJ81" s="1424">
        <f>ROUND(IF(($T$18-BI144)&lt;=0,0,MIN(($T$18*'Full Assumptions '!$F$369)/4,($T$18-BI144))),-2)</f>
        <v>0</v>
      </c>
      <c r="BK81" s="1424">
        <f>ROUND(IF(($T$18-BJ144)&lt;=0,0,MIN(($T$18*'Full Assumptions '!$F$369)/4,($T$18-BJ144))),-2)</f>
        <v>0</v>
      </c>
      <c r="BL81" s="1424">
        <f>ROUND(IF(($T$18-BK144)&lt;=0,0,MIN(($T$18*'Full Assumptions '!$F$369)/4,($T$18-BK144))),-2)</f>
        <v>0</v>
      </c>
      <c r="BM81" s="1424">
        <f>ROUND(IF(($T$18-BL144)&lt;=0,0,MIN(($T$18*'Full Assumptions '!$F$369)/4,($T$18-BL144))),-2)</f>
        <v>0</v>
      </c>
      <c r="BN81" s="1424">
        <f>ROUND(IF(($T$18-BM144)&lt;=0,0,MIN(($T$18*'Full Assumptions '!$F$369)/4,($T$18-BM144))),-2)</f>
        <v>0</v>
      </c>
    </row>
    <row r="82" spans="1:66" ht="10.5">
      <c r="A82" s="1434"/>
      <c r="B82" s="1624"/>
      <c r="C82" s="1446" t="s">
        <v>68</v>
      </c>
      <c r="D82" s="1425"/>
      <c r="E82" s="1425"/>
      <c r="F82" s="1425"/>
      <c r="G82" s="1425"/>
      <c r="H82" s="1425"/>
      <c r="I82" s="1425"/>
      <c r="J82" s="1425"/>
      <c r="K82" s="1425"/>
      <c r="L82" s="1425"/>
      <c r="M82" s="1425"/>
      <c r="N82" s="1425"/>
      <c r="O82" s="1425"/>
      <c r="P82" s="1425"/>
      <c r="Q82" s="1425"/>
      <c r="R82" s="1425"/>
      <c r="S82" s="1425"/>
      <c r="T82" s="1425"/>
      <c r="U82" s="1425">
        <f>ROUND(IF(($U$19-T145)&lt;=0,0,MIN(($U$19*'Full Assumptions '!$F$369)/4,($U$19-T145))),-2)</f>
        <v>0</v>
      </c>
      <c r="V82" s="1425">
        <f>ROUND(IF(($U$19-U145)&lt;=0,0,MIN(($U$19*'Full Assumptions '!$F$369)/4,($U$19-U145))),-2)</f>
        <v>0</v>
      </c>
      <c r="W82" s="1425">
        <f>ROUND(IF(($U$19-V145)&lt;=0,0,MIN(($U$19*'Full Assumptions '!$F$369)/4,($U$19-V145))),-2)</f>
        <v>0</v>
      </c>
      <c r="X82" s="1425">
        <f>ROUND(IF(($U$19-W145)&lt;=0,0,MIN(($U$19*'Full Assumptions '!$F$369)/4,($U$19-W145))),-2)</f>
        <v>0</v>
      </c>
      <c r="Y82" s="1425">
        <f>ROUND(IF(($U$19-X145)&lt;=0,0,MIN(($U$19*'Full Assumptions '!$F$369)/4,($U$19-X145))),-2)</f>
        <v>0</v>
      </c>
      <c r="Z82" s="1425">
        <f>ROUND(IF(($U$19-Y145)&lt;=0,0,MIN(($U$19*'Full Assumptions '!$F$369)/4,($U$19-Y145))),-2)</f>
        <v>0</v>
      </c>
      <c r="AA82" s="1425">
        <f>ROUND(IF(($U$19-Z145)&lt;=0,0,MIN(($U$19*'Full Assumptions '!$F$369)/4,($U$19-Z145))),-2)</f>
        <v>0</v>
      </c>
      <c r="AB82" s="1425">
        <f>ROUND(IF(($U$19-AA145)&lt;=0,0,MIN(($U$19*'Full Assumptions '!$F$369)/4,($U$19-AA145))),-2)</f>
        <v>0</v>
      </c>
      <c r="AC82" s="1425">
        <f>ROUND(IF(($U$19-AB145)&lt;=0,0,MIN(($U$19*'Full Assumptions '!$F$369)/4,($U$19-AB145))),-2)</f>
        <v>0</v>
      </c>
      <c r="AD82" s="1425">
        <f>ROUND(IF(($U$19-AC145)&lt;=0,0,MIN(($U$19*'Full Assumptions '!$F$369)/4,($U$19-AC145))),-2)</f>
        <v>0</v>
      </c>
      <c r="AE82" s="1425">
        <f>ROUND(IF(($U$19-AD145)&lt;=0,0,MIN(($U$19*'Full Assumptions '!$F$369)/4,($U$19-AD145))),-2)</f>
        <v>0</v>
      </c>
      <c r="AF82" s="1425">
        <f>ROUND(IF(($U$19-AE145)&lt;=0,0,MIN(($U$19*'Full Assumptions '!$F$369)/4,($U$19-AE145))),-2)</f>
        <v>0</v>
      </c>
      <c r="AG82" s="1425">
        <f>ROUND(IF(($U$19-AF145)&lt;=0,0,MIN(($U$19*'Full Assumptions '!$F$369)/4,($U$19-AF145))),-2)</f>
        <v>0</v>
      </c>
      <c r="AH82" s="1425">
        <f>ROUND(IF(($U$19-AG145)&lt;=0,0,MIN(($U$19*'Full Assumptions '!$F$369)/4,($U$19-AG145))),-2)</f>
        <v>0</v>
      </c>
      <c r="AI82" s="1425">
        <f>ROUND(IF(($U$19-AH145)&lt;=0,0,MIN(($U$19*'Full Assumptions '!$F$369)/4,($U$19-AH145))),-2)</f>
        <v>0</v>
      </c>
      <c r="AJ82" s="1425">
        <f>ROUND(IF(($U$19-AI145)&lt;=0,0,MIN(($U$19*'Full Assumptions '!$F$369)/4,($U$19-AI145))),-2)</f>
        <v>0</v>
      </c>
      <c r="AK82" s="1425">
        <f>ROUND(IF(($U$19-AJ145)&lt;=0,0,MIN(($U$19*'Full Assumptions '!$F$369)/4,($U$19-AJ145))),-2)</f>
        <v>0</v>
      </c>
      <c r="AL82" s="1425">
        <f>ROUND(IF(($U$19-AK145)&lt;=0,0,MIN(($U$19*'Full Assumptions '!$F$369)/4,($U$19-AK145))),-2)</f>
        <v>0</v>
      </c>
      <c r="AM82" s="1425">
        <f>ROUND(IF(($U$19-AL145)&lt;=0,0,MIN(($U$19*'Full Assumptions '!$F$369)/4,($U$19-AL145))),-2)</f>
        <v>0</v>
      </c>
      <c r="AN82" s="1425">
        <f>ROUND(IF(($U$19-AM145)&lt;=0,0,MIN(($U$19*'Full Assumptions '!$F$369)/4,($U$19-AM145))),-2)</f>
        <v>0</v>
      </c>
      <c r="AO82" s="1425">
        <f>ROUND(IF(($U$19-AN145)&lt;=0,0,MIN(($U$19*'Full Assumptions '!$F$369)/4,($U$19-AN145))),-2)</f>
        <v>0</v>
      </c>
      <c r="AP82" s="1425">
        <f>ROUND(IF(($U$19-AO145)&lt;=0,0,MIN(($U$19*'Full Assumptions '!$F$369)/4,($U$19-AO145))),-2)</f>
        <v>0</v>
      </c>
      <c r="AQ82" s="1425">
        <f>ROUND(IF(($U$19-AP145)&lt;=0,0,MIN(($U$19*'Full Assumptions '!$F$369)/4,($U$19-AP145))),-2)</f>
        <v>0</v>
      </c>
      <c r="AR82" s="1425">
        <f>ROUND(IF(($U$19-AQ145)&lt;=0,0,MIN(($U$19*'Full Assumptions '!$F$369)/4,($U$19-AQ145))),-2)</f>
        <v>0</v>
      </c>
      <c r="AS82" s="1425">
        <f>ROUND(IF(($U$19-AR145)&lt;=0,0,MIN(($U$19*'Full Assumptions '!$F$369)/4,($U$19-AR145))),-2)</f>
        <v>0</v>
      </c>
      <c r="AT82" s="1425">
        <f>ROUND(IF(($U$19-AS145)&lt;=0,0,MIN(($U$19*'Full Assumptions '!$F$369)/4,($U$19-AS145))),-2)</f>
        <v>0</v>
      </c>
      <c r="AU82" s="1425">
        <f>ROUND(IF(($U$19-AT145)&lt;=0,0,MIN(($U$19*'Full Assumptions '!$F$369)/4,($U$19-AT145))),-2)</f>
        <v>0</v>
      </c>
      <c r="AV82" s="1425">
        <f>ROUND(IF(($U$19-AU145)&lt;=0,0,MIN(($U$19*'Full Assumptions '!$F$369)/4,($U$19-AU145))),-2)</f>
        <v>0</v>
      </c>
      <c r="AW82" s="1425">
        <f>ROUND(IF(($U$19-AV145)&lt;=0,0,MIN(($U$19*'Full Assumptions '!$F$369)/4,($U$19-AV145))),-2)</f>
        <v>0</v>
      </c>
      <c r="AX82" s="1425">
        <f>ROUND(IF(($U$19-AW145)&lt;=0,0,MIN(($U$19*'Full Assumptions '!$F$369)/4,($U$19-AW145))),-2)</f>
        <v>0</v>
      </c>
      <c r="AY82" s="1425">
        <f>ROUND(IF(($U$19-AX145)&lt;=0,0,MIN(($U$19*'Full Assumptions '!$F$369)/4,($U$19-AX145))),-2)</f>
        <v>0</v>
      </c>
      <c r="AZ82" s="1425">
        <f>ROUND(IF(($U$19-AY145)&lt;=0,0,MIN(($U$19*'Full Assumptions '!$F$369)/4,($U$19-AY145))),-2)</f>
        <v>0</v>
      </c>
      <c r="BA82" s="1425">
        <f>ROUND(IF(($U$19-AZ145)&lt;=0,0,MIN(($U$19*'Full Assumptions '!$F$369)/4,($U$19-AZ145))),-2)</f>
        <v>0</v>
      </c>
      <c r="BB82" s="1425">
        <f>ROUND(IF(($U$19-BA145)&lt;=0,0,MIN(($U$19*'Full Assumptions '!$F$369)/4,($U$19-BA145))),-2)</f>
        <v>0</v>
      </c>
      <c r="BC82" s="1425">
        <f>ROUND(IF(($U$19-BB145)&lt;=0,0,MIN(($U$19*'Full Assumptions '!$F$369)/4,($U$19-BB145))),-2)</f>
        <v>0</v>
      </c>
      <c r="BD82" s="1425">
        <f>ROUND(IF(($U$19-BC145)&lt;=0,0,MIN(($U$19*'Full Assumptions '!$F$369)/4,($U$19-BC145))),-2)</f>
        <v>0</v>
      </c>
      <c r="BE82" s="1425">
        <f>ROUND(IF(($U$19-BD145)&lt;=0,0,MIN(($U$19*'Full Assumptions '!$F$369)/4,($U$19-BD145))),-2)</f>
        <v>0</v>
      </c>
      <c r="BF82" s="1425">
        <f>ROUND(IF(($U$19-BE145)&lt;=0,0,MIN(($U$19*'Full Assumptions '!$F$369)/4,($U$19-BE145))),-2)</f>
        <v>0</v>
      </c>
      <c r="BG82" s="1425">
        <f>ROUND(IF(($U$19-BF145)&lt;=0,0,MIN(($U$19*'Full Assumptions '!$F$369)/4,($U$19-BF145))),-2)</f>
        <v>0</v>
      </c>
      <c r="BH82" s="1425">
        <f>ROUND(IF(($U$19-BG145)&lt;=0,0,MIN(($U$19*'Full Assumptions '!$F$369)/4,($U$19-BG145))),-2)</f>
        <v>0</v>
      </c>
      <c r="BI82" s="1425">
        <f>ROUND(IF(($U$19-BH145)&lt;=0,0,MIN(($U$19*'Full Assumptions '!$F$369)/4,($U$19-BH145))),-2)</f>
        <v>0</v>
      </c>
      <c r="BJ82" s="1425">
        <f>ROUND(IF(($U$19-BI145)&lt;=0,0,MIN(($U$19*'Full Assumptions '!$F$369)/4,($U$19-BI145))),-2)</f>
        <v>0</v>
      </c>
      <c r="BK82" s="1425">
        <f>ROUND(IF(($U$19-BJ145)&lt;=0,0,MIN(($U$19*'Full Assumptions '!$F$369)/4,($U$19-BJ145))),-2)</f>
        <v>0</v>
      </c>
      <c r="BL82" s="1425">
        <f>ROUND(IF(($U$19-BK145)&lt;=0,0,MIN(($U$19*'Full Assumptions '!$F$369)/4,($U$19-BK145))),-2)</f>
        <v>0</v>
      </c>
      <c r="BM82" s="1425">
        <f>ROUND(IF(($U$19-BL145)&lt;=0,0,MIN(($U$19*'Full Assumptions '!$F$369)/4,($U$19-BL145))),-2)</f>
        <v>0</v>
      </c>
      <c r="BN82" s="1425">
        <f>ROUND(IF(($U$19-BM145)&lt;=0,0,MIN(($U$19*'Full Assumptions '!$F$369)/4,($U$19-BM145))),-2)</f>
        <v>0</v>
      </c>
    </row>
    <row r="83" spans="1:66" ht="10.5">
      <c r="A83" s="1434"/>
      <c r="B83" s="1624"/>
      <c r="C83" s="1446" t="s">
        <v>69</v>
      </c>
      <c r="D83" s="1424"/>
      <c r="E83" s="1424"/>
      <c r="F83" s="1424"/>
      <c r="G83" s="1424"/>
      <c r="H83" s="1424"/>
      <c r="I83" s="1424"/>
      <c r="J83" s="1424"/>
      <c r="K83" s="1424"/>
      <c r="L83" s="1424"/>
      <c r="M83" s="1424"/>
      <c r="N83" s="1424"/>
      <c r="O83" s="1424"/>
      <c r="P83" s="1424"/>
      <c r="Q83" s="1424"/>
      <c r="R83" s="1424"/>
      <c r="S83" s="1424"/>
      <c r="T83" s="1424"/>
      <c r="U83" s="1424"/>
      <c r="V83" s="1424">
        <f>ROUND(IF(($V$20-U146)&lt;=0,0,MIN(($V$20*'Full Assumptions '!$F$369)/4,($V$20-U146))),-2)</f>
        <v>0</v>
      </c>
      <c r="W83" s="1424">
        <f>ROUND(IF(($V$20-V146)&lt;=0,0,MIN(($V$20*'Full Assumptions '!$F$369)/4,($V$20-V146))),-2)</f>
        <v>0</v>
      </c>
      <c r="X83" s="1424">
        <f>ROUND(IF(($V$20-W146)&lt;=0,0,MIN(($V$20*'Full Assumptions '!$F$369)/4,($V$20-W146))),-2)</f>
        <v>0</v>
      </c>
      <c r="Y83" s="1424">
        <f>ROUND(IF(($V$20-X146)&lt;=0,0,MIN(($V$20*'Full Assumptions '!$F$369)/4,($V$20-X146))),-2)</f>
        <v>0</v>
      </c>
      <c r="Z83" s="1424">
        <f>ROUND(IF(($V$20-Y146)&lt;=0,0,MIN(($V$20*'Full Assumptions '!$F$369)/4,($V$20-Y146))),-2)</f>
        <v>0</v>
      </c>
      <c r="AA83" s="1424">
        <f>ROUND(IF(($V$20-Z146)&lt;=0,0,MIN(($V$20*'Full Assumptions '!$F$369)/4,($V$20-Z146))),-2)</f>
        <v>0</v>
      </c>
      <c r="AB83" s="1424">
        <f>ROUND(IF(($V$20-AA146)&lt;=0,0,MIN(($V$20*'Full Assumptions '!$F$369)/4,($V$20-AA146))),-2)</f>
        <v>0</v>
      </c>
      <c r="AC83" s="1424">
        <f>ROUND(IF(($V$20-AB146)&lt;=0,0,MIN(($V$20*'Full Assumptions '!$F$369)/4,($V$20-AB146))),-2)</f>
        <v>0</v>
      </c>
      <c r="AD83" s="1424">
        <f>ROUND(IF(($V$20-AC146)&lt;=0,0,MIN(($V$20*'Full Assumptions '!$F$369)/4,($V$20-AC146))),-2)</f>
        <v>0</v>
      </c>
      <c r="AE83" s="1424">
        <f>ROUND(IF(($V$20-AD146)&lt;=0,0,MIN(($V$20*'Full Assumptions '!$F$369)/4,($V$20-AD146))),-2)</f>
        <v>0</v>
      </c>
      <c r="AF83" s="1424">
        <f>ROUND(IF(($V$20-AE146)&lt;=0,0,MIN(($V$20*'Full Assumptions '!$F$369)/4,($V$20-AE146))),-2)</f>
        <v>0</v>
      </c>
      <c r="AG83" s="1424">
        <f>ROUND(IF(($V$20-AF146)&lt;=0,0,MIN(($V$20*'Full Assumptions '!$F$369)/4,($V$20-AF146))),-2)</f>
        <v>0</v>
      </c>
      <c r="AH83" s="1424">
        <f>ROUND(IF(($V$20-AG146)&lt;=0,0,MIN(($V$20*'Full Assumptions '!$F$369)/4,($V$20-AG146))),-2)</f>
        <v>0</v>
      </c>
      <c r="AI83" s="1424">
        <f>ROUND(IF(($V$20-AH146)&lt;=0,0,MIN(($V$20*'Full Assumptions '!$F$369)/4,($V$20-AH146))),-2)</f>
        <v>0</v>
      </c>
      <c r="AJ83" s="1424">
        <f>ROUND(IF(($V$20-AI146)&lt;=0,0,MIN(($V$20*'Full Assumptions '!$F$369)/4,($V$20-AI146))),-2)</f>
        <v>0</v>
      </c>
      <c r="AK83" s="1424">
        <f>ROUND(IF(($V$20-AJ146)&lt;=0,0,MIN(($V$20*'Full Assumptions '!$F$369)/4,($V$20-AJ146))),-2)</f>
        <v>0</v>
      </c>
      <c r="AL83" s="1424">
        <f>ROUND(IF(($V$20-AK146)&lt;=0,0,MIN(($V$20*'Full Assumptions '!$F$369)/4,($V$20-AK146))),-2)</f>
        <v>0</v>
      </c>
      <c r="AM83" s="1424">
        <f>ROUND(IF(($V$20-AL146)&lt;=0,0,MIN(($V$20*'Full Assumptions '!$F$369)/4,($V$20-AL146))),-2)</f>
        <v>0</v>
      </c>
      <c r="AN83" s="1424">
        <f>ROUND(IF(($V$20-AM146)&lt;=0,0,MIN(($V$20*'Full Assumptions '!$F$369)/4,($V$20-AM146))),-2)</f>
        <v>0</v>
      </c>
      <c r="AO83" s="1424">
        <f>ROUND(IF(($V$20-AN146)&lt;=0,0,MIN(($V$20*'Full Assumptions '!$F$369)/4,($V$20-AN146))),-2)</f>
        <v>0</v>
      </c>
      <c r="AP83" s="1424">
        <f>ROUND(IF(($V$20-AO146)&lt;=0,0,MIN(($V$20*'Full Assumptions '!$F$369)/4,($V$20-AO146))),-2)</f>
        <v>0</v>
      </c>
      <c r="AQ83" s="1424">
        <f>ROUND(IF(($V$20-AP146)&lt;=0,0,MIN(($V$20*'Full Assumptions '!$F$369)/4,($V$20-AP146))),-2)</f>
        <v>0</v>
      </c>
      <c r="AR83" s="1424">
        <f>ROUND(IF(($V$20-AQ146)&lt;=0,0,MIN(($V$20*'Full Assumptions '!$F$369)/4,($V$20-AQ146))),-2)</f>
        <v>0</v>
      </c>
      <c r="AS83" s="1424">
        <f>ROUND(IF(($V$20-AR146)&lt;=0,0,MIN(($V$20*'Full Assumptions '!$F$369)/4,($V$20-AR146))),-2)</f>
        <v>0</v>
      </c>
      <c r="AT83" s="1424">
        <f>ROUND(IF(($V$20-AS146)&lt;=0,0,MIN(($V$20*'Full Assumptions '!$F$369)/4,($V$20-AS146))),-2)</f>
        <v>0</v>
      </c>
      <c r="AU83" s="1424">
        <f>ROUND(IF(($V$20-AT146)&lt;=0,0,MIN(($V$20*'Full Assumptions '!$F$369)/4,($V$20-AT146))),-2)</f>
        <v>0</v>
      </c>
      <c r="AV83" s="1424">
        <f>ROUND(IF(($V$20-AU146)&lt;=0,0,MIN(($V$20*'Full Assumptions '!$F$369)/4,($V$20-AU146))),-2)</f>
        <v>0</v>
      </c>
      <c r="AW83" s="1424">
        <f>ROUND(IF(($V$20-AV146)&lt;=0,0,MIN(($V$20*'Full Assumptions '!$F$369)/4,($V$20-AV146))),-2)</f>
        <v>0</v>
      </c>
      <c r="AX83" s="1424">
        <f>ROUND(IF(($V$20-AW146)&lt;=0,0,MIN(($V$20*'Full Assumptions '!$F$369)/4,($V$20-AW146))),-2)</f>
        <v>0</v>
      </c>
      <c r="AY83" s="1424">
        <f>ROUND(IF(($V$20-AX146)&lt;=0,0,MIN(($V$20*'Full Assumptions '!$F$369)/4,($V$20-AX146))),-2)</f>
        <v>0</v>
      </c>
      <c r="AZ83" s="1424">
        <f>ROUND(IF(($V$20-AY146)&lt;=0,0,MIN(($V$20*'Full Assumptions '!$F$369)/4,($V$20-AY146))),-2)</f>
        <v>0</v>
      </c>
      <c r="BA83" s="1424">
        <f>ROUND(IF(($V$20-AZ146)&lt;=0,0,MIN(($V$20*'Full Assumptions '!$F$369)/4,($V$20-AZ146))),-2)</f>
        <v>0</v>
      </c>
      <c r="BB83" s="1424">
        <f>ROUND(IF(($V$20-BA146)&lt;=0,0,MIN(($V$20*'Full Assumptions '!$F$369)/4,($V$20-BA146))),-2)</f>
        <v>0</v>
      </c>
      <c r="BC83" s="1424">
        <f>ROUND(IF(($V$20-BB146)&lt;=0,0,MIN(($V$20*'Full Assumptions '!$F$369)/4,($V$20-BB146))),-2)</f>
        <v>0</v>
      </c>
      <c r="BD83" s="1424">
        <f>ROUND(IF(($V$20-BC146)&lt;=0,0,MIN(($V$20*'Full Assumptions '!$F$369)/4,($V$20-BC146))),-2)</f>
        <v>0</v>
      </c>
      <c r="BE83" s="1424">
        <f>ROUND(IF(($V$20-BD146)&lt;=0,0,MIN(($V$20*'Full Assumptions '!$F$369)/4,($V$20-BD146))),-2)</f>
        <v>0</v>
      </c>
      <c r="BF83" s="1424">
        <f>ROUND(IF(($V$20-BE146)&lt;=0,0,MIN(($V$20*'Full Assumptions '!$F$369)/4,($V$20-BE146))),-2)</f>
        <v>0</v>
      </c>
      <c r="BG83" s="1424">
        <f>ROUND(IF(($V$20-BF146)&lt;=0,0,MIN(($V$20*'Full Assumptions '!$F$369)/4,($V$20-BF146))),-2)</f>
        <v>0</v>
      </c>
      <c r="BH83" s="1424">
        <f>ROUND(IF(($V$20-BG146)&lt;=0,0,MIN(($V$20*'Full Assumptions '!$F$369)/4,($V$20-BG146))),-2)</f>
        <v>0</v>
      </c>
      <c r="BI83" s="1424">
        <f>ROUND(IF(($V$20-BH146)&lt;=0,0,MIN(($V$20*'Full Assumptions '!$F$369)/4,($V$20-BH146))),-2)</f>
        <v>0</v>
      </c>
      <c r="BJ83" s="1424">
        <f>ROUND(IF(($V$20-BI146)&lt;=0,0,MIN(($V$20*'Full Assumptions '!$F$369)/4,($V$20-BI146))),-2)</f>
        <v>0</v>
      </c>
      <c r="BK83" s="1424">
        <f>ROUND(IF(($V$20-BJ146)&lt;=0,0,MIN(($V$20*'Full Assumptions '!$F$369)/4,($V$20-BJ146))),-2)</f>
        <v>0</v>
      </c>
      <c r="BL83" s="1424">
        <f>ROUND(IF(($V$20-BK146)&lt;=0,0,MIN(($V$20*'Full Assumptions '!$F$369)/4,($V$20-BK146))),-2)</f>
        <v>0</v>
      </c>
      <c r="BM83" s="1424">
        <f>ROUND(IF(($V$20-BL146)&lt;=0,0,MIN(($V$20*'Full Assumptions '!$F$369)/4,($V$20-BL146))),-2)</f>
        <v>0</v>
      </c>
      <c r="BN83" s="1424">
        <f>ROUND(IF(($V$20-BM146)&lt;=0,0,MIN(($V$20*'Full Assumptions '!$F$369)/4,($V$20-BM146))),-2)</f>
        <v>0</v>
      </c>
    </row>
    <row r="84" spans="1:66" ht="10.5">
      <c r="A84" s="1434"/>
      <c r="B84" s="1624" t="s">
        <v>80</v>
      </c>
      <c r="C84" s="1446" t="s">
        <v>66</v>
      </c>
      <c r="D84" s="1425"/>
      <c r="E84" s="1425"/>
      <c r="F84" s="1425"/>
      <c r="G84" s="1425"/>
      <c r="H84" s="1425"/>
      <c r="I84" s="1425"/>
      <c r="J84" s="1425"/>
      <c r="K84" s="1425"/>
      <c r="L84" s="1425"/>
      <c r="M84" s="1425"/>
      <c r="N84" s="1425"/>
      <c r="O84" s="1425"/>
      <c r="P84" s="1425"/>
      <c r="Q84" s="1425"/>
      <c r="R84" s="1425"/>
      <c r="S84" s="1425"/>
      <c r="T84" s="1425"/>
      <c r="U84" s="1425"/>
      <c r="V84" s="1425"/>
      <c r="W84" s="1425">
        <f>ROUND(IF(($W$21-V147)&lt;=0,0,MIN(($W$21*'Full Assumptions '!$F$369)/4,($W$21-V147))),-2)</f>
        <v>0</v>
      </c>
      <c r="X84" s="1425">
        <f>ROUND(IF(($W$21-W147)&lt;=0,0,MIN(($W$21*'Full Assumptions '!$F$369)/4,($W$21-W147))),-2)</f>
        <v>0</v>
      </c>
      <c r="Y84" s="1425">
        <f>ROUND(IF(($W$21-X147)&lt;=0,0,MIN(($W$21*'Full Assumptions '!$F$369)/4,($W$21-X147))),-2)</f>
        <v>0</v>
      </c>
      <c r="Z84" s="1425">
        <f>ROUND(IF(($W$21-Y147)&lt;=0,0,MIN(($W$21*'Full Assumptions '!$F$369)/4,($W$21-Y147))),-2)</f>
        <v>0</v>
      </c>
      <c r="AA84" s="1425">
        <f>ROUND(IF(($W$21-Z147)&lt;=0,0,MIN(($W$21*'Full Assumptions '!$F$369)/4,($W$21-Z147))),-2)</f>
        <v>0</v>
      </c>
      <c r="AB84" s="1425">
        <f>ROUND(IF(($W$21-AA147)&lt;=0,0,MIN(($W$21*'Full Assumptions '!$F$369)/4,($W$21-AA147))),-2)</f>
        <v>0</v>
      </c>
      <c r="AC84" s="1425">
        <f>ROUND(IF(($W$21-AB147)&lt;=0,0,MIN(($W$21*'Full Assumptions '!$F$369)/4,($W$21-AB147))),-2)</f>
        <v>0</v>
      </c>
      <c r="AD84" s="1425">
        <f>ROUND(IF(($W$21-AC147)&lt;=0,0,MIN(($W$21*'Full Assumptions '!$F$369)/4,($W$21-AC147))),-2)</f>
        <v>0</v>
      </c>
      <c r="AE84" s="1425">
        <f>ROUND(IF(($W$21-AD147)&lt;=0,0,MIN(($W$21*'Full Assumptions '!$F$369)/4,($W$21-AD147))),-2)</f>
        <v>0</v>
      </c>
      <c r="AF84" s="1425">
        <f>ROUND(IF(($W$21-AE147)&lt;=0,0,MIN(($W$21*'Full Assumptions '!$F$369)/4,($W$21-AE147))),-2)</f>
        <v>0</v>
      </c>
      <c r="AG84" s="1425">
        <f>ROUND(IF(($W$21-AF147)&lt;=0,0,MIN(($W$21*'Full Assumptions '!$F$369)/4,($W$21-AF147))),-2)</f>
        <v>0</v>
      </c>
      <c r="AH84" s="1425">
        <f>ROUND(IF(($W$21-AG147)&lt;=0,0,MIN(($W$21*'Full Assumptions '!$F$369)/4,($W$21-AG147))),-2)</f>
        <v>0</v>
      </c>
      <c r="AI84" s="1425">
        <f>ROUND(IF(($W$21-AH147)&lt;=0,0,MIN(($W$21*'Full Assumptions '!$F$369)/4,($W$21-AH147))),-2)</f>
        <v>0</v>
      </c>
      <c r="AJ84" s="1425">
        <f>ROUND(IF(($W$21-AI147)&lt;=0,0,MIN(($W$21*'Full Assumptions '!$F$369)/4,($W$21-AI147))),-2)</f>
        <v>0</v>
      </c>
      <c r="AK84" s="1425">
        <f>ROUND(IF(($W$21-AJ147)&lt;=0,0,MIN(($W$21*'Full Assumptions '!$F$369)/4,($W$21-AJ147))),-2)</f>
        <v>0</v>
      </c>
      <c r="AL84" s="1425">
        <f>ROUND(IF(($W$21-AK147)&lt;=0,0,MIN(($W$21*'Full Assumptions '!$F$369)/4,($W$21-AK147))),-2)</f>
        <v>0</v>
      </c>
      <c r="AM84" s="1425">
        <f>ROUND(IF(($W$21-AL147)&lt;=0,0,MIN(($W$21*'Full Assumptions '!$F$369)/4,($W$21-AL147))),-2)</f>
        <v>0</v>
      </c>
      <c r="AN84" s="1425">
        <f>ROUND(IF(($W$21-AM147)&lt;=0,0,MIN(($W$21*'Full Assumptions '!$F$369)/4,($W$21-AM147))),-2)</f>
        <v>0</v>
      </c>
      <c r="AO84" s="1425">
        <f>ROUND(IF(($W$21-AN147)&lt;=0,0,MIN(($W$21*'Full Assumptions '!$F$369)/4,($W$21-AN147))),-2)</f>
        <v>0</v>
      </c>
      <c r="AP84" s="1425">
        <f>ROUND(IF(($W$21-AO147)&lt;=0,0,MIN(($W$21*'Full Assumptions '!$F$369)/4,($W$21-AO147))),-2)</f>
        <v>0</v>
      </c>
      <c r="AQ84" s="1425">
        <f>ROUND(IF(($W$21-AP147)&lt;=0,0,MIN(($W$21*'Full Assumptions '!$F$369)/4,($W$21-AP147))),-2)</f>
        <v>0</v>
      </c>
      <c r="AR84" s="1425">
        <f>ROUND(IF(($W$21-AQ147)&lt;=0,0,MIN(($W$21*'Full Assumptions '!$F$369)/4,($W$21-AQ147))),-2)</f>
        <v>0</v>
      </c>
      <c r="AS84" s="1425">
        <f>ROUND(IF(($W$21-AR147)&lt;=0,0,MIN(($W$21*'Full Assumptions '!$F$369)/4,($W$21-AR147))),-2)</f>
        <v>0</v>
      </c>
      <c r="AT84" s="1425">
        <f>ROUND(IF(($W$21-AS147)&lt;=0,0,MIN(($W$21*'Full Assumptions '!$F$369)/4,($W$21-AS147))),-2)</f>
        <v>0</v>
      </c>
      <c r="AU84" s="1425">
        <f>ROUND(IF(($W$21-AT147)&lt;=0,0,MIN(($W$21*'Full Assumptions '!$F$369)/4,($W$21-AT147))),-2)</f>
        <v>0</v>
      </c>
      <c r="AV84" s="1425">
        <f>ROUND(IF(($W$21-AU147)&lt;=0,0,MIN(($W$21*'Full Assumptions '!$F$369)/4,($W$21-AU147))),-2)</f>
        <v>0</v>
      </c>
      <c r="AW84" s="1425">
        <f>ROUND(IF(($W$21-AV147)&lt;=0,0,MIN(($W$21*'Full Assumptions '!$F$369)/4,($W$21-AV147))),-2)</f>
        <v>0</v>
      </c>
      <c r="AX84" s="1425">
        <f>ROUND(IF(($W$21-AW147)&lt;=0,0,MIN(($W$21*'Full Assumptions '!$F$369)/4,($W$21-AW147))),-2)</f>
        <v>0</v>
      </c>
      <c r="AY84" s="1425">
        <f>ROUND(IF(($W$21-AX147)&lt;=0,0,MIN(($W$21*'Full Assumptions '!$F$369)/4,($W$21-AX147))),-2)</f>
        <v>0</v>
      </c>
      <c r="AZ84" s="1425">
        <f>ROUND(IF(($W$21-AY147)&lt;=0,0,MIN(($W$21*'Full Assumptions '!$F$369)/4,($W$21-AY147))),-2)</f>
        <v>0</v>
      </c>
      <c r="BA84" s="1425">
        <f>ROUND(IF(($W$21-AZ147)&lt;=0,0,MIN(($W$21*'Full Assumptions '!$F$369)/4,($W$21-AZ147))),-2)</f>
        <v>0</v>
      </c>
      <c r="BB84" s="1425">
        <f>ROUND(IF(($W$21-BA147)&lt;=0,0,MIN(($W$21*'Full Assumptions '!$F$369)/4,($W$21-BA147))),-2)</f>
        <v>0</v>
      </c>
      <c r="BC84" s="1425">
        <f>ROUND(IF(($W$21-BB147)&lt;=0,0,MIN(($W$21*'Full Assumptions '!$F$369)/4,($W$21-BB147))),-2)</f>
        <v>0</v>
      </c>
      <c r="BD84" s="1425">
        <f>ROUND(IF(($W$21-BC147)&lt;=0,0,MIN(($W$21*'Full Assumptions '!$F$369)/4,($W$21-BC147))),-2)</f>
        <v>0</v>
      </c>
      <c r="BE84" s="1425">
        <f>ROUND(IF(($W$21-BD147)&lt;=0,0,MIN(($W$21*'Full Assumptions '!$F$369)/4,($W$21-BD147))),-2)</f>
        <v>0</v>
      </c>
      <c r="BF84" s="1425">
        <f>ROUND(IF(($W$21-BE147)&lt;=0,0,MIN(($W$21*'Full Assumptions '!$F$369)/4,($W$21-BE147))),-2)</f>
        <v>0</v>
      </c>
      <c r="BG84" s="1425">
        <f>ROUND(IF(($W$21-BF147)&lt;=0,0,MIN(($W$21*'Full Assumptions '!$F$369)/4,($W$21-BF147))),-2)</f>
        <v>0</v>
      </c>
      <c r="BH84" s="1425">
        <f>ROUND(IF(($W$21-BG147)&lt;=0,0,MIN(($W$21*'Full Assumptions '!$F$369)/4,($W$21-BG147))),-2)</f>
        <v>0</v>
      </c>
      <c r="BI84" s="1425">
        <f>ROUND(IF(($W$21-BH147)&lt;=0,0,MIN(($W$21*'Full Assumptions '!$F$369)/4,($W$21-BH147))),-2)</f>
        <v>0</v>
      </c>
      <c r="BJ84" s="1425">
        <f>ROUND(IF(($W$21-BI147)&lt;=0,0,MIN(($W$21*'Full Assumptions '!$F$369)/4,($W$21-BI147))),-2)</f>
        <v>0</v>
      </c>
      <c r="BK84" s="1425">
        <f>ROUND(IF(($W$21-BJ147)&lt;=0,0,MIN(($W$21*'Full Assumptions '!$F$369)/4,($W$21-BJ147))),-2)</f>
        <v>0</v>
      </c>
      <c r="BL84" s="1425">
        <f>ROUND(IF(($W$21-BK147)&lt;=0,0,MIN(($W$21*'Full Assumptions '!$F$369)/4,($W$21-BK147))),-2)</f>
        <v>0</v>
      </c>
      <c r="BM84" s="1425">
        <f>ROUND(IF(($W$21-BL147)&lt;=0,0,MIN(($W$21*'Full Assumptions '!$F$369)/4,($W$21-BL147))),-2)</f>
        <v>0</v>
      </c>
      <c r="BN84" s="1425">
        <f>ROUND(IF(($W$21-BM147)&lt;=0,0,MIN(($W$21*'Full Assumptions '!$F$369)/4,($W$21-BM147))),-2)</f>
        <v>0</v>
      </c>
    </row>
    <row r="85" spans="1:66" ht="10.5">
      <c r="A85" s="1434"/>
      <c r="B85" s="1624"/>
      <c r="C85" s="1446" t="s">
        <v>67</v>
      </c>
      <c r="D85" s="1424"/>
      <c r="E85" s="1424"/>
      <c r="F85" s="1424"/>
      <c r="G85" s="1424"/>
      <c r="H85" s="1424"/>
      <c r="I85" s="1424"/>
      <c r="J85" s="1424"/>
      <c r="K85" s="1424"/>
      <c r="L85" s="1424"/>
      <c r="M85" s="1424"/>
      <c r="N85" s="1424"/>
      <c r="O85" s="1424"/>
      <c r="P85" s="1424"/>
      <c r="Q85" s="1424"/>
      <c r="R85" s="1424"/>
      <c r="S85" s="1424"/>
      <c r="T85" s="1424"/>
      <c r="U85" s="1424"/>
      <c r="V85" s="1424"/>
      <c r="W85" s="1424"/>
      <c r="X85" s="1424">
        <f>ROUND(IF(($X$22-W148)&lt;=0,0,MIN(($X$22*'Full Assumptions '!$F$369)/4,($X$22-W148))),-2)</f>
        <v>0</v>
      </c>
      <c r="Y85" s="1424">
        <f>ROUND(IF(($X$22-X148)&lt;=0,0,MIN(($X$22*'Full Assumptions '!$F$369)/4,($X$22-X148))),-2)</f>
        <v>0</v>
      </c>
      <c r="Z85" s="1424">
        <f>ROUND(IF(($X$22-Y148)&lt;=0,0,MIN(($X$22*'Full Assumptions '!$F$369)/4,($X$22-Y148))),-2)</f>
        <v>0</v>
      </c>
      <c r="AA85" s="1424">
        <f>ROUND(IF(($X$22-Z148)&lt;=0,0,MIN(($X$22*'Full Assumptions '!$F$369)/4,($X$22-Z148))),-2)</f>
        <v>0</v>
      </c>
      <c r="AB85" s="1424">
        <f>ROUND(IF(($X$22-AA148)&lt;=0,0,MIN(($X$22*'Full Assumptions '!$F$369)/4,($X$22-AA148))),-2)</f>
        <v>0</v>
      </c>
      <c r="AC85" s="1424">
        <f>ROUND(IF(($X$22-AB148)&lt;=0,0,MIN(($X$22*'Full Assumptions '!$F$369)/4,($X$22-AB148))),-2)</f>
        <v>0</v>
      </c>
      <c r="AD85" s="1424">
        <f>ROUND(IF(($X$22-AC148)&lt;=0,0,MIN(($X$22*'Full Assumptions '!$F$369)/4,($X$22-AC148))),-2)</f>
        <v>0</v>
      </c>
      <c r="AE85" s="1424">
        <f>ROUND(IF(($X$22-AD148)&lt;=0,0,MIN(($X$22*'Full Assumptions '!$F$369)/4,($X$22-AD148))),-2)</f>
        <v>0</v>
      </c>
      <c r="AF85" s="1424">
        <f>ROUND(IF(($X$22-AE148)&lt;=0,0,MIN(($X$22*'Full Assumptions '!$F$369)/4,($X$22-AE148))),-2)</f>
        <v>0</v>
      </c>
      <c r="AG85" s="1424">
        <f>ROUND(IF(($X$22-AF148)&lt;=0,0,MIN(($X$22*'Full Assumptions '!$F$369)/4,($X$22-AF148))),-2)</f>
        <v>0</v>
      </c>
      <c r="AH85" s="1424">
        <f>ROUND(IF(($X$22-AG148)&lt;=0,0,MIN(($X$22*'Full Assumptions '!$F$369)/4,($X$22-AG148))),-2)</f>
        <v>0</v>
      </c>
      <c r="AI85" s="1424">
        <f>ROUND(IF(($X$22-AH148)&lt;=0,0,MIN(($X$22*'Full Assumptions '!$F$369)/4,($X$22-AH148))),-2)</f>
        <v>0</v>
      </c>
      <c r="AJ85" s="1424">
        <f>ROUND(IF(($X$22-AI148)&lt;=0,0,MIN(($X$22*'Full Assumptions '!$F$369)/4,($X$22-AI148))),-2)</f>
        <v>0</v>
      </c>
      <c r="AK85" s="1424">
        <f>ROUND(IF(($X$22-AJ148)&lt;=0,0,MIN(($X$22*'Full Assumptions '!$F$369)/4,($X$22-AJ148))),-2)</f>
        <v>0</v>
      </c>
      <c r="AL85" s="1424">
        <f>ROUND(IF(($X$22-AK148)&lt;=0,0,MIN(($X$22*'Full Assumptions '!$F$369)/4,($X$22-AK148))),-2)</f>
        <v>0</v>
      </c>
      <c r="AM85" s="1424">
        <f>ROUND(IF(($X$22-AL148)&lt;=0,0,MIN(($X$22*'Full Assumptions '!$F$369)/4,($X$22-AL148))),-2)</f>
        <v>0</v>
      </c>
      <c r="AN85" s="1424">
        <f>ROUND(IF(($X$22-AM148)&lt;=0,0,MIN(($X$22*'Full Assumptions '!$F$369)/4,($X$22-AM148))),-2)</f>
        <v>0</v>
      </c>
      <c r="AO85" s="1424">
        <f>ROUND(IF(($X$22-AN148)&lt;=0,0,MIN(($X$22*'Full Assumptions '!$F$369)/4,($X$22-AN148))),-2)</f>
        <v>0</v>
      </c>
      <c r="AP85" s="1424">
        <f>ROUND(IF(($X$22-AO148)&lt;=0,0,MIN(($X$22*'Full Assumptions '!$F$369)/4,($X$22-AO148))),-2)</f>
        <v>0</v>
      </c>
      <c r="AQ85" s="1424">
        <f>ROUND(IF(($X$22-AP148)&lt;=0,0,MIN(($X$22*'Full Assumptions '!$F$369)/4,($X$22-AP148))),-2)</f>
        <v>0</v>
      </c>
      <c r="AR85" s="1424">
        <f>ROUND(IF(($X$22-AQ148)&lt;=0,0,MIN(($X$22*'Full Assumptions '!$F$369)/4,($X$22-AQ148))),-2)</f>
        <v>0</v>
      </c>
      <c r="AS85" s="1424">
        <f>ROUND(IF(($X$22-AR148)&lt;=0,0,MIN(($X$22*'Full Assumptions '!$F$369)/4,($X$22-AR148))),-2)</f>
        <v>0</v>
      </c>
      <c r="AT85" s="1424">
        <f>ROUND(IF(($X$22-AS148)&lt;=0,0,MIN(($X$22*'Full Assumptions '!$F$369)/4,($X$22-AS148))),-2)</f>
        <v>0</v>
      </c>
      <c r="AU85" s="1424">
        <f>ROUND(IF(($X$22-AT148)&lt;=0,0,MIN(($X$22*'Full Assumptions '!$F$369)/4,($X$22-AT148))),-2)</f>
        <v>0</v>
      </c>
      <c r="AV85" s="1424">
        <f>ROUND(IF(($X$22-AU148)&lt;=0,0,MIN(($X$22*'Full Assumptions '!$F$369)/4,($X$22-AU148))),-2)</f>
        <v>0</v>
      </c>
      <c r="AW85" s="1424">
        <f>ROUND(IF(($X$22-AV148)&lt;=0,0,MIN(($X$22*'Full Assumptions '!$F$369)/4,($X$22-AV148))),-2)</f>
        <v>0</v>
      </c>
      <c r="AX85" s="1424">
        <f>ROUND(IF(($X$22-AW148)&lt;=0,0,MIN(($X$22*'Full Assumptions '!$F$369)/4,($X$22-AW148))),-2)</f>
        <v>0</v>
      </c>
      <c r="AY85" s="1424">
        <f>ROUND(IF(($X$22-AX148)&lt;=0,0,MIN(($X$22*'Full Assumptions '!$F$369)/4,($X$22-AX148))),-2)</f>
        <v>0</v>
      </c>
      <c r="AZ85" s="1424">
        <f>ROUND(IF(($X$22-AY148)&lt;=0,0,MIN(($X$22*'Full Assumptions '!$F$369)/4,($X$22-AY148))),-2)</f>
        <v>0</v>
      </c>
      <c r="BA85" s="1424">
        <f>ROUND(IF(($X$22-AZ148)&lt;=0,0,MIN(($X$22*'Full Assumptions '!$F$369)/4,($X$22-AZ148))),-2)</f>
        <v>0</v>
      </c>
      <c r="BB85" s="1424">
        <f>ROUND(IF(($X$22-BA148)&lt;=0,0,MIN(($X$22*'Full Assumptions '!$F$369)/4,($X$22-BA148))),-2)</f>
        <v>0</v>
      </c>
      <c r="BC85" s="1424">
        <f>ROUND(IF(($X$22-BB148)&lt;=0,0,MIN(($X$22*'Full Assumptions '!$F$369)/4,($X$22-BB148))),-2)</f>
        <v>0</v>
      </c>
      <c r="BD85" s="1424">
        <f>ROUND(IF(($X$22-BC148)&lt;=0,0,MIN(($X$22*'Full Assumptions '!$F$369)/4,($X$22-BC148))),-2)</f>
        <v>0</v>
      </c>
      <c r="BE85" s="1424">
        <f>ROUND(IF(($X$22-BD148)&lt;=0,0,MIN(($X$22*'Full Assumptions '!$F$369)/4,($X$22-BD148))),-2)</f>
        <v>0</v>
      </c>
      <c r="BF85" s="1424">
        <f>ROUND(IF(($X$22-BE148)&lt;=0,0,MIN(($X$22*'Full Assumptions '!$F$369)/4,($X$22-BE148))),-2)</f>
        <v>0</v>
      </c>
      <c r="BG85" s="1424">
        <f>ROUND(IF(($X$22-BF148)&lt;=0,0,MIN(($X$22*'Full Assumptions '!$F$369)/4,($X$22-BF148))),-2)</f>
        <v>0</v>
      </c>
      <c r="BH85" s="1424">
        <f>ROUND(IF(($X$22-BG148)&lt;=0,0,MIN(($X$22*'Full Assumptions '!$F$369)/4,($X$22-BG148))),-2)</f>
        <v>0</v>
      </c>
      <c r="BI85" s="1424">
        <f>ROUND(IF(($X$22-BH148)&lt;=0,0,MIN(($X$22*'Full Assumptions '!$F$369)/4,($X$22-BH148))),-2)</f>
        <v>0</v>
      </c>
      <c r="BJ85" s="1424">
        <f>ROUND(IF(($X$22-BI148)&lt;=0,0,MIN(($X$22*'Full Assumptions '!$F$369)/4,($X$22-BI148))),-2)</f>
        <v>0</v>
      </c>
      <c r="BK85" s="1424">
        <f>ROUND(IF(($X$22-BJ148)&lt;=0,0,MIN(($X$22*'Full Assumptions '!$F$369)/4,($X$22-BJ148))),-2)</f>
        <v>0</v>
      </c>
      <c r="BL85" s="1424">
        <f>ROUND(IF(($X$22-BK148)&lt;=0,0,MIN(($X$22*'Full Assumptions '!$F$369)/4,($X$22-BK148))),-2)</f>
        <v>0</v>
      </c>
      <c r="BM85" s="1424">
        <f>ROUND(IF(($X$22-BL148)&lt;=0,0,MIN(($X$22*'Full Assumptions '!$F$369)/4,($X$22-BL148))),-2)</f>
        <v>0</v>
      </c>
      <c r="BN85" s="1424">
        <f>ROUND(IF(($X$22-BM148)&lt;=0,0,MIN(($X$22*'Full Assumptions '!$F$369)/4,($X$22-BM148))),-2)</f>
        <v>0</v>
      </c>
    </row>
    <row r="86" spans="1:66" ht="10.5">
      <c r="A86" s="1434"/>
      <c r="B86" s="1624"/>
      <c r="C86" s="1446" t="s">
        <v>68</v>
      </c>
      <c r="D86" s="1425"/>
      <c r="E86" s="1425"/>
      <c r="F86" s="1425"/>
      <c r="G86" s="1425"/>
      <c r="H86" s="1425"/>
      <c r="I86" s="1425"/>
      <c r="J86" s="1425"/>
      <c r="K86" s="1425"/>
      <c r="L86" s="1425"/>
      <c r="M86" s="1425"/>
      <c r="N86" s="1425"/>
      <c r="O86" s="1425"/>
      <c r="P86" s="1425"/>
      <c r="Q86" s="1425"/>
      <c r="R86" s="1425"/>
      <c r="S86" s="1425"/>
      <c r="T86" s="1425"/>
      <c r="U86" s="1425"/>
      <c r="V86" s="1425"/>
      <c r="W86" s="1425"/>
      <c r="X86" s="1425"/>
      <c r="Y86" s="1425">
        <f>ROUND(IF(($Y$23-X149)&lt;=0,0,MIN(($Y$23*'Full Assumptions '!$F$369)/4,($Y$23-X149))),-2)</f>
        <v>0</v>
      </c>
      <c r="Z86" s="1425">
        <f>ROUND(IF(($Y$23-Y149)&lt;=0,0,MIN(($Y$23*'Full Assumptions '!$F$369)/4,($Y$23-Y149))),-2)</f>
        <v>0</v>
      </c>
      <c r="AA86" s="1425">
        <f>ROUND(IF(($Y$23-Z149)&lt;=0,0,MIN(($Y$23*'Full Assumptions '!$F$369)/4,($Y$23-Z149))),-2)</f>
        <v>0</v>
      </c>
      <c r="AB86" s="1425">
        <f>ROUND(IF(($Y$23-AA149)&lt;=0,0,MIN(($Y$23*'Full Assumptions '!$F$369)/4,($Y$23-AA149))),-2)</f>
        <v>0</v>
      </c>
      <c r="AC86" s="1425">
        <f>ROUND(IF(($Y$23-AB149)&lt;=0,0,MIN(($Y$23*'Full Assumptions '!$F$369)/4,($Y$23-AB149))),-2)</f>
        <v>0</v>
      </c>
      <c r="AD86" s="1425">
        <f>ROUND(IF(($Y$23-AC149)&lt;=0,0,MIN(($Y$23*'Full Assumptions '!$F$369)/4,($Y$23-AC149))),-2)</f>
        <v>0</v>
      </c>
      <c r="AE86" s="1425">
        <f>ROUND(IF(($Y$23-AD149)&lt;=0,0,MIN(($Y$23*'Full Assumptions '!$F$369)/4,($Y$23-AD149))),-2)</f>
        <v>0</v>
      </c>
      <c r="AF86" s="1425">
        <f>ROUND(IF(($Y$23-AE149)&lt;=0,0,MIN(($Y$23*'Full Assumptions '!$F$369)/4,($Y$23-AE149))),-2)</f>
        <v>0</v>
      </c>
      <c r="AG86" s="1425">
        <f>ROUND(IF(($Y$23-AF149)&lt;=0,0,MIN(($Y$23*'Full Assumptions '!$F$369)/4,($Y$23-AF149))),-2)</f>
        <v>0</v>
      </c>
      <c r="AH86" s="1425">
        <f>ROUND(IF(($Y$23-AG149)&lt;=0,0,MIN(($Y$23*'Full Assumptions '!$F$369)/4,($Y$23-AG149))),-2)</f>
        <v>0</v>
      </c>
      <c r="AI86" s="1425">
        <f>ROUND(IF(($Y$23-AH149)&lt;=0,0,MIN(($Y$23*'Full Assumptions '!$F$369)/4,($Y$23-AH149))),-2)</f>
        <v>0</v>
      </c>
      <c r="AJ86" s="1425">
        <f>ROUND(IF(($Y$23-AI149)&lt;=0,0,MIN(($Y$23*'Full Assumptions '!$F$369)/4,($Y$23-AI149))),-2)</f>
        <v>0</v>
      </c>
      <c r="AK86" s="1425">
        <f>ROUND(IF(($Y$23-AJ149)&lt;=0,0,MIN(($Y$23*'Full Assumptions '!$F$369)/4,($Y$23-AJ149))),-2)</f>
        <v>0</v>
      </c>
      <c r="AL86" s="1425">
        <f>ROUND(IF(($Y$23-AK149)&lt;=0,0,MIN(($Y$23*'Full Assumptions '!$F$369)/4,($Y$23-AK149))),-2)</f>
        <v>0</v>
      </c>
      <c r="AM86" s="1425">
        <f>ROUND(IF(($Y$23-AL149)&lt;=0,0,MIN(($Y$23*'Full Assumptions '!$F$369)/4,($Y$23-AL149))),-2)</f>
        <v>0</v>
      </c>
      <c r="AN86" s="1425">
        <f>ROUND(IF(($Y$23-AM149)&lt;=0,0,MIN(($Y$23*'Full Assumptions '!$F$369)/4,($Y$23-AM149))),-2)</f>
        <v>0</v>
      </c>
      <c r="AO86" s="1425">
        <f>ROUND(IF(($Y$23-AN149)&lt;=0,0,MIN(($Y$23*'Full Assumptions '!$F$369)/4,($Y$23-AN149))),-2)</f>
        <v>0</v>
      </c>
      <c r="AP86" s="1425">
        <f>ROUND(IF(($Y$23-AO149)&lt;=0,0,MIN(($Y$23*'Full Assumptions '!$F$369)/4,($Y$23-AO149))),-2)</f>
        <v>0</v>
      </c>
      <c r="AQ86" s="1425">
        <f>ROUND(IF(($Y$23-AP149)&lt;=0,0,MIN(($Y$23*'Full Assumptions '!$F$369)/4,($Y$23-AP149))),-2)</f>
        <v>0</v>
      </c>
      <c r="AR86" s="1425">
        <f>ROUND(IF(($Y$23-AQ149)&lt;=0,0,MIN(($Y$23*'Full Assumptions '!$F$369)/4,($Y$23-AQ149))),-2)</f>
        <v>0</v>
      </c>
      <c r="AS86" s="1425">
        <f>ROUND(IF(($Y$23-AR149)&lt;=0,0,MIN(($Y$23*'Full Assumptions '!$F$369)/4,($Y$23-AR149))),-2)</f>
        <v>0</v>
      </c>
      <c r="AT86" s="1425">
        <f>ROUND(IF(($Y$23-AS149)&lt;=0,0,MIN(($Y$23*'Full Assumptions '!$F$369)/4,($Y$23-AS149))),-2)</f>
        <v>0</v>
      </c>
      <c r="AU86" s="1425">
        <f>ROUND(IF(($Y$23-AT149)&lt;=0,0,MIN(($Y$23*'Full Assumptions '!$F$369)/4,($Y$23-AT149))),-2)</f>
        <v>0</v>
      </c>
      <c r="AV86" s="1425">
        <f>ROUND(IF(($Y$23-AU149)&lt;=0,0,MIN(($Y$23*'Full Assumptions '!$F$369)/4,($Y$23-AU149))),-2)</f>
        <v>0</v>
      </c>
      <c r="AW86" s="1425">
        <f>ROUND(IF(($Y$23-AV149)&lt;=0,0,MIN(($Y$23*'Full Assumptions '!$F$369)/4,($Y$23-AV149))),-2)</f>
        <v>0</v>
      </c>
      <c r="AX86" s="1425">
        <f>ROUND(IF(($Y$23-AW149)&lt;=0,0,MIN(($Y$23*'Full Assumptions '!$F$369)/4,($Y$23-AW149))),-2)</f>
        <v>0</v>
      </c>
      <c r="AY86" s="1425">
        <f>ROUND(IF(($Y$23-AX149)&lt;=0,0,MIN(($Y$23*'Full Assumptions '!$F$369)/4,($Y$23-AX149))),-2)</f>
        <v>0</v>
      </c>
      <c r="AZ86" s="1425">
        <f>ROUND(IF(($Y$23-AY149)&lt;=0,0,MIN(($Y$23*'Full Assumptions '!$F$369)/4,($Y$23-AY149))),-2)</f>
        <v>0</v>
      </c>
      <c r="BA86" s="1425">
        <f>ROUND(IF(($Y$23-AZ149)&lt;=0,0,MIN(($Y$23*'Full Assumptions '!$F$369)/4,($Y$23-AZ149))),-2)</f>
        <v>0</v>
      </c>
      <c r="BB86" s="1425">
        <f>ROUND(IF(($Y$23-BA149)&lt;=0,0,MIN(($Y$23*'Full Assumptions '!$F$369)/4,($Y$23-BA149))),-2)</f>
        <v>0</v>
      </c>
      <c r="BC86" s="1425">
        <f>ROUND(IF(($Y$23-BB149)&lt;=0,0,MIN(($Y$23*'Full Assumptions '!$F$369)/4,($Y$23-BB149))),-2)</f>
        <v>0</v>
      </c>
      <c r="BD86" s="1425">
        <f>ROUND(IF(($Y$23-BC149)&lt;=0,0,MIN(($Y$23*'Full Assumptions '!$F$369)/4,($Y$23-BC149))),-2)</f>
        <v>0</v>
      </c>
      <c r="BE86" s="1425">
        <f>ROUND(IF(($Y$23-BD149)&lt;=0,0,MIN(($Y$23*'Full Assumptions '!$F$369)/4,($Y$23-BD149))),-2)</f>
        <v>0</v>
      </c>
      <c r="BF86" s="1425">
        <f>ROUND(IF(($Y$23-BE149)&lt;=0,0,MIN(($Y$23*'Full Assumptions '!$F$369)/4,($Y$23-BE149))),-2)</f>
        <v>0</v>
      </c>
      <c r="BG86" s="1425">
        <f>ROUND(IF(($Y$23-BF149)&lt;=0,0,MIN(($Y$23*'Full Assumptions '!$F$369)/4,($Y$23-BF149))),-2)</f>
        <v>0</v>
      </c>
      <c r="BH86" s="1425">
        <f>ROUND(IF(($Y$23-BG149)&lt;=0,0,MIN(($Y$23*'Full Assumptions '!$F$369)/4,($Y$23-BG149))),-2)</f>
        <v>0</v>
      </c>
      <c r="BI86" s="1425">
        <f>ROUND(IF(($Y$23-BH149)&lt;=0,0,MIN(($Y$23*'Full Assumptions '!$F$369)/4,($Y$23-BH149))),-2)</f>
        <v>0</v>
      </c>
      <c r="BJ86" s="1425">
        <f>ROUND(IF(($Y$23-BI149)&lt;=0,0,MIN(($Y$23*'Full Assumptions '!$F$369)/4,($Y$23-BI149))),-2)</f>
        <v>0</v>
      </c>
      <c r="BK86" s="1425">
        <f>ROUND(IF(($Y$23-BJ149)&lt;=0,0,MIN(($Y$23*'Full Assumptions '!$F$369)/4,($Y$23-BJ149))),-2)</f>
        <v>0</v>
      </c>
      <c r="BL86" s="1425">
        <f>ROUND(IF(($Y$23-BK149)&lt;=0,0,MIN(($Y$23*'Full Assumptions '!$F$369)/4,($Y$23-BK149))),-2)</f>
        <v>0</v>
      </c>
      <c r="BM86" s="1425">
        <f>ROUND(IF(($Y$23-BL149)&lt;=0,0,MIN(($Y$23*'Full Assumptions '!$F$369)/4,($Y$23-BL149))),-2)</f>
        <v>0</v>
      </c>
      <c r="BN86" s="1425">
        <f>ROUND(IF(($Y$23-BM149)&lt;=0,0,MIN(($Y$23*'Full Assumptions '!$F$369)/4,($Y$23-BM149))),-2)</f>
        <v>0</v>
      </c>
    </row>
    <row r="87" spans="1:66" ht="10.5">
      <c r="A87" s="1434"/>
      <c r="B87" s="1447"/>
      <c r="C87" s="1446" t="s">
        <v>69</v>
      </c>
      <c r="D87" s="1424"/>
      <c r="E87" s="1424"/>
      <c r="F87" s="1424"/>
      <c r="G87" s="1424"/>
      <c r="H87" s="1424"/>
      <c r="I87" s="1424"/>
      <c r="J87" s="1424"/>
      <c r="K87" s="1424"/>
      <c r="L87" s="1424"/>
      <c r="M87" s="1424"/>
      <c r="N87" s="1424"/>
      <c r="O87" s="1424"/>
      <c r="P87" s="1424"/>
      <c r="Q87" s="1424"/>
      <c r="R87" s="1424"/>
      <c r="S87" s="1424"/>
      <c r="T87" s="1424"/>
      <c r="U87" s="1424"/>
      <c r="V87" s="1424"/>
      <c r="W87" s="1424"/>
      <c r="X87" s="1424"/>
      <c r="Y87" s="1424"/>
      <c r="Z87" s="1424">
        <f>ROUND(IF(($Z$24-Y150)&lt;=0,0,MIN(($Z$24*'Full Assumptions '!$F$369)/4,($Z$24-Y150))),-2)</f>
        <v>0</v>
      </c>
      <c r="AA87" s="1424">
        <f>ROUND(IF(($Z$24-Z150)&lt;=0,0,MIN(($Z$24*'Full Assumptions '!$F$369)/4,($Z$24-Z150))),-2)</f>
        <v>0</v>
      </c>
      <c r="AB87" s="1424">
        <f>ROUND(IF(($Z$24-AA150)&lt;=0,0,MIN(($Z$24*'Full Assumptions '!$F$369)/4,($Z$24-AA150))),-2)</f>
        <v>0</v>
      </c>
      <c r="AC87" s="1424">
        <f>ROUND(IF(($Z$24-AB150)&lt;=0,0,MIN(($Z$24*'Full Assumptions '!$F$369)/4,($Z$24-AB150))),-2)</f>
        <v>0</v>
      </c>
      <c r="AD87" s="1424">
        <f>ROUND(IF(($Z$24-AC150)&lt;=0,0,MIN(($Z$24*'Full Assumptions '!$F$369)/4,($Z$24-AC150))),-2)</f>
        <v>0</v>
      </c>
      <c r="AE87" s="1424">
        <f>ROUND(IF(($Z$24-AD150)&lt;=0,0,MIN(($Z$24*'Full Assumptions '!$F$369)/4,($Z$24-AD150))),-2)</f>
        <v>0</v>
      </c>
      <c r="AF87" s="1424">
        <f>ROUND(IF(($Z$24-AE150)&lt;=0,0,MIN(($Z$24*'Full Assumptions '!$F$369)/4,($Z$24-AE150))),-2)</f>
        <v>0</v>
      </c>
      <c r="AG87" s="1424">
        <f>ROUND(IF(($Z$24-AF150)&lt;=0,0,MIN(($Z$24*'Full Assumptions '!$F$369)/4,($Z$24-AF150))),-2)</f>
        <v>0</v>
      </c>
      <c r="AH87" s="1424">
        <f>ROUND(IF(($Z$24-AG150)&lt;=0,0,MIN(($Z$24*'Full Assumptions '!$F$369)/4,($Z$24-AG150))),-2)</f>
        <v>0</v>
      </c>
      <c r="AI87" s="1424">
        <f>ROUND(IF(($Z$24-AH150)&lt;=0,0,MIN(($Z$24*'Full Assumptions '!$F$369)/4,($Z$24-AH150))),-2)</f>
        <v>0</v>
      </c>
      <c r="AJ87" s="1424">
        <f>ROUND(IF(($Z$24-AI150)&lt;=0,0,MIN(($Z$24*'Full Assumptions '!$F$369)/4,($Z$24-AI150))),-2)</f>
        <v>0</v>
      </c>
      <c r="AK87" s="1424">
        <f>ROUND(IF(($Z$24-AJ150)&lt;=0,0,MIN(($Z$24*'Full Assumptions '!$F$369)/4,($Z$24-AJ150))),-2)</f>
        <v>0</v>
      </c>
      <c r="AL87" s="1424">
        <f>ROUND(IF(($Z$24-AK150)&lt;=0,0,MIN(($Z$24*'Full Assumptions '!$F$369)/4,($Z$24-AK150))),-2)</f>
        <v>0</v>
      </c>
      <c r="AM87" s="1424">
        <f>ROUND(IF(($Z$24-AL150)&lt;=0,0,MIN(($Z$24*'Full Assumptions '!$F$369)/4,($Z$24-AL150))),-2)</f>
        <v>0</v>
      </c>
      <c r="AN87" s="1424">
        <f>ROUND(IF(($Z$24-AM150)&lt;=0,0,MIN(($Z$24*'Full Assumptions '!$F$369)/4,($Z$24-AM150))),-2)</f>
        <v>0</v>
      </c>
      <c r="AO87" s="1424">
        <f>ROUND(IF(($Z$24-AN150)&lt;=0,0,MIN(($Z$24*'Full Assumptions '!$F$369)/4,($Z$24-AN150))),-2)</f>
        <v>0</v>
      </c>
      <c r="AP87" s="1424">
        <f>ROUND(IF(($Z$24-AO150)&lt;=0,0,MIN(($Z$24*'Full Assumptions '!$F$369)/4,($Z$24-AO150))),-2)</f>
        <v>0</v>
      </c>
      <c r="AQ87" s="1424">
        <f>ROUND(IF(($Z$24-AP150)&lt;=0,0,MIN(($Z$24*'Full Assumptions '!$F$369)/4,($Z$24-AP150))),-2)</f>
        <v>0</v>
      </c>
      <c r="AR87" s="1424">
        <f>ROUND(IF(($Z$24-AQ150)&lt;=0,0,MIN(($Z$24*'Full Assumptions '!$F$369)/4,($Z$24-AQ150))),-2)</f>
        <v>0</v>
      </c>
      <c r="AS87" s="1424">
        <f>ROUND(IF(($Z$24-AR150)&lt;=0,0,MIN(($Z$24*'Full Assumptions '!$F$369)/4,($Z$24-AR150))),-2)</f>
        <v>0</v>
      </c>
      <c r="AT87" s="1424">
        <f>ROUND(IF(($Z$24-AS150)&lt;=0,0,MIN(($Z$24*'Full Assumptions '!$F$369)/4,($Z$24-AS150))),-2)</f>
        <v>0</v>
      </c>
      <c r="AU87" s="1424">
        <f>ROUND(IF(($Z$24-AT150)&lt;=0,0,MIN(($Z$24*'Full Assumptions '!$F$369)/4,($Z$24-AT150))),-2)</f>
        <v>0</v>
      </c>
      <c r="AV87" s="1424">
        <f>ROUND(IF(($Z$24-AU150)&lt;=0,0,MIN(($Z$24*'Full Assumptions '!$F$369)/4,($Z$24-AU150))),-2)</f>
        <v>0</v>
      </c>
      <c r="AW87" s="1424">
        <f>ROUND(IF(($Z$24-AV150)&lt;=0,0,MIN(($Z$24*'Full Assumptions '!$F$369)/4,($Z$24-AV150))),-2)</f>
        <v>0</v>
      </c>
      <c r="AX87" s="1424">
        <f>ROUND(IF(($Z$24-AW150)&lt;=0,0,MIN(($Z$24*'Full Assumptions '!$F$369)/4,($Z$24-AW150))),-2)</f>
        <v>0</v>
      </c>
      <c r="AY87" s="1424">
        <f>ROUND(IF(($Z$24-AX150)&lt;=0,0,MIN(($Z$24*'Full Assumptions '!$F$369)/4,($Z$24-AX150))),-2)</f>
        <v>0</v>
      </c>
      <c r="AZ87" s="1424">
        <f>ROUND(IF(($Z$24-AY150)&lt;=0,0,MIN(($Z$24*'Full Assumptions '!$F$369)/4,($Z$24-AY150))),-2)</f>
        <v>0</v>
      </c>
      <c r="BA87" s="1424">
        <f>ROUND(IF(($Z$24-AZ150)&lt;=0,0,MIN(($Z$24*'Full Assumptions '!$F$369)/4,($Z$24-AZ150))),-2)</f>
        <v>0</v>
      </c>
      <c r="BB87" s="1424">
        <f>ROUND(IF(($Z$24-BA150)&lt;=0,0,MIN(($Z$24*'Full Assumptions '!$F$369)/4,($Z$24-BA150))),-2)</f>
        <v>0</v>
      </c>
      <c r="BC87" s="1424">
        <f>ROUND(IF(($Z$24-BB150)&lt;=0,0,MIN(($Z$24*'Full Assumptions '!$F$369)/4,($Z$24-BB150))),-2)</f>
        <v>0</v>
      </c>
      <c r="BD87" s="1424">
        <f>ROUND(IF(($Z$24-BC150)&lt;=0,0,MIN(($Z$24*'Full Assumptions '!$F$369)/4,($Z$24-BC150))),-2)</f>
        <v>0</v>
      </c>
      <c r="BE87" s="1424">
        <f>ROUND(IF(($Z$24-BD150)&lt;=0,0,MIN(($Z$24*'Full Assumptions '!$F$369)/4,($Z$24-BD150))),-2)</f>
        <v>0</v>
      </c>
      <c r="BF87" s="1424">
        <f>ROUND(IF(($Z$24-BE150)&lt;=0,0,MIN(($Z$24*'Full Assumptions '!$F$369)/4,($Z$24-BE150))),-2)</f>
        <v>0</v>
      </c>
      <c r="BG87" s="1424">
        <f>ROUND(IF(($Z$24-BF150)&lt;=0,0,MIN(($Z$24*'Full Assumptions '!$F$369)/4,($Z$24-BF150))),-2)</f>
        <v>0</v>
      </c>
      <c r="BH87" s="1424">
        <f>ROUND(IF(($Z$24-BG150)&lt;=0,0,MIN(($Z$24*'Full Assumptions '!$F$369)/4,($Z$24-BG150))),-2)</f>
        <v>0</v>
      </c>
      <c r="BI87" s="1424">
        <f>ROUND(IF(($Z$24-BH150)&lt;=0,0,MIN(($Z$24*'Full Assumptions '!$F$369)/4,($Z$24-BH150))),-2)</f>
        <v>0</v>
      </c>
      <c r="BJ87" s="1424">
        <f>ROUND(IF(($Z$24-BI150)&lt;=0,0,MIN(($Z$24*'Full Assumptions '!$F$369)/4,($Z$24-BI150))),-2)</f>
        <v>0</v>
      </c>
      <c r="BK87" s="1424">
        <f>ROUND(IF(($Z$24-BJ150)&lt;=0,0,MIN(($Z$24*'Full Assumptions '!$F$369)/4,($Z$24-BJ150))),-2)</f>
        <v>0</v>
      </c>
      <c r="BL87" s="1424">
        <f>ROUND(IF(($Z$24-BK150)&lt;=0,0,MIN(($Z$24*'Full Assumptions '!$F$369)/4,($Z$24-BK150))),-2)</f>
        <v>0</v>
      </c>
      <c r="BM87" s="1424">
        <f>ROUND(IF(($Z$24-BL150)&lt;=0,0,MIN(($Z$24*'Full Assumptions '!$F$369)/4,($Z$24-BL150))),-2)</f>
        <v>0</v>
      </c>
      <c r="BN87" s="1424">
        <f>ROUND(IF(($Z$24-BM150)&lt;=0,0,MIN(($Z$24*'Full Assumptions '!$F$369)/4,($Z$24-BM150))),-2)</f>
        <v>0</v>
      </c>
    </row>
    <row r="88" spans="1:66" ht="10.5">
      <c r="A88" s="1434"/>
      <c r="B88" s="1624" t="s">
        <v>318</v>
      </c>
      <c r="C88" s="1446" t="s">
        <v>66</v>
      </c>
      <c r="D88" s="1425"/>
      <c r="E88" s="1425"/>
      <c r="F88" s="1425"/>
      <c r="G88" s="1425"/>
      <c r="H88" s="1425"/>
      <c r="I88" s="1425"/>
      <c r="J88" s="1425"/>
      <c r="K88" s="1425"/>
      <c r="L88" s="1425"/>
      <c r="M88" s="1425"/>
      <c r="N88" s="1425"/>
      <c r="O88" s="1425"/>
      <c r="P88" s="1425"/>
      <c r="Q88" s="1425"/>
      <c r="R88" s="1425"/>
      <c r="S88" s="1425"/>
      <c r="T88" s="1425"/>
      <c r="U88" s="1425"/>
      <c r="V88" s="1425"/>
      <c r="W88" s="1425"/>
      <c r="X88" s="1425"/>
      <c r="Y88" s="1425"/>
      <c r="Z88" s="1425"/>
      <c r="AA88" s="1425">
        <f>ROUND(IF(($AA$25-Y191)&lt;=0,0,MIN(($AA$25*'Full Assumptions '!$F$369)/4,($AA$24-Z191))),-2)</f>
        <v>0</v>
      </c>
      <c r="AB88" s="1425">
        <f>ROUND(IF(($Z$24-AA191)&lt;=0,0,MIN(($Z$24*'Full Assumptions '!$F$369)/4,($Z$24-AA191))),-2)</f>
        <v>0</v>
      </c>
      <c r="AC88" s="1425">
        <f>ROUND(IF(($Z$24-AB191)&lt;=0,0,MIN(($Z$24*'Full Assumptions '!$F$369)/4,($Z$24-AB191))),-2)</f>
        <v>0</v>
      </c>
      <c r="AD88" s="1425">
        <f>ROUND(IF(($Z$24-AC191)&lt;=0,0,MIN(($Z$24*'Full Assumptions '!$F$369)/4,($Z$24-AC191))),-2)</f>
        <v>0</v>
      </c>
      <c r="AE88" s="1425">
        <f>ROUND(IF(($Z$24-AD191)&lt;=0,0,MIN(($Z$24*'Full Assumptions '!$F$369)/4,($Z$24-AD191))),-2)</f>
        <v>0</v>
      </c>
      <c r="AF88" s="1425">
        <f>ROUND(IF(($Z$24-AE191)&lt;=0,0,MIN(($Z$24*'Full Assumptions '!$F$369)/4,($Z$24-AE191))),-2)</f>
        <v>0</v>
      </c>
      <c r="AG88" s="1425">
        <f>ROUND(IF(($Z$24-AF191)&lt;=0,0,MIN(($Z$24*'Full Assumptions '!$F$369)/4,($Z$24-AF191))),-2)</f>
        <v>0</v>
      </c>
      <c r="AH88" s="1425">
        <f>ROUND(IF(($Z$24-AG191)&lt;=0,0,MIN(($Z$24*'Full Assumptions '!$F$369)/4,($Z$24-AG191))),-2)</f>
        <v>0</v>
      </c>
      <c r="AI88" s="1425">
        <f>ROUND(IF(($Z$24-AH191)&lt;=0,0,MIN(($Z$24*'Full Assumptions '!$F$369)/4,($Z$24-AH191))),-2)</f>
        <v>0</v>
      </c>
      <c r="AJ88" s="1425">
        <f>ROUND(IF(($Z$24-AI191)&lt;=0,0,MIN(($Z$24*'Full Assumptions '!$F$369)/4,($Z$24-AI191))),-2)</f>
        <v>0</v>
      </c>
      <c r="AK88" s="1425">
        <f>ROUND(IF(($Z$24-AJ191)&lt;=0,0,MIN(($Z$24*'Full Assumptions '!$F$369)/4,($Z$24-AJ191))),-2)</f>
        <v>0</v>
      </c>
      <c r="AL88" s="1425">
        <f>ROUND(IF(($Z$24-AK191)&lt;=0,0,MIN(($Z$24*'Full Assumptions '!$F$369)/4,($Z$24-AK191))),-2)</f>
        <v>0</v>
      </c>
      <c r="AM88" s="1425">
        <f>ROUND(IF(($Z$24-AL191)&lt;=0,0,MIN(($Z$24*'Full Assumptions '!$F$369)/4,($Z$24-AL191))),-2)</f>
        <v>0</v>
      </c>
      <c r="AN88" s="1425">
        <f>ROUND(IF(($Z$24-AM191)&lt;=0,0,MIN(($Z$24*'Full Assumptions '!$F$369)/4,($Z$24-AM191))),-2)</f>
        <v>0</v>
      </c>
      <c r="AO88" s="1425">
        <f>ROUND(IF(($Z$24-AN191)&lt;=0,0,MIN(($Z$24*'Full Assumptions '!$F$369)/4,($Z$24-AN191))),-2)</f>
        <v>0</v>
      </c>
      <c r="AP88" s="1425">
        <f>ROUND(IF(($Z$24-AO191)&lt;=0,0,MIN(($Z$24*'Full Assumptions '!$F$369)/4,($Z$24-AO191))),-2)</f>
        <v>0</v>
      </c>
      <c r="AQ88" s="1425">
        <f>ROUND(IF(($Z$24-AP191)&lt;=0,0,MIN(($Z$24*'Full Assumptions '!$F$369)/4,($Z$24-AP191))),-2)</f>
        <v>0</v>
      </c>
      <c r="AR88" s="1425">
        <f>ROUND(IF(($Z$24-AQ191)&lt;=0,0,MIN(($Z$24*'Full Assumptions '!$F$369)/4,($Z$24-AQ191))),-2)</f>
        <v>0</v>
      </c>
      <c r="AS88" s="1425">
        <f>ROUND(IF(($Z$24-AR191)&lt;=0,0,MIN(($Z$24*'Full Assumptions '!$F$369)/4,($Z$24-AR191))),-2)</f>
        <v>0</v>
      </c>
      <c r="AT88" s="1425">
        <f>ROUND(IF(($Z$24-AS191)&lt;=0,0,MIN(($Z$24*'Full Assumptions '!$F$369)/4,($Z$24-AS191))),-2)</f>
        <v>0</v>
      </c>
      <c r="AU88" s="1425">
        <f>ROUND(IF(($Z$24-AT191)&lt;=0,0,MIN(($Z$24*'Full Assumptions '!$F$369)/4,($Z$24-AT191))),-2)</f>
        <v>0</v>
      </c>
      <c r="AV88" s="1425">
        <f>ROUND(IF(($Z$24-AU191)&lt;=0,0,MIN(($Z$24*'Full Assumptions '!$F$369)/4,($Z$24-AU191))),-2)</f>
        <v>0</v>
      </c>
      <c r="AW88" s="1425">
        <f>ROUND(IF(($Z$24-AV191)&lt;=0,0,MIN(($Z$24*'Full Assumptions '!$F$369)/4,($Z$24-AV191))),-2)</f>
        <v>0</v>
      </c>
      <c r="AX88" s="1425">
        <f>ROUND(IF(($Z$24-AW191)&lt;=0,0,MIN(($Z$24*'Full Assumptions '!$F$369)/4,($Z$24-AW191))),-2)</f>
        <v>0</v>
      </c>
      <c r="AY88" s="1425">
        <f>ROUND(IF(($Z$24-AX191)&lt;=0,0,MIN(($Z$24*'Full Assumptions '!$F$369)/4,($Z$24-AX191))),-2)</f>
        <v>0</v>
      </c>
      <c r="AZ88" s="1425">
        <f>ROUND(IF(($Z$24-AY191)&lt;=0,0,MIN(($Z$24*'Full Assumptions '!$F$369)/4,($Z$24-AY191))),-2)</f>
        <v>0</v>
      </c>
      <c r="BA88" s="1425">
        <f>ROUND(IF(($Z$24-AZ191)&lt;=0,0,MIN(($Z$24*'Full Assumptions '!$F$369)/4,($Z$24-AZ191))),-2)</f>
        <v>0</v>
      </c>
      <c r="BB88" s="1425">
        <f>ROUND(IF(($Z$24-BA191)&lt;=0,0,MIN(($Z$24*'Full Assumptions '!$F$369)/4,($Z$24-BA191))),-2)</f>
        <v>0</v>
      </c>
      <c r="BC88" s="1425">
        <f>ROUND(IF(($Z$24-BB191)&lt;=0,0,MIN(($Z$24*'Full Assumptions '!$F$369)/4,($Z$24-BB191))),-2)</f>
        <v>0</v>
      </c>
      <c r="BD88" s="1425">
        <f>ROUND(IF(($Z$24-BC191)&lt;=0,0,MIN(($Z$24*'Full Assumptions '!$F$369)/4,($Z$24-BC191))),-2)</f>
        <v>0</v>
      </c>
      <c r="BE88" s="1425">
        <f>ROUND(IF(($Z$24-BD191)&lt;=0,0,MIN(($Z$24*'Full Assumptions '!$F$369)/4,($Z$24-BD191))),-2)</f>
        <v>0</v>
      </c>
      <c r="BF88" s="1425">
        <f>ROUND(IF(($Z$24-BE191)&lt;=0,0,MIN(($Z$24*'Full Assumptions '!$F$369)/4,($Z$24-BE191))),-2)</f>
        <v>0</v>
      </c>
      <c r="BG88" s="1425">
        <f>ROUND(IF(($Z$24-BF191)&lt;=0,0,MIN(($Z$24*'Full Assumptions '!$F$369)/4,($Z$24-BF191))),-2)</f>
        <v>0</v>
      </c>
      <c r="BH88" s="1425">
        <f>ROUND(IF(($Z$24-BG191)&lt;=0,0,MIN(($Z$24*'Full Assumptions '!$F$369)/4,($Z$24-BG191))),-2)</f>
        <v>0</v>
      </c>
      <c r="BI88" s="1425">
        <f>ROUND(IF(($Z$24-BH191)&lt;=0,0,MIN(($Z$24*'Full Assumptions '!$F$369)/4,($Z$24-BH191))),-2)</f>
        <v>0</v>
      </c>
      <c r="BJ88" s="1425">
        <f>ROUND(IF(($Z$24-BI191)&lt;=0,0,MIN(($Z$24*'Full Assumptions '!$F$369)/4,($Z$24-BI191))),-2)</f>
        <v>0</v>
      </c>
      <c r="BK88" s="1425">
        <f>ROUND(IF(($Z$24-BJ191)&lt;=0,0,MIN(($Z$24*'Full Assumptions '!$F$369)/4,($Z$24-BJ191))),-2)</f>
        <v>0</v>
      </c>
      <c r="BL88" s="1425">
        <f>ROUND(IF(($Z$24-BK191)&lt;=0,0,MIN(($Z$24*'Full Assumptions '!$F$369)/4,($Z$24-BK191))),-2)</f>
        <v>0</v>
      </c>
      <c r="BM88" s="1425">
        <f>ROUND(IF(($Z$24-BL191)&lt;=0,0,MIN(($Z$24*'Full Assumptions '!$F$369)/4,($Z$24-BL191))),-2)</f>
        <v>0</v>
      </c>
      <c r="BN88" s="1425">
        <f>ROUND(IF(($Z$24-BM191)&lt;=0,0,MIN(($Z$24*'Full Assumptions '!$F$369)/4,($Z$24-BM191))),-2)</f>
        <v>0</v>
      </c>
    </row>
    <row r="89" spans="1:66" ht="10.5">
      <c r="A89" s="1434"/>
      <c r="B89" s="1624"/>
      <c r="C89" s="1446" t="s">
        <v>67</v>
      </c>
      <c r="D89" s="1424"/>
      <c r="E89" s="1424"/>
      <c r="F89" s="1424"/>
      <c r="G89" s="1424"/>
      <c r="H89" s="1424"/>
      <c r="I89" s="1424"/>
      <c r="J89" s="1424"/>
      <c r="K89" s="1424"/>
      <c r="L89" s="1424"/>
      <c r="M89" s="1424"/>
      <c r="N89" s="1424"/>
      <c r="O89" s="1424"/>
      <c r="P89" s="1424"/>
      <c r="Q89" s="1424"/>
      <c r="R89" s="1424"/>
      <c r="S89" s="1424"/>
      <c r="T89" s="1424"/>
      <c r="U89" s="1424"/>
      <c r="V89" s="1424"/>
      <c r="W89" s="1424"/>
      <c r="X89" s="1424"/>
      <c r="Y89" s="1424"/>
      <c r="Z89" s="1424"/>
      <c r="AA89" s="1424"/>
      <c r="AB89" s="1424">
        <f>ROUND(IF(($AB$26-Y192)&lt;=0,0,MIN(($AB$26*'Full Assumptions '!$F$369)/4,($AB$25-AA192))),-2)</f>
        <v>0</v>
      </c>
      <c r="AC89" s="1424">
        <f>ROUND(IF(($X$22-AB192)&lt;=0,0,MIN(($X$22*'Full Assumptions '!$F$369)/4,($X$22-AB192))),-2)</f>
        <v>0</v>
      </c>
      <c r="AD89" s="1424">
        <f>ROUND(IF(($X$22-AC192)&lt;=0,0,MIN(($X$22*'Full Assumptions '!$F$369)/4,($X$22-AC192))),-2)</f>
        <v>0</v>
      </c>
      <c r="AE89" s="1424">
        <f>ROUND(IF(($X$22-AD192)&lt;=0,0,MIN(($X$22*'Full Assumptions '!$F$369)/4,($X$22-AD192))),-2)</f>
        <v>0</v>
      </c>
      <c r="AF89" s="1424">
        <f>ROUND(IF(($X$22-AE192)&lt;=0,0,MIN(($X$22*'Full Assumptions '!$F$369)/4,($X$22-AE192))),-2)</f>
        <v>0</v>
      </c>
      <c r="AG89" s="1424">
        <f>ROUND(IF(($X$22-AF192)&lt;=0,0,MIN(($X$22*'Full Assumptions '!$F$369)/4,($X$22-AF192))),-2)</f>
        <v>0</v>
      </c>
      <c r="AH89" s="1424">
        <f>ROUND(IF(($X$22-AG192)&lt;=0,0,MIN(($X$22*'Full Assumptions '!$F$369)/4,($X$22-AG192))),-2)</f>
        <v>0</v>
      </c>
      <c r="AI89" s="1424">
        <f>ROUND(IF(($X$22-AH192)&lt;=0,0,MIN(($X$22*'Full Assumptions '!$F$369)/4,($X$22-AH192))),-2)</f>
        <v>0</v>
      </c>
      <c r="AJ89" s="1424">
        <f>ROUND(IF(($X$22-AI192)&lt;=0,0,MIN(($X$22*'Full Assumptions '!$F$369)/4,($X$22-AI192))),-2)</f>
        <v>0</v>
      </c>
      <c r="AK89" s="1424">
        <f>ROUND(IF(($X$22-AJ192)&lt;=0,0,MIN(($X$22*'Full Assumptions '!$F$369)/4,($X$22-AJ192))),-2)</f>
        <v>0</v>
      </c>
      <c r="AL89" s="1424">
        <f>ROUND(IF(($X$22-AK192)&lt;=0,0,MIN(($X$22*'Full Assumptions '!$F$369)/4,($X$22-AK192))),-2)</f>
        <v>0</v>
      </c>
      <c r="AM89" s="1424">
        <f>ROUND(IF(($X$22-AL192)&lt;=0,0,MIN(($X$22*'Full Assumptions '!$F$369)/4,($X$22-AL192))),-2)</f>
        <v>0</v>
      </c>
      <c r="AN89" s="1424">
        <f>ROUND(IF(($X$22-AM192)&lt;=0,0,MIN(($X$22*'Full Assumptions '!$F$369)/4,($X$22-AM192))),-2)</f>
        <v>0</v>
      </c>
      <c r="AO89" s="1424">
        <f>ROUND(IF(($X$22-AN192)&lt;=0,0,MIN(($X$22*'Full Assumptions '!$F$369)/4,($X$22-AN192))),-2)</f>
        <v>0</v>
      </c>
      <c r="AP89" s="1424">
        <f>ROUND(IF(($X$22-AO192)&lt;=0,0,MIN(($X$22*'Full Assumptions '!$F$369)/4,($X$22-AO192))),-2)</f>
        <v>0</v>
      </c>
      <c r="AQ89" s="1424">
        <f>ROUND(IF(($X$22-AP192)&lt;=0,0,MIN(($X$22*'Full Assumptions '!$F$369)/4,($X$22-AP192))),-2)</f>
        <v>0</v>
      </c>
      <c r="AR89" s="1424">
        <f>ROUND(IF(($X$22-AQ192)&lt;=0,0,MIN(($X$22*'Full Assumptions '!$F$369)/4,($X$22-AQ192))),-2)</f>
        <v>0</v>
      </c>
      <c r="AS89" s="1424">
        <f>ROUND(IF(($X$22-AR192)&lt;=0,0,MIN(($X$22*'Full Assumptions '!$F$369)/4,($X$22-AR192))),-2)</f>
        <v>0</v>
      </c>
      <c r="AT89" s="1424">
        <f>ROUND(IF(($X$22-AS192)&lt;=0,0,MIN(($X$22*'Full Assumptions '!$F$369)/4,($X$22-AS192))),-2)</f>
        <v>0</v>
      </c>
      <c r="AU89" s="1424">
        <f>ROUND(IF(($X$22-AT192)&lt;=0,0,MIN(($X$22*'Full Assumptions '!$F$369)/4,($X$22-AT192))),-2)</f>
        <v>0</v>
      </c>
      <c r="AV89" s="1424">
        <f>ROUND(IF(($X$22-AU192)&lt;=0,0,MIN(($X$22*'Full Assumptions '!$F$369)/4,($X$22-AU192))),-2)</f>
        <v>0</v>
      </c>
      <c r="AW89" s="1424">
        <f>ROUND(IF(($X$22-AV192)&lt;=0,0,MIN(($X$22*'Full Assumptions '!$F$369)/4,($X$22-AV192))),-2)</f>
        <v>0</v>
      </c>
      <c r="AX89" s="1424">
        <f>ROUND(IF(($X$22-AW192)&lt;=0,0,MIN(($X$22*'Full Assumptions '!$F$369)/4,($X$22-AW192))),-2)</f>
        <v>0</v>
      </c>
      <c r="AY89" s="1424">
        <f>ROUND(IF(($X$22-AX192)&lt;=0,0,MIN(($X$22*'Full Assumptions '!$F$369)/4,($X$22-AX192))),-2)</f>
        <v>0</v>
      </c>
      <c r="AZ89" s="1424">
        <f>ROUND(IF(($X$22-AY192)&lt;=0,0,MIN(($X$22*'Full Assumptions '!$F$369)/4,($X$22-AY192))),-2)</f>
        <v>0</v>
      </c>
      <c r="BA89" s="1424">
        <f>ROUND(IF(($X$22-AZ192)&lt;=0,0,MIN(($X$22*'Full Assumptions '!$F$369)/4,($X$22-AZ192))),-2)</f>
        <v>0</v>
      </c>
      <c r="BB89" s="1424">
        <f>ROUND(IF(($X$22-BA192)&lt;=0,0,MIN(($X$22*'Full Assumptions '!$F$369)/4,($X$22-BA192))),-2)</f>
        <v>0</v>
      </c>
      <c r="BC89" s="1424">
        <f>ROUND(IF(($X$22-BB192)&lt;=0,0,MIN(($X$22*'Full Assumptions '!$F$369)/4,($X$22-BB192))),-2)</f>
        <v>0</v>
      </c>
      <c r="BD89" s="1424">
        <f>ROUND(IF(($X$22-BC192)&lt;=0,0,MIN(($X$22*'Full Assumptions '!$F$369)/4,($X$22-BC192))),-2)</f>
        <v>0</v>
      </c>
      <c r="BE89" s="1424">
        <f>ROUND(IF(($X$22-BD192)&lt;=0,0,MIN(($X$22*'Full Assumptions '!$F$369)/4,($X$22-BD192))),-2)</f>
        <v>0</v>
      </c>
      <c r="BF89" s="1424">
        <f>ROUND(IF(($X$22-BE192)&lt;=0,0,MIN(($X$22*'Full Assumptions '!$F$369)/4,($X$22-BE192))),-2)</f>
        <v>0</v>
      </c>
      <c r="BG89" s="1424">
        <f>ROUND(IF(($X$22-BF192)&lt;=0,0,MIN(($X$22*'Full Assumptions '!$F$369)/4,($X$22-BF192))),-2)</f>
        <v>0</v>
      </c>
      <c r="BH89" s="1424">
        <f>ROUND(IF(($X$22-BG192)&lt;=0,0,MIN(($X$22*'Full Assumptions '!$F$369)/4,($X$22-BG192))),-2)</f>
        <v>0</v>
      </c>
      <c r="BI89" s="1424">
        <f>ROUND(IF(($X$22-BH192)&lt;=0,0,MIN(($X$22*'Full Assumptions '!$F$369)/4,($X$22-BH192))),-2)</f>
        <v>0</v>
      </c>
      <c r="BJ89" s="1424">
        <f>ROUND(IF(($X$22-BI192)&lt;=0,0,MIN(($X$22*'Full Assumptions '!$F$369)/4,($X$22-BI192))),-2)</f>
        <v>0</v>
      </c>
      <c r="BK89" s="1424">
        <f>ROUND(IF(($X$22-BJ192)&lt;=0,0,MIN(($X$22*'Full Assumptions '!$F$369)/4,($X$22-BJ192))),-2)</f>
        <v>0</v>
      </c>
      <c r="BL89" s="1424">
        <f>ROUND(IF(($X$22-BK192)&lt;=0,0,MIN(($X$22*'Full Assumptions '!$F$369)/4,($X$22-BK192))),-2)</f>
        <v>0</v>
      </c>
      <c r="BM89" s="1424">
        <f>ROUND(IF(($X$22-BL192)&lt;=0,0,MIN(($X$22*'Full Assumptions '!$F$369)/4,($X$22-BL192))),-2)</f>
        <v>0</v>
      </c>
      <c r="BN89" s="1424">
        <f>ROUND(IF(($X$22-BM192)&lt;=0,0,MIN(($X$22*'Full Assumptions '!$F$369)/4,($X$22-BM192))),-2)</f>
        <v>0</v>
      </c>
    </row>
    <row r="90" spans="1:66" ht="10.5">
      <c r="A90" s="1434"/>
      <c r="B90" s="1624"/>
      <c r="C90" s="1446" t="s">
        <v>68</v>
      </c>
      <c r="D90" s="1425"/>
      <c r="E90" s="1425"/>
      <c r="F90" s="1425"/>
      <c r="G90" s="1425"/>
      <c r="H90" s="1425"/>
      <c r="I90" s="1425"/>
      <c r="J90" s="1425"/>
      <c r="K90" s="1425"/>
      <c r="L90" s="1425"/>
      <c r="M90" s="1425"/>
      <c r="N90" s="1425"/>
      <c r="O90" s="1425"/>
      <c r="P90" s="1425"/>
      <c r="Q90" s="1425"/>
      <c r="R90" s="1425"/>
      <c r="S90" s="1425"/>
      <c r="T90" s="1425"/>
      <c r="U90" s="1425"/>
      <c r="V90" s="1425"/>
      <c r="W90" s="1425"/>
      <c r="X90" s="1425"/>
      <c r="Y90" s="1425"/>
      <c r="Z90" s="1425"/>
      <c r="AA90" s="1425"/>
      <c r="AB90" s="1425"/>
      <c r="AC90" s="1425">
        <f>ROUND(IF(($AC$27-Y193)&lt;=0,0,MIN(($AC$27*'Full Assumptions '!$F$369)/4,($AC$26-AB193))),-2)</f>
        <v>0</v>
      </c>
      <c r="AD90" s="1425">
        <f>ROUND(IF(($AC$27-Z193)&lt;=0,0,MIN(($AC$27*'Full Assumptions '!$F$369)/4,($AC$26-AC193))),-2)</f>
        <v>0</v>
      </c>
      <c r="AE90" s="1425">
        <f>ROUND(IF(($AC$27-AA193)&lt;=0,0,MIN(($AC$27*'Full Assumptions '!$F$369)/4,($AC$26-AD193))),-2)</f>
        <v>0</v>
      </c>
      <c r="AF90" s="1425">
        <f>ROUND(IF(($AC$27-AB193)&lt;=0,0,MIN(($AC$27*'Full Assumptions '!$F$369)/4,($AC$26-AE193))),-2)</f>
        <v>0</v>
      </c>
      <c r="AG90" s="1425">
        <f>ROUND(IF(($AC$27-AC193)&lt;=0,0,MIN(($AC$27*'Full Assumptions '!$F$369)/4,($AC$26-AF193))),-2)</f>
        <v>0</v>
      </c>
      <c r="AH90" s="1425">
        <f>ROUND(IF(($AC$27-AD193)&lt;=0,0,MIN(($AC$27*'Full Assumptions '!$F$369)/4,($AC$26-AG193))),-2)</f>
        <v>0</v>
      </c>
      <c r="AI90" s="1425">
        <f>ROUND(IF(($AC$27-AE193)&lt;=0,0,MIN(($AC$27*'Full Assumptions '!$F$369)/4,($AC$26-AH193))),-2)</f>
        <v>0</v>
      </c>
      <c r="AJ90" s="1425">
        <f>ROUND(IF(($AC$27-AF193)&lt;=0,0,MIN(($AC$27*'Full Assumptions '!$F$369)/4,($AC$26-AI193))),-2)</f>
        <v>0</v>
      </c>
      <c r="AK90" s="1425">
        <f>ROUND(IF(($AC$27-AG193)&lt;=0,0,MIN(($AC$27*'Full Assumptions '!$F$369)/4,($AC$26-AJ193))),-2)</f>
        <v>0</v>
      </c>
      <c r="AL90" s="1425">
        <f>ROUND(IF(($AC$27-AH193)&lt;=0,0,MIN(($AC$27*'Full Assumptions '!$F$369)/4,($AC$26-AK193))),-2)</f>
        <v>0</v>
      </c>
      <c r="AM90" s="1425">
        <f>ROUND(IF(($AC$27-AI193)&lt;=0,0,MIN(($AC$27*'Full Assumptions '!$F$369)/4,($AC$26-AL193))),-2)</f>
        <v>0</v>
      </c>
      <c r="AN90" s="1425">
        <f>ROUND(IF(($AC$27-AJ193)&lt;=0,0,MIN(($AC$27*'Full Assumptions '!$F$369)/4,($AC$26-AM193))),-2)</f>
        <v>0</v>
      </c>
      <c r="AO90" s="1425">
        <f>ROUND(IF(($AC$27-AK193)&lt;=0,0,MIN(($AC$27*'Full Assumptions '!$F$369)/4,($AC$26-AN193))),-2)</f>
        <v>0</v>
      </c>
      <c r="AP90" s="1425">
        <f>ROUND(IF(($AC$27-AL193)&lt;=0,0,MIN(($AC$27*'Full Assumptions '!$F$369)/4,($AC$26-AO193))),-2)</f>
        <v>0</v>
      </c>
      <c r="AQ90" s="1425">
        <f>ROUND(IF(($AC$27-AM193)&lt;=0,0,MIN(($AC$27*'Full Assumptions '!$F$369)/4,($AC$26-AP193))),-2)</f>
        <v>0</v>
      </c>
      <c r="AR90" s="1425">
        <f>ROUND(IF(($AC$27-AN193)&lt;=0,0,MIN(($AC$27*'Full Assumptions '!$F$369)/4,($AC$26-AQ193))),-2)</f>
        <v>0</v>
      </c>
      <c r="AS90" s="1425">
        <f>ROUND(IF(($AC$27-AO193)&lt;=0,0,MIN(($AC$27*'Full Assumptions '!$F$369)/4,($AC$26-AR193))),-2)</f>
        <v>0</v>
      </c>
      <c r="AT90" s="1425">
        <f>ROUND(IF(($AC$27-AP193)&lt;=0,0,MIN(($AC$27*'Full Assumptions '!$F$369)/4,($AC$26-AS193))),-2)</f>
        <v>0</v>
      </c>
      <c r="AU90" s="1425">
        <f>ROUND(IF(($AC$27-AQ193)&lt;=0,0,MIN(($AC$27*'Full Assumptions '!$F$369)/4,($AC$26-AT193))),-2)</f>
        <v>0</v>
      </c>
      <c r="AV90" s="1425">
        <f>ROUND(IF(($AC$27-AR193)&lt;=0,0,MIN(($AC$27*'Full Assumptions '!$F$369)/4,($AC$26-AU193))),-2)</f>
        <v>0</v>
      </c>
      <c r="AW90" s="1425">
        <f>ROUND(IF(($AC$27-AS193)&lt;=0,0,MIN(($AC$27*'Full Assumptions '!$F$369)/4,($AC$26-AV193))),-2)</f>
        <v>0</v>
      </c>
      <c r="AX90" s="1425">
        <f>ROUND(IF(($AC$27-AT193)&lt;=0,0,MIN(($AC$27*'Full Assumptions '!$F$369)/4,($AC$26-AW193))),-2)</f>
        <v>0</v>
      </c>
      <c r="AY90" s="1425">
        <f>ROUND(IF(($AC$27-AU193)&lt;=0,0,MIN(($AC$27*'Full Assumptions '!$F$369)/4,($AC$26-AX193))),-2)</f>
        <v>0</v>
      </c>
      <c r="AZ90" s="1425">
        <f>ROUND(IF(($AC$27-AV193)&lt;=0,0,MIN(($AC$27*'Full Assumptions '!$F$369)/4,($AC$26-AY193))),-2)</f>
        <v>0</v>
      </c>
      <c r="BA90" s="1425">
        <f>ROUND(IF(($AC$27-AW193)&lt;=0,0,MIN(($AC$27*'Full Assumptions '!$F$369)/4,($AC$26-AZ193))),-2)</f>
        <v>0</v>
      </c>
      <c r="BB90" s="1425">
        <f>ROUND(IF(($AC$27-AX193)&lt;=0,0,MIN(($AC$27*'Full Assumptions '!$F$369)/4,($AC$26-BA193))),-2)</f>
        <v>0</v>
      </c>
      <c r="BC90" s="1425">
        <f>ROUND(IF(($AC$27-AY193)&lt;=0,0,MIN(($AC$27*'Full Assumptions '!$F$369)/4,($AC$26-BB193))),-2)</f>
        <v>0</v>
      </c>
      <c r="BD90" s="1425">
        <f>ROUND(IF(($AC$27-AZ193)&lt;=0,0,MIN(($AC$27*'Full Assumptions '!$F$369)/4,($AC$26-BC193))),-2)</f>
        <v>0</v>
      </c>
      <c r="BE90" s="1425">
        <f>ROUND(IF(($AC$27-BA193)&lt;=0,0,MIN(($AC$27*'Full Assumptions '!$F$369)/4,($AC$26-BD193))),-2)</f>
        <v>0</v>
      </c>
      <c r="BF90" s="1425">
        <f>ROUND(IF(($AC$27-BB193)&lt;=0,0,MIN(($AC$27*'Full Assumptions '!$F$369)/4,($AC$26-BE193))),-2)</f>
        <v>0</v>
      </c>
      <c r="BG90" s="1425">
        <f>ROUND(IF(($AC$27-BC193)&lt;=0,0,MIN(($AC$27*'Full Assumptions '!$F$369)/4,($AC$26-BF193))),-2)</f>
        <v>0</v>
      </c>
      <c r="BH90" s="1425">
        <f>ROUND(IF(($AC$27-BD193)&lt;=0,0,MIN(($AC$27*'Full Assumptions '!$F$369)/4,($AC$26-BG193))),-2)</f>
        <v>0</v>
      </c>
      <c r="BI90" s="1425">
        <f>ROUND(IF(($AC$27-BE193)&lt;=0,0,MIN(($AC$27*'Full Assumptions '!$F$369)/4,($AC$26-BH193))),-2)</f>
        <v>0</v>
      </c>
      <c r="BJ90" s="1425">
        <f>ROUND(IF(($AC$27-BF193)&lt;=0,0,MIN(($AC$27*'Full Assumptions '!$F$369)/4,($AC$26-BI193))),-2)</f>
        <v>0</v>
      </c>
      <c r="BK90" s="1425">
        <f>ROUND(IF(($AC$27-BG193)&lt;=0,0,MIN(($AC$27*'Full Assumptions '!$F$369)/4,($AC$26-BJ193))),-2)</f>
        <v>0</v>
      </c>
      <c r="BL90" s="1425">
        <f>ROUND(IF(($AC$27-BH193)&lt;=0,0,MIN(($AC$27*'Full Assumptions '!$F$369)/4,($AC$26-BK193))),-2)</f>
        <v>0</v>
      </c>
      <c r="BM90" s="1425">
        <f>ROUND(IF(($AC$27-BI193)&lt;=0,0,MIN(($AC$27*'Full Assumptions '!$F$369)/4,($AC$26-BL193))),-2)</f>
        <v>0</v>
      </c>
      <c r="BN90" s="1425">
        <f>ROUND(IF(($AC$27-BJ193)&lt;=0,0,MIN(($AC$27*'Full Assumptions '!$F$369)/4,($AC$26-BM193))),-2)</f>
        <v>0</v>
      </c>
    </row>
    <row r="91" spans="1:66" ht="10.5">
      <c r="A91" s="1434"/>
      <c r="B91" s="1447"/>
      <c r="C91" s="1446" t="s">
        <v>69</v>
      </c>
      <c r="D91" s="1424"/>
      <c r="E91" s="1424"/>
      <c r="F91" s="1424"/>
      <c r="G91" s="1424"/>
      <c r="H91" s="1424"/>
      <c r="I91" s="1424"/>
      <c r="J91" s="1424"/>
      <c r="K91" s="1424"/>
      <c r="L91" s="1424"/>
      <c r="M91" s="1424"/>
      <c r="N91" s="1424"/>
      <c r="O91" s="1424"/>
      <c r="P91" s="1424"/>
      <c r="Q91" s="1424"/>
      <c r="R91" s="1424"/>
      <c r="S91" s="1424"/>
      <c r="T91" s="1424"/>
      <c r="U91" s="1424"/>
      <c r="V91" s="1424"/>
      <c r="W91" s="1424"/>
      <c r="X91" s="1424"/>
      <c r="Y91" s="1424"/>
      <c r="Z91" s="1424"/>
      <c r="AA91" s="1424"/>
      <c r="AB91" s="1424"/>
      <c r="AC91" s="1424"/>
      <c r="AD91" s="1424">
        <f>ROUND(IF(($AD$28-Y194)&lt;=0,0,MIN(($AD$28*'Full Assumptions '!$F$369)/4,($AD$27-AC194))),-2)</f>
        <v>0</v>
      </c>
      <c r="AE91" s="1424">
        <f>ROUND(IF(($AD$28-Z194)&lt;=0,0,MIN(($AD$28*'Full Assumptions '!$F$369)/4,($AD$27-AD194))),-2)</f>
        <v>0</v>
      </c>
      <c r="AF91" s="1424">
        <f>ROUND(IF(($AD$28-AA194)&lt;=0,0,MIN(($AD$28*'Full Assumptions '!$F$369)/4,($AD$27-AE194))),-2)</f>
        <v>0</v>
      </c>
      <c r="AG91" s="1424">
        <f>ROUND(IF(($AD$28-AB194)&lt;=0,0,MIN(($AD$28*'Full Assumptions '!$F$369)/4,($AD$27-AF194))),-2)</f>
        <v>0</v>
      </c>
      <c r="AH91" s="1424">
        <f>ROUND(IF(($AD$28-AC194)&lt;=0,0,MIN(($AD$28*'Full Assumptions '!$F$369)/4,($AD$27-AG194))),-2)</f>
        <v>0</v>
      </c>
      <c r="AI91" s="1424">
        <f>ROUND(IF(($AD$28-AD194)&lt;=0,0,MIN(($AD$28*'Full Assumptions '!$F$369)/4,($AD$27-AH194))),-2)</f>
        <v>0</v>
      </c>
      <c r="AJ91" s="1424">
        <f>ROUND(IF(($AD$28-AE194)&lt;=0,0,MIN(($AD$28*'Full Assumptions '!$F$369)/4,($AD$27-AI194))),-2)</f>
        <v>0</v>
      </c>
      <c r="AK91" s="1424">
        <f>ROUND(IF(($AD$28-AF194)&lt;=0,0,MIN(($AD$28*'Full Assumptions '!$F$369)/4,($AD$27-AJ194))),-2)</f>
        <v>0</v>
      </c>
      <c r="AL91" s="1424">
        <f>ROUND(IF(($AD$28-AG194)&lt;=0,0,MIN(($AD$28*'Full Assumptions '!$F$369)/4,($AD$27-AK194))),-2)</f>
        <v>0</v>
      </c>
      <c r="AM91" s="1424">
        <f>ROUND(IF(($AD$28-AH194)&lt;=0,0,MIN(($AD$28*'Full Assumptions '!$F$369)/4,($AD$27-AL194))),-2)</f>
        <v>0</v>
      </c>
      <c r="AN91" s="1424">
        <f>ROUND(IF(($AD$28-AI194)&lt;=0,0,MIN(($AD$28*'Full Assumptions '!$F$369)/4,($AD$27-AM194))),-2)</f>
        <v>0</v>
      </c>
      <c r="AO91" s="1424">
        <f>ROUND(IF(($AD$28-AJ194)&lt;=0,0,MIN(($AD$28*'Full Assumptions '!$F$369)/4,($AD$27-AN194))),-2)</f>
        <v>0</v>
      </c>
      <c r="AP91" s="1424">
        <f>ROUND(IF(($AD$28-AK194)&lt;=0,0,MIN(($AD$28*'Full Assumptions '!$F$369)/4,($AD$27-AO194))),-2)</f>
        <v>0</v>
      </c>
      <c r="AQ91" s="1424">
        <f>ROUND(IF(($AD$28-AL194)&lt;=0,0,MIN(($AD$28*'Full Assumptions '!$F$369)/4,($AD$27-AP194))),-2)</f>
        <v>0</v>
      </c>
      <c r="AR91" s="1424">
        <f>ROUND(IF(($AD$28-AM194)&lt;=0,0,MIN(($AD$28*'Full Assumptions '!$F$369)/4,($AD$27-AQ194))),-2)</f>
        <v>0</v>
      </c>
      <c r="AS91" s="1424">
        <f>ROUND(IF(($AD$28-AN194)&lt;=0,0,MIN(($AD$28*'Full Assumptions '!$F$369)/4,($AD$27-AR194))),-2)</f>
        <v>0</v>
      </c>
      <c r="AT91" s="1424">
        <f>ROUND(IF(($AD$28-AO194)&lt;=0,0,MIN(($AD$28*'Full Assumptions '!$F$369)/4,($AD$27-AS194))),-2)</f>
        <v>0</v>
      </c>
      <c r="AU91" s="1424">
        <f>ROUND(IF(($AD$28-AP194)&lt;=0,0,MIN(($AD$28*'Full Assumptions '!$F$369)/4,($AD$27-AT194))),-2)</f>
        <v>0</v>
      </c>
      <c r="AV91" s="1424">
        <f>ROUND(IF(($AD$28-AQ194)&lt;=0,0,MIN(($AD$28*'Full Assumptions '!$F$369)/4,($AD$27-AU194))),-2)</f>
        <v>0</v>
      </c>
      <c r="AW91" s="1424">
        <f>ROUND(IF(($AD$28-AR194)&lt;=0,0,MIN(($AD$28*'Full Assumptions '!$F$369)/4,($AD$27-AV194))),-2)</f>
        <v>0</v>
      </c>
      <c r="AX91" s="1424">
        <f>ROUND(IF(($AD$28-AS194)&lt;=0,0,MIN(($AD$28*'Full Assumptions '!$F$369)/4,($AD$27-AW194))),-2)</f>
        <v>0</v>
      </c>
      <c r="AY91" s="1424">
        <f>ROUND(IF(($AD$28-AT194)&lt;=0,0,MIN(($AD$28*'Full Assumptions '!$F$369)/4,($AD$27-AX194))),-2)</f>
        <v>0</v>
      </c>
      <c r="AZ91" s="1424">
        <f>ROUND(IF(($AD$28-AU194)&lt;=0,0,MIN(($AD$28*'Full Assumptions '!$F$369)/4,($AD$27-AY194))),-2)</f>
        <v>0</v>
      </c>
      <c r="BA91" s="1424">
        <f>ROUND(IF(($AD$28-AV194)&lt;=0,0,MIN(($AD$28*'Full Assumptions '!$F$369)/4,($AD$27-AZ194))),-2)</f>
        <v>0</v>
      </c>
      <c r="BB91" s="1424">
        <f>ROUND(IF(($AD$28-AW194)&lt;=0,0,MIN(($AD$28*'Full Assumptions '!$F$369)/4,($AD$27-BA194))),-2)</f>
        <v>0</v>
      </c>
      <c r="BC91" s="1424">
        <f>ROUND(IF(($AD$28-AX194)&lt;=0,0,MIN(($AD$28*'Full Assumptions '!$F$369)/4,($AD$27-BB194))),-2)</f>
        <v>0</v>
      </c>
      <c r="BD91" s="1424">
        <f>ROUND(IF(($AD$28-AY194)&lt;=0,0,MIN(($AD$28*'Full Assumptions '!$F$369)/4,($AD$27-BC194))),-2)</f>
        <v>0</v>
      </c>
      <c r="BE91" s="1424">
        <f>ROUND(IF(($AD$28-AZ194)&lt;=0,0,MIN(($AD$28*'Full Assumptions '!$F$369)/4,($AD$27-BD194))),-2)</f>
        <v>0</v>
      </c>
      <c r="BF91" s="1424">
        <f>ROUND(IF(($AD$28-BA194)&lt;=0,0,MIN(($AD$28*'Full Assumptions '!$F$369)/4,($AD$27-BE194))),-2)</f>
        <v>0</v>
      </c>
      <c r="BG91" s="1424">
        <f>ROUND(IF(($AD$28-BB194)&lt;=0,0,MIN(($AD$28*'Full Assumptions '!$F$369)/4,($AD$27-BF194))),-2)</f>
        <v>0</v>
      </c>
      <c r="BH91" s="1424">
        <f>ROUND(IF(($AD$28-BC194)&lt;=0,0,MIN(($AD$28*'Full Assumptions '!$F$369)/4,($AD$27-BG194))),-2)</f>
        <v>0</v>
      </c>
      <c r="BI91" s="1424">
        <f>ROUND(IF(($AD$28-BD194)&lt;=0,0,MIN(($AD$28*'Full Assumptions '!$F$369)/4,($AD$27-BH194))),-2)</f>
        <v>0</v>
      </c>
      <c r="BJ91" s="1424">
        <f>ROUND(IF(($AD$28-BE194)&lt;=0,0,MIN(($AD$28*'Full Assumptions '!$F$369)/4,($AD$27-BI194))),-2)</f>
        <v>0</v>
      </c>
      <c r="BK91" s="1424">
        <f>ROUND(IF(($AD$28-BF194)&lt;=0,0,MIN(($AD$28*'Full Assumptions '!$F$369)/4,($AD$27-BJ194))),-2)</f>
        <v>0</v>
      </c>
      <c r="BL91" s="1424">
        <f>ROUND(IF(($AD$28-BG194)&lt;=0,0,MIN(($AD$28*'Full Assumptions '!$F$369)/4,($AD$27-BK194))),-2)</f>
        <v>0</v>
      </c>
      <c r="BM91" s="1424">
        <f>ROUND(IF(($AD$28-BH194)&lt;=0,0,MIN(($AD$28*'Full Assumptions '!$F$369)/4,($AD$27-BL194))),-2)</f>
        <v>0</v>
      </c>
      <c r="BN91" s="1424">
        <f>ROUND(IF(($AD$28-BI194)&lt;=0,0,MIN(($AD$28*'Full Assumptions '!$F$369)/4,($AD$27-BM194))),-2)</f>
        <v>0</v>
      </c>
    </row>
    <row r="92" spans="1:66" ht="10.5">
      <c r="A92" s="1434"/>
      <c r="B92" s="1624" t="s">
        <v>317</v>
      </c>
      <c r="C92" s="1446" t="s">
        <v>66</v>
      </c>
      <c r="D92" s="1425"/>
      <c r="E92" s="1425"/>
      <c r="F92" s="1425"/>
      <c r="G92" s="1425"/>
      <c r="H92" s="1425"/>
      <c r="I92" s="1425"/>
      <c r="J92" s="1425"/>
      <c r="K92" s="1425"/>
      <c r="L92" s="1425"/>
      <c r="M92" s="1425"/>
      <c r="N92" s="1425"/>
      <c r="O92" s="1425"/>
      <c r="P92" s="1425"/>
      <c r="Q92" s="1425"/>
      <c r="R92" s="1425"/>
      <c r="S92" s="1425"/>
      <c r="T92" s="1425"/>
      <c r="U92" s="1425"/>
      <c r="V92" s="1425"/>
      <c r="W92" s="1425"/>
      <c r="X92" s="1425"/>
      <c r="Y92" s="1425"/>
      <c r="Z92" s="1425"/>
      <c r="AA92" s="1425"/>
      <c r="AB92" s="1425"/>
      <c r="AC92" s="1425"/>
      <c r="AD92" s="1425"/>
      <c r="AE92" s="1425">
        <f>ROUND(IF(($AE$29-Y155)&lt;=0,0,MIN(($AE$29*'Full Assumptions '!$F$369)/4,($AE$28-AC155))),-2)</f>
        <v>0</v>
      </c>
      <c r="AF92" s="1425">
        <f>ROUND(IF(($AE$29-Z155)&lt;=0,0,MIN(($AE$29*'Full Assumptions '!$F$369)/4,($AE$28-AD155))),-2)</f>
        <v>0</v>
      </c>
      <c r="AG92" s="1425">
        <f>ROUND(IF(($AE$29-AA155)&lt;=0,0,MIN(($AE$29*'Full Assumptions '!$F$369)/4,($AE$28-AE155))),-2)</f>
        <v>0</v>
      </c>
      <c r="AH92" s="1425">
        <f>ROUND(IF(($AE$29-AB155)&lt;=0,0,MIN(($AE$29*'Full Assumptions '!$F$369)/4,($AE$28-AF155))),-2)</f>
        <v>0</v>
      </c>
      <c r="AI92" s="1425">
        <f>ROUND(IF(($AE$29-AC155)&lt;=0,0,MIN(($AE$29*'Full Assumptions '!$F$369)/4,($AE$28-AG155))),-2)</f>
        <v>0</v>
      </c>
      <c r="AJ92" s="1425">
        <f>ROUND(IF(($AE$29-AD155)&lt;=0,0,MIN(($AE$29*'Full Assumptions '!$F$369)/4,($AE$28-AH155))),-2)</f>
        <v>0</v>
      </c>
      <c r="AK92" s="1425">
        <f>ROUND(IF(($AE$29-AE155)&lt;=0,0,MIN(($AE$29*'Full Assumptions '!$F$369)/4,($AE$28-AI155))),-2)</f>
        <v>0</v>
      </c>
      <c r="AL92" s="1425">
        <f>ROUND(IF(($AE$29-AF155)&lt;=0,0,MIN(($AE$29*'Full Assumptions '!$F$369)/4,($AE$28-AJ155))),-2)</f>
        <v>0</v>
      </c>
      <c r="AM92" s="1425">
        <f>ROUND(IF(($AE$29-AG155)&lt;=0,0,MIN(($AE$29*'Full Assumptions '!$F$369)/4,($AE$28-AK155))),-2)</f>
        <v>0</v>
      </c>
      <c r="AN92" s="1425">
        <f>ROUND(IF(($AE$29-AH155)&lt;=0,0,MIN(($AE$29*'Full Assumptions '!$F$369)/4,($AE$28-AL155))),-2)</f>
        <v>0</v>
      </c>
      <c r="AO92" s="1425">
        <f>ROUND(IF(($AE$29-AI155)&lt;=0,0,MIN(($AE$29*'Full Assumptions '!$F$369)/4,($AE$28-AM155))),-2)</f>
        <v>0</v>
      </c>
      <c r="AP92" s="1425">
        <f>ROUND(IF(($AE$29-AJ155)&lt;=0,0,MIN(($AE$29*'Full Assumptions '!$F$369)/4,($AE$28-AN155))),-2)</f>
        <v>0</v>
      </c>
      <c r="AQ92" s="1425">
        <f>ROUND(IF(($AE$29-AK155)&lt;=0,0,MIN(($AE$29*'Full Assumptions '!$F$369)/4,($AE$28-AO155))),-2)</f>
        <v>0</v>
      </c>
      <c r="AR92" s="1425">
        <f>ROUND(IF(($AE$29-AL155)&lt;=0,0,MIN(($AE$29*'Full Assumptions '!$F$369)/4,($AE$28-AP155))),-2)</f>
        <v>0</v>
      </c>
      <c r="AS92" s="1425">
        <f>ROUND(IF(($AE$29-AM155)&lt;=0,0,MIN(($AE$29*'Full Assumptions '!$F$369)/4,($AE$28-AQ155))),-2)</f>
        <v>0</v>
      </c>
      <c r="AT92" s="1425">
        <f>ROUND(IF(($AE$29-AN155)&lt;=0,0,MIN(($AE$29*'Full Assumptions '!$F$369)/4,($AE$28-AR155))),-2)</f>
        <v>0</v>
      </c>
      <c r="AU92" s="1425">
        <f>ROUND(IF(($AE$29-AO155)&lt;=0,0,MIN(($AE$29*'Full Assumptions '!$F$369)/4,($AE$28-AS155))),-2)</f>
        <v>0</v>
      </c>
      <c r="AV92" s="1425">
        <f>ROUND(IF(($AE$29-AP155)&lt;=0,0,MIN(($AE$29*'Full Assumptions '!$F$369)/4,($AE$28-AT155))),-2)</f>
        <v>0</v>
      </c>
      <c r="AW92" s="1425">
        <f>ROUND(IF(($AE$29-AQ155)&lt;=0,0,MIN(($AE$29*'Full Assumptions '!$F$369)/4,($AE$28-AU155))),-2)</f>
        <v>0</v>
      </c>
      <c r="AX92" s="1425">
        <f>ROUND(IF(($AE$29-AR155)&lt;=0,0,MIN(($AE$29*'Full Assumptions '!$F$369)/4,($AE$28-AV155))),-2)</f>
        <v>0</v>
      </c>
      <c r="AY92" s="1425">
        <f>ROUND(IF(($AE$29-AS155)&lt;=0,0,MIN(($AE$29*'Full Assumptions '!$F$369)/4,($AE$28-AW155))),-2)</f>
        <v>0</v>
      </c>
      <c r="AZ92" s="1425">
        <f>ROUND(IF(($AE$29-AT155)&lt;=0,0,MIN(($AE$29*'Full Assumptions '!$F$369)/4,($AE$28-AX155))),-2)</f>
        <v>0</v>
      </c>
      <c r="BA92" s="1425">
        <f>ROUND(IF(($AE$29-AU155)&lt;=0,0,MIN(($AE$29*'Full Assumptions '!$F$369)/4,($AE$28-AY155))),-2)</f>
        <v>0</v>
      </c>
      <c r="BB92" s="1425">
        <f>ROUND(IF(($AE$29-AV155)&lt;=0,0,MIN(($AE$29*'Full Assumptions '!$F$369)/4,($AE$28-AZ155))),-2)</f>
        <v>0</v>
      </c>
      <c r="BC92" s="1425">
        <f>ROUND(IF(($AE$29-AW155)&lt;=0,0,MIN(($AE$29*'Full Assumptions '!$F$369)/4,($AE$28-BA155))),-2)</f>
        <v>0</v>
      </c>
      <c r="BD92" s="1425">
        <f>ROUND(IF(($AE$29-AX155)&lt;=0,0,MIN(($AE$29*'Full Assumptions '!$F$369)/4,($AE$28-BB155))),-2)</f>
        <v>0</v>
      </c>
      <c r="BE92" s="1425">
        <f>ROUND(IF(($AE$29-AY155)&lt;=0,0,MIN(($AE$29*'Full Assumptions '!$F$369)/4,($AE$28-BC155))),-2)</f>
        <v>0</v>
      </c>
      <c r="BF92" s="1425">
        <f>ROUND(IF(($AE$29-AZ155)&lt;=0,0,MIN(($AE$29*'Full Assumptions '!$F$369)/4,($AE$28-BD155))),-2)</f>
        <v>0</v>
      </c>
      <c r="BG92" s="1425">
        <f>ROUND(IF(($AE$29-BA155)&lt;=0,0,MIN(($AE$29*'Full Assumptions '!$F$369)/4,($AE$28-BE155))),-2)</f>
        <v>0</v>
      </c>
      <c r="BH92" s="1425">
        <f>ROUND(IF(($AE$29-BB155)&lt;=0,0,MIN(($AE$29*'Full Assumptions '!$F$369)/4,($AE$28-BF155))),-2)</f>
        <v>0</v>
      </c>
      <c r="BI92" s="1425">
        <f>ROUND(IF(($AE$29-BC155)&lt;=0,0,MIN(($AE$29*'Full Assumptions '!$F$369)/4,($AE$28-BG155))),-2)</f>
        <v>0</v>
      </c>
      <c r="BJ92" s="1425">
        <f>ROUND(IF(($AE$29-BD155)&lt;=0,0,MIN(($AE$29*'Full Assumptions '!$F$369)/4,($AE$28-BH155))),-2)</f>
        <v>0</v>
      </c>
      <c r="BK92" s="1425">
        <f>ROUND(IF(($AE$29-BE155)&lt;=0,0,MIN(($AE$29*'Full Assumptions '!$F$369)/4,($AE$28-BI155))),-2)</f>
        <v>0</v>
      </c>
      <c r="BL92" s="1425">
        <f>ROUND(IF(($AE$29-BF155)&lt;=0,0,MIN(($AE$29*'Full Assumptions '!$F$369)/4,($AE$28-BJ155))),-2)</f>
        <v>0</v>
      </c>
      <c r="BM92" s="1425">
        <f>ROUND(IF(($AE$29-BG155)&lt;=0,0,MIN(($AE$29*'Full Assumptions '!$F$369)/4,($AE$28-BK155))),-2)</f>
        <v>0</v>
      </c>
      <c r="BN92" s="1425">
        <f>ROUND(IF(($AE$29-BH155)&lt;=0,0,MIN(($AE$29*'Full Assumptions '!$F$369)/4,($AE$28-BL155))),-2)</f>
        <v>0</v>
      </c>
    </row>
    <row r="93" spans="1:66" ht="10.5">
      <c r="A93" s="1434"/>
      <c r="B93" s="1624"/>
      <c r="C93" s="1446" t="s">
        <v>67</v>
      </c>
      <c r="D93" s="1424"/>
      <c r="E93" s="1424"/>
      <c r="F93" s="1424"/>
      <c r="G93" s="1424"/>
      <c r="H93" s="1424"/>
      <c r="I93" s="1424"/>
      <c r="J93" s="1424"/>
      <c r="K93" s="1424"/>
      <c r="L93" s="1424"/>
      <c r="M93" s="1424"/>
      <c r="N93" s="1424"/>
      <c r="O93" s="1424"/>
      <c r="P93" s="1424"/>
      <c r="Q93" s="1424"/>
      <c r="R93" s="1424"/>
      <c r="S93" s="1424"/>
      <c r="T93" s="1424"/>
      <c r="U93" s="1424"/>
      <c r="V93" s="1424"/>
      <c r="W93" s="1424"/>
      <c r="X93" s="1424"/>
      <c r="Y93" s="1424"/>
      <c r="Z93" s="1424"/>
      <c r="AA93" s="1424"/>
      <c r="AB93" s="1424"/>
      <c r="AC93" s="1424"/>
      <c r="AD93" s="1424"/>
      <c r="AE93" s="1424"/>
      <c r="AF93" s="1424">
        <f>ROUND(IF(($AF$30-Y156)&lt;=0,0,MIN(($AF$30*'Full Assumptions '!$F$369)/4,($AF$29-AC156))),-2)</f>
        <v>0</v>
      </c>
      <c r="AG93" s="1424">
        <f>ROUND(IF(($AF$30-Z156)&lt;=0,0,MIN(($AF$30*'Full Assumptions '!$F$369)/4,($AF$29-AD156))),-2)</f>
        <v>0</v>
      </c>
      <c r="AH93" s="1424">
        <f>ROUND(IF(($AF$30-AA156)&lt;=0,0,MIN(($AF$30*'Full Assumptions '!$F$369)/4,($AF$29-AE156))),-2)</f>
        <v>0</v>
      </c>
      <c r="AI93" s="1424">
        <f>ROUND(IF(($AF$30-AB156)&lt;=0,0,MIN(($AF$30*'Full Assumptions '!$F$369)/4,($AF$29-AF156))),-2)</f>
        <v>0</v>
      </c>
      <c r="AJ93" s="1424">
        <f>ROUND(IF(($AF$30-AC156)&lt;=0,0,MIN(($AF$30*'Full Assumptions '!$F$369)/4,($AF$29-AG156))),-2)</f>
        <v>0</v>
      </c>
      <c r="AK93" s="1424">
        <f>ROUND(IF(($AF$30-AD156)&lt;=0,0,MIN(($AF$30*'Full Assumptions '!$F$369)/4,($AF$29-AH156))),-2)</f>
        <v>0</v>
      </c>
      <c r="AL93" s="1424">
        <f>ROUND(IF(($AF$30-AE156)&lt;=0,0,MIN(($AF$30*'Full Assumptions '!$F$369)/4,($AF$29-AI156))),-2)</f>
        <v>0</v>
      </c>
      <c r="AM93" s="1424">
        <f>ROUND(IF(($AF$30-AF156)&lt;=0,0,MIN(($AF$30*'Full Assumptions '!$F$369)/4,($AF$29-AJ156))),-2)</f>
        <v>0</v>
      </c>
      <c r="AN93" s="1424">
        <f>ROUND(IF(($AF$30-AG156)&lt;=0,0,MIN(($AF$30*'Full Assumptions '!$F$369)/4,($AF$29-AK156))),-2)</f>
        <v>0</v>
      </c>
      <c r="AO93" s="1424">
        <f>ROUND(IF(($AF$30-AH156)&lt;=0,0,MIN(($AF$30*'Full Assumptions '!$F$369)/4,($AF$29-AL156))),-2)</f>
        <v>0</v>
      </c>
      <c r="AP93" s="1424">
        <f>ROUND(IF(($AF$30-AI156)&lt;=0,0,MIN(($AF$30*'Full Assumptions '!$F$369)/4,($AF$29-AM156))),-2)</f>
        <v>0</v>
      </c>
      <c r="AQ93" s="1424">
        <f>ROUND(IF(($AF$30-AJ156)&lt;=0,0,MIN(($AF$30*'Full Assumptions '!$F$369)/4,($AF$29-AN156))),-2)</f>
        <v>0</v>
      </c>
      <c r="AR93" s="1424">
        <f>ROUND(IF(($AF$30-AK156)&lt;=0,0,MIN(($AF$30*'Full Assumptions '!$F$369)/4,($AF$29-AO156))),-2)</f>
        <v>0</v>
      </c>
      <c r="AS93" s="1424">
        <f>ROUND(IF(($AF$30-AL156)&lt;=0,0,MIN(($AF$30*'Full Assumptions '!$F$369)/4,($AF$29-AP156))),-2)</f>
        <v>0</v>
      </c>
      <c r="AT93" s="1424">
        <f>ROUND(IF(($AF$30-AM156)&lt;=0,0,MIN(($AF$30*'Full Assumptions '!$F$369)/4,($AF$29-AQ156))),-2)</f>
        <v>0</v>
      </c>
      <c r="AU93" s="1424">
        <f>ROUND(IF(($AF$30-AN156)&lt;=0,0,MIN(($AF$30*'Full Assumptions '!$F$369)/4,($AF$29-AR156))),-2)</f>
        <v>0</v>
      </c>
      <c r="AV93" s="1424">
        <f>ROUND(IF(($AF$30-AO156)&lt;=0,0,MIN(($AF$30*'Full Assumptions '!$F$369)/4,($AF$29-AS156))),-2)</f>
        <v>0</v>
      </c>
      <c r="AW93" s="1424">
        <f>ROUND(IF(($AF$30-AP156)&lt;=0,0,MIN(($AF$30*'Full Assumptions '!$F$369)/4,($AF$29-AT156))),-2)</f>
        <v>0</v>
      </c>
      <c r="AX93" s="1424">
        <f>ROUND(IF(($AF$30-AQ156)&lt;=0,0,MIN(($AF$30*'Full Assumptions '!$F$369)/4,($AF$29-AU156))),-2)</f>
        <v>0</v>
      </c>
      <c r="AY93" s="1424">
        <f>ROUND(IF(($AF$30-AR156)&lt;=0,0,MIN(($AF$30*'Full Assumptions '!$F$369)/4,($AF$29-AV156))),-2)</f>
        <v>0</v>
      </c>
      <c r="AZ93" s="1424">
        <f>ROUND(IF(($AF$30-AS156)&lt;=0,0,MIN(($AF$30*'Full Assumptions '!$F$369)/4,($AF$29-AW156))),-2)</f>
        <v>0</v>
      </c>
      <c r="BA93" s="1424">
        <f>ROUND(IF(($AF$30-AT156)&lt;=0,0,MIN(($AF$30*'Full Assumptions '!$F$369)/4,($AF$29-AX156))),-2)</f>
        <v>0</v>
      </c>
      <c r="BB93" s="1424">
        <f>ROUND(IF(($AF$30-AU156)&lt;=0,0,MIN(($AF$30*'Full Assumptions '!$F$369)/4,($AF$29-AY156))),-2)</f>
        <v>0</v>
      </c>
      <c r="BC93" s="1424">
        <f>ROUND(IF(($AF$30-AV156)&lt;=0,0,MIN(($AF$30*'Full Assumptions '!$F$369)/4,($AF$29-AZ156))),-2)</f>
        <v>0</v>
      </c>
      <c r="BD93" s="1424">
        <f>ROUND(IF(($AF$30-AW156)&lt;=0,0,MIN(($AF$30*'Full Assumptions '!$F$369)/4,($AF$29-BA156))),-2)</f>
        <v>0</v>
      </c>
      <c r="BE93" s="1424">
        <f>ROUND(IF(($AF$30-AX156)&lt;=0,0,MIN(($AF$30*'Full Assumptions '!$F$369)/4,($AF$29-BB156))),-2)</f>
        <v>0</v>
      </c>
      <c r="BF93" s="1424">
        <f>ROUND(IF(($AF$30-AY156)&lt;=0,0,MIN(($AF$30*'Full Assumptions '!$F$369)/4,($AF$29-BC156))),-2)</f>
        <v>0</v>
      </c>
      <c r="BG93" s="1424">
        <f>ROUND(IF(($AF$30-AZ156)&lt;=0,0,MIN(($AF$30*'Full Assumptions '!$F$369)/4,($AF$29-BD156))),-2)</f>
        <v>0</v>
      </c>
      <c r="BH93" s="1424">
        <f>ROUND(IF(($AF$30-BA156)&lt;=0,0,MIN(($AF$30*'Full Assumptions '!$F$369)/4,($AF$29-BE156))),-2)</f>
        <v>0</v>
      </c>
      <c r="BI93" s="1424">
        <f>ROUND(IF(($AF$30-BB156)&lt;=0,0,MIN(($AF$30*'Full Assumptions '!$F$369)/4,($AF$29-BF156))),-2)</f>
        <v>0</v>
      </c>
      <c r="BJ93" s="1424">
        <f>ROUND(IF(($AF$30-BC156)&lt;=0,0,MIN(($AF$30*'Full Assumptions '!$F$369)/4,($AF$29-BG156))),-2)</f>
        <v>0</v>
      </c>
      <c r="BK93" s="1424">
        <f>ROUND(IF(($AF$30-BD156)&lt;=0,0,MIN(($AF$30*'Full Assumptions '!$F$369)/4,($AF$29-BH156))),-2)</f>
        <v>0</v>
      </c>
      <c r="BL93" s="1424">
        <f>ROUND(IF(($AF$30-BE156)&lt;=0,0,MIN(($AF$30*'Full Assumptions '!$F$369)/4,($AF$29-BI156))),-2)</f>
        <v>0</v>
      </c>
      <c r="BM93" s="1424">
        <f>ROUND(IF(($AF$30-BF156)&lt;=0,0,MIN(($AF$30*'Full Assumptions '!$F$369)/4,($AF$29-BJ156))),-2)</f>
        <v>0</v>
      </c>
      <c r="BN93" s="1424">
        <f>ROUND(IF(($AF$30-BG156)&lt;=0,0,MIN(($AF$30*'Full Assumptions '!$F$369)/4,($AF$29-BK156))),-2)</f>
        <v>0</v>
      </c>
    </row>
    <row r="94" spans="1:66" ht="10.5">
      <c r="A94" s="1434"/>
      <c r="B94" s="1624"/>
      <c r="C94" s="1446" t="s">
        <v>68</v>
      </c>
      <c r="D94" s="1425"/>
      <c r="E94" s="1425"/>
      <c r="F94" s="1425"/>
      <c r="G94" s="1425"/>
      <c r="H94" s="1425"/>
      <c r="I94" s="1425"/>
      <c r="J94" s="1425"/>
      <c r="K94" s="1425"/>
      <c r="L94" s="1425"/>
      <c r="M94" s="1425"/>
      <c r="N94" s="1425"/>
      <c r="O94" s="1425"/>
      <c r="P94" s="1425"/>
      <c r="Q94" s="1425"/>
      <c r="R94" s="1425"/>
      <c r="S94" s="1425"/>
      <c r="T94" s="1425"/>
      <c r="U94" s="1425"/>
      <c r="V94" s="1425"/>
      <c r="W94" s="1425"/>
      <c r="X94" s="1425"/>
      <c r="Y94" s="1425"/>
      <c r="Z94" s="1425"/>
      <c r="AA94" s="1425"/>
      <c r="AB94" s="1425"/>
      <c r="AC94" s="1425"/>
      <c r="AD94" s="1425"/>
      <c r="AE94" s="1425"/>
      <c r="AF94" s="1425"/>
      <c r="AG94" s="1425">
        <f>ROUND(IF(($AG$31-Y157)&lt;=0,0,MIN(($AG$31*'Full Assumptions '!$F$369)/4,($AG$30-AC157))),-2)</f>
        <v>0</v>
      </c>
      <c r="AH94" s="1425">
        <f>ROUND(IF(($AG$31-Z157)&lt;=0,0,MIN(($AG$31*'Full Assumptions '!$F$369)/4,($AG$30-AD157))),-2)</f>
        <v>0</v>
      </c>
      <c r="AI94" s="1425">
        <f>ROUND(IF(($AG$31-AA157)&lt;=0,0,MIN(($AG$31*'Full Assumptions '!$F$369)/4,($AG$30-AE157))),-2)</f>
        <v>0</v>
      </c>
      <c r="AJ94" s="1425">
        <f>ROUND(IF(($AG$31-AB157)&lt;=0,0,MIN(($AG$31*'Full Assumptions '!$F$369)/4,($AG$30-AF157))),-2)</f>
        <v>0</v>
      </c>
      <c r="AK94" s="1425">
        <f>ROUND(IF(($AG$31-AC157)&lt;=0,0,MIN(($AG$31*'Full Assumptions '!$F$369)/4,($AG$30-AG157))),-2)</f>
        <v>0</v>
      </c>
      <c r="AL94" s="1425">
        <f>ROUND(IF(($AG$31-AD157)&lt;=0,0,MIN(($AG$31*'Full Assumptions '!$F$369)/4,($AG$30-AH157))),-2)</f>
        <v>0</v>
      </c>
      <c r="AM94" s="1425">
        <f>ROUND(IF(($AG$31-AE157)&lt;=0,0,MIN(($AG$31*'Full Assumptions '!$F$369)/4,($AG$30-AI157))),-2)</f>
        <v>0</v>
      </c>
      <c r="AN94" s="1425">
        <f>ROUND(IF(($AG$31-AF157)&lt;=0,0,MIN(($AG$31*'Full Assumptions '!$F$369)/4,($AG$30-AJ157))),-2)</f>
        <v>0</v>
      </c>
      <c r="AO94" s="1425">
        <f>ROUND(IF(($AG$31-AG157)&lt;=0,0,MIN(($AG$31*'Full Assumptions '!$F$369)/4,($AG$30-AK157))),-2)</f>
        <v>0</v>
      </c>
      <c r="AP94" s="1425">
        <f>ROUND(IF(($AG$31-AH157)&lt;=0,0,MIN(($AG$31*'Full Assumptions '!$F$369)/4,($AG$30-AL157))),-2)</f>
        <v>0</v>
      </c>
      <c r="AQ94" s="1425">
        <f>ROUND(IF(($AG$31-AI157)&lt;=0,0,MIN(($AG$31*'Full Assumptions '!$F$369)/4,($AG$30-AM157))),-2)</f>
        <v>0</v>
      </c>
      <c r="AR94" s="1425">
        <f>ROUND(IF(($AG$31-AJ157)&lt;=0,0,MIN(($AG$31*'Full Assumptions '!$F$369)/4,($AG$30-AN157))),-2)</f>
        <v>0</v>
      </c>
      <c r="AS94" s="1425">
        <f>ROUND(IF(($AG$31-AK157)&lt;=0,0,MIN(($AG$31*'Full Assumptions '!$F$369)/4,($AG$30-AO157))),-2)</f>
        <v>0</v>
      </c>
      <c r="AT94" s="1425">
        <f>ROUND(IF(($AG$31-AL157)&lt;=0,0,MIN(($AG$31*'Full Assumptions '!$F$369)/4,($AG$30-AP157))),-2)</f>
        <v>0</v>
      </c>
      <c r="AU94" s="1425">
        <f>ROUND(IF(($AG$31-AM157)&lt;=0,0,MIN(($AG$31*'Full Assumptions '!$F$369)/4,($AG$30-AQ157))),-2)</f>
        <v>0</v>
      </c>
      <c r="AV94" s="1425">
        <f>ROUND(IF(($AG$31-AN157)&lt;=0,0,MIN(($AG$31*'Full Assumptions '!$F$369)/4,($AG$30-AR157))),-2)</f>
        <v>0</v>
      </c>
      <c r="AW94" s="1425">
        <f>ROUND(IF(($AG$31-AO157)&lt;=0,0,MIN(($AG$31*'Full Assumptions '!$F$369)/4,($AG$30-AS157))),-2)</f>
        <v>0</v>
      </c>
      <c r="AX94" s="1425">
        <f>ROUND(IF(($AG$31-AP157)&lt;=0,0,MIN(($AG$31*'Full Assumptions '!$F$369)/4,($AG$30-AT157))),-2)</f>
        <v>0</v>
      </c>
      <c r="AY94" s="1425">
        <f>ROUND(IF(($AG$31-AQ157)&lt;=0,0,MIN(($AG$31*'Full Assumptions '!$F$369)/4,($AG$30-AU157))),-2)</f>
        <v>0</v>
      </c>
      <c r="AZ94" s="1425">
        <f>ROUND(IF(($AG$31-AR157)&lt;=0,0,MIN(($AG$31*'Full Assumptions '!$F$369)/4,($AG$30-AV157))),-2)</f>
        <v>0</v>
      </c>
      <c r="BA94" s="1425">
        <f>ROUND(IF(($AG$31-AS157)&lt;=0,0,MIN(($AG$31*'Full Assumptions '!$F$369)/4,($AG$30-AW157))),-2)</f>
        <v>0</v>
      </c>
      <c r="BB94" s="1425">
        <f>ROUND(IF(($AG$31-AT157)&lt;=0,0,MIN(($AG$31*'Full Assumptions '!$F$369)/4,($AG$30-AX157))),-2)</f>
        <v>0</v>
      </c>
      <c r="BC94" s="1425">
        <f>ROUND(IF(($AG$31-AU157)&lt;=0,0,MIN(($AG$31*'Full Assumptions '!$F$369)/4,($AG$30-AY157))),-2)</f>
        <v>0</v>
      </c>
      <c r="BD94" s="1425">
        <f>ROUND(IF(($AG$31-AV157)&lt;=0,0,MIN(($AG$31*'Full Assumptions '!$F$369)/4,($AG$30-AZ157))),-2)</f>
        <v>0</v>
      </c>
      <c r="BE94" s="1425">
        <f>ROUND(IF(($AG$31-AW157)&lt;=0,0,MIN(($AG$31*'Full Assumptions '!$F$369)/4,($AG$30-BA157))),-2)</f>
        <v>0</v>
      </c>
      <c r="BF94" s="1425">
        <f>ROUND(IF(($AG$31-AX157)&lt;=0,0,MIN(($AG$31*'Full Assumptions '!$F$369)/4,($AG$30-BB157))),-2)</f>
        <v>0</v>
      </c>
      <c r="BG94" s="1425">
        <f>ROUND(IF(($AG$31-AY157)&lt;=0,0,MIN(($AG$31*'Full Assumptions '!$F$369)/4,($AG$30-BC157))),-2)</f>
        <v>0</v>
      </c>
      <c r="BH94" s="1425">
        <f>ROUND(IF(($AG$31-AZ157)&lt;=0,0,MIN(($AG$31*'Full Assumptions '!$F$369)/4,($AG$30-BD157))),-2)</f>
        <v>0</v>
      </c>
      <c r="BI94" s="1425">
        <f>ROUND(IF(($AG$31-BA157)&lt;=0,0,MIN(($AG$31*'Full Assumptions '!$F$369)/4,($AG$30-BE157))),-2)</f>
        <v>0</v>
      </c>
      <c r="BJ94" s="1425">
        <f>ROUND(IF(($AG$31-BB157)&lt;=0,0,MIN(($AG$31*'Full Assumptions '!$F$369)/4,($AG$30-BF157))),-2)</f>
        <v>0</v>
      </c>
      <c r="BK94" s="1425">
        <f>ROUND(IF(($AG$31-BC157)&lt;=0,0,MIN(($AG$31*'Full Assumptions '!$F$369)/4,($AG$30-BG157))),-2)</f>
        <v>0</v>
      </c>
      <c r="BL94" s="1425">
        <f>ROUND(IF(($AG$31-BD157)&lt;=0,0,MIN(($AG$31*'Full Assumptions '!$F$369)/4,($AG$30-BH157))),-2)</f>
        <v>0</v>
      </c>
      <c r="BM94" s="1425">
        <f>ROUND(IF(($AG$31-BE157)&lt;=0,0,MIN(($AG$31*'Full Assumptions '!$F$369)/4,($AG$30-BI157))),-2)</f>
        <v>0</v>
      </c>
      <c r="BN94" s="1425">
        <f>ROUND(IF(($AG$31-BF157)&lt;=0,0,MIN(($AG$31*'Full Assumptions '!$F$369)/4,($AG$30-BJ157))),-2)</f>
        <v>0</v>
      </c>
    </row>
    <row r="95" spans="1:66" ht="10.5">
      <c r="A95" s="1434"/>
      <c r="B95" s="1447"/>
      <c r="C95" s="1446" t="s">
        <v>69</v>
      </c>
      <c r="D95" s="1424"/>
      <c r="E95" s="1424"/>
      <c r="F95" s="1424"/>
      <c r="G95" s="1424"/>
      <c r="H95" s="1424"/>
      <c r="I95" s="1424"/>
      <c r="J95" s="1424"/>
      <c r="K95" s="1424"/>
      <c r="L95" s="1424"/>
      <c r="M95" s="1424"/>
      <c r="N95" s="1424"/>
      <c r="O95" s="1424"/>
      <c r="P95" s="1424"/>
      <c r="Q95" s="1424"/>
      <c r="R95" s="1424"/>
      <c r="S95" s="1424"/>
      <c r="T95" s="1424"/>
      <c r="U95" s="1424"/>
      <c r="V95" s="1424"/>
      <c r="W95" s="1424"/>
      <c r="X95" s="1424"/>
      <c r="Y95" s="1424"/>
      <c r="Z95" s="1424"/>
      <c r="AA95" s="1424"/>
      <c r="AB95" s="1424"/>
      <c r="AC95" s="1424"/>
      <c r="AD95" s="1424"/>
      <c r="AE95" s="1424"/>
      <c r="AF95" s="1424"/>
      <c r="AG95" s="1424"/>
      <c r="AH95" s="1424">
        <f>ROUND(IF(($AH$32-Y158)&lt;=0,0,MIN(($AH$32*'Full Assumptions '!$F$369)/4,($AH$31-AC158))),-2)</f>
        <v>0</v>
      </c>
      <c r="AI95" s="1424">
        <f>ROUND(IF(($AH$32-Z158)&lt;=0,0,MIN(($AH$32*'Full Assumptions '!$F$369)/4,($AH$31-AD158))),-2)</f>
        <v>0</v>
      </c>
      <c r="AJ95" s="1424">
        <f>ROUND(IF(($AH$32-AA158)&lt;=0,0,MIN(($AH$32*'Full Assumptions '!$F$369)/4,($AH$31-AE158))),-2)</f>
        <v>0</v>
      </c>
      <c r="AK95" s="1424">
        <f>ROUND(IF(($AH$32-AB158)&lt;=0,0,MIN(($AH$32*'Full Assumptions '!$F$369)/4,($AH$31-AF158))),-2)</f>
        <v>0</v>
      </c>
      <c r="AL95" s="1424">
        <f>ROUND(IF(($AH$32-AC158)&lt;=0,0,MIN(($AH$32*'Full Assumptions '!$F$369)/4,($AH$31-AG158))),-2)</f>
        <v>0</v>
      </c>
      <c r="AM95" s="1424">
        <f>ROUND(IF(($AH$32-AD158)&lt;=0,0,MIN(($AH$32*'Full Assumptions '!$F$369)/4,($AH$31-AH158))),-2)</f>
        <v>0</v>
      </c>
      <c r="AN95" s="1424">
        <f>ROUND(IF(($AH$32-AE158)&lt;=0,0,MIN(($AH$32*'Full Assumptions '!$F$369)/4,($AH$31-AI158))),-2)</f>
        <v>0</v>
      </c>
      <c r="AO95" s="1424">
        <f>ROUND(IF(($AH$32-AF158)&lt;=0,0,MIN(($AH$32*'Full Assumptions '!$F$369)/4,($AH$31-AJ158))),-2)</f>
        <v>0</v>
      </c>
      <c r="AP95" s="1424">
        <f>ROUND(IF(($AH$32-AG158)&lt;=0,0,MIN(($AH$32*'Full Assumptions '!$F$369)/4,($AH$31-AK158))),-2)</f>
        <v>0</v>
      </c>
      <c r="AQ95" s="1424">
        <f>ROUND(IF(($AH$32-AH158)&lt;=0,0,MIN(($AH$32*'Full Assumptions '!$F$369)/4,($AH$31-AL158))),-2)</f>
        <v>0</v>
      </c>
      <c r="AR95" s="1424">
        <f>ROUND(IF(($AH$32-AI158)&lt;=0,0,MIN(($AH$32*'Full Assumptions '!$F$369)/4,($AH$31-AM158))),-2)</f>
        <v>0</v>
      </c>
      <c r="AS95" s="1424">
        <f>ROUND(IF(($AH$32-AJ158)&lt;=0,0,MIN(($AH$32*'Full Assumptions '!$F$369)/4,($AH$31-AN158))),-2)</f>
        <v>0</v>
      </c>
      <c r="AT95" s="1424">
        <f>ROUND(IF(($AH$32-AK158)&lt;=0,0,MIN(($AH$32*'Full Assumptions '!$F$369)/4,($AH$31-AO158))),-2)</f>
        <v>0</v>
      </c>
      <c r="AU95" s="1424">
        <f>ROUND(IF(($AH$32-AL158)&lt;=0,0,MIN(($AH$32*'Full Assumptions '!$F$369)/4,($AH$31-AP158))),-2)</f>
        <v>0</v>
      </c>
      <c r="AV95" s="1424">
        <f>ROUND(IF(($AH$32-AM158)&lt;=0,0,MIN(($AH$32*'Full Assumptions '!$F$369)/4,($AH$31-AQ158))),-2)</f>
        <v>0</v>
      </c>
      <c r="AW95" s="1424">
        <f>ROUND(IF(($AH$32-AN158)&lt;=0,0,MIN(($AH$32*'Full Assumptions '!$F$369)/4,($AH$31-AR158))),-2)</f>
        <v>0</v>
      </c>
      <c r="AX95" s="1424">
        <f>ROUND(IF(($AH$32-AO158)&lt;=0,0,MIN(($AH$32*'Full Assumptions '!$F$369)/4,($AH$31-AS158))),-2)</f>
        <v>0</v>
      </c>
      <c r="AY95" s="1424">
        <f>ROUND(IF(($AH$32-AP158)&lt;=0,0,MIN(($AH$32*'Full Assumptions '!$F$369)/4,($AH$31-AT158))),-2)</f>
        <v>0</v>
      </c>
      <c r="AZ95" s="1424">
        <f>ROUND(IF(($AH$32-AQ158)&lt;=0,0,MIN(($AH$32*'Full Assumptions '!$F$369)/4,($AH$31-AU158))),-2)</f>
        <v>0</v>
      </c>
      <c r="BA95" s="1424">
        <f>ROUND(IF(($AH$32-AR158)&lt;=0,0,MIN(($AH$32*'Full Assumptions '!$F$369)/4,($AH$31-AV158))),-2)</f>
        <v>0</v>
      </c>
      <c r="BB95" s="1424">
        <f>ROUND(IF(($AH$32-AS158)&lt;=0,0,MIN(($AH$32*'Full Assumptions '!$F$369)/4,($AH$31-AW158))),-2)</f>
        <v>0</v>
      </c>
      <c r="BC95" s="1424">
        <f>ROUND(IF(($AH$32-AT158)&lt;=0,0,MIN(($AH$32*'Full Assumptions '!$F$369)/4,($AH$31-AX158))),-2)</f>
        <v>0</v>
      </c>
      <c r="BD95" s="1424">
        <f>ROUND(IF(($AH$32-AU158)&lt;=0,0,MIN(($AH$32*'Full Assumptions '!$F$369)/4,($AH$31-AY158))),-2)</f>
        <v>0</v>
      </c>
      <c r="BE95" s="1424">
        <f>ROUND(IF(($AH$32-AV158)&lt;=0,0,MIN(($AH$32*'Full Assumptions '!$F$369)/4,($AH$31-AZ158))),-2)</f>
        <v>0</v>
      </c>
      <c r="BF95" s="1424">
        <f>ROUND(IF(($AH$32-AW158)&lt;=0,0,MIN(($AH$32*'Full Assumptions '!$F$369)/4,($AH$31-BA158))),-2)</f>
        <v>0</v>
      </c>
      <c r="BG95" s="1424">
        <f>ROUND(IF(($AH$32-AX158)&lt;=0,0,MIN(($AH$32*'Full Assumptions '!$F$369)/4,($AH$31-BB158))),-2)</f>
        <v>0</v>
      </c>
      <c r="BH95" s="1424">
        <f>ROUND(IF(($AH$32-AY158)&lt;=0,0,MIN(($AH$32*'Full Assumptions '!$F$369)/4,($AH$31-BC158))),-2)</f>
        <v>0</v>
      </c>
      <c r="BI95" s="1424">
        <f>ROUND(IF(($AH$32-AZ158)&lt;=0,0,MIN(($AH$32*'Full Assumptions '!$F$369)/4,($AH$31-BD158))),-2)</f>
        <v>0</v>
      </c>
      <c r="BJ95" s="1424">
        <f>ROUND(IF(($AH$32-BA158)&lt;=0,0,MIN(($AH$32*'Full Assumptions '!$F$369)/4,($AH$31-BE158))),-2)</f>
        <v>0</v>
      </c>
      <c r="BK95" s="1424">
        <f>ROUND(IF(($AH$32-BB158)&lt;=0,0,MIN(($AH$32*'Full Assumptions '!$F$369)/4,($AH$31-BF158))),-2)</f>
        <v>0</v>
      </c>
      <c r="BL95" s="1424">
        <f>ROUND(IF(($AH$32-BC158)&lt;=0,0,MIN(($AH$32*'Full Assumptions '!$F$369)/4,($AH$31-BG158))),-2)</f>
        <v>0</v>
      </c>
      <c r="BM95" s="1424">
        <f>ROUND(IF(($AH$32-BD158)&lt;=0,0,MIN(($AH$32*'Full Assumptions '!$F$369)/4,($AH$31-BH158))),-2)</f>
        <v>0</v>
      </c>
      <c r="BN95" s="1424">
        <f>ROUND(IF(($AH$32-BE158)&lt;=0,0,MIN(($AH$32*'Full Assumptions '!$F$369)/4,($AH$31-BI158))),-2)</f>
        <v>0</v>
      </c>
    </row>
    <row r="96" spans="1:66" ht="10.5">
      <c r="A96" s="1434"/>
      <c r="B96" s="1624" t="s">
        <v>319</v>
      </c>
      <c r="C96" s="1446" t="s">
        <v>66</v>
      </c>
      <c r="D96" s="1425"/>
      <c r="E96" s="1425"/>
      <c r="F96" s="1425"/>
      <c r="G96" s="1425"/>
      <c r="H96" s="1425"/>
      <c r="I96" s="1425"/>
      <c r="J96" s="1425"/>
      <c r="K96" s="1425"/>
      <c r="L96" s="1425"/>
      <c r="M96" s="1425"/>
      <c r="N96" s="1425"/>
      <c r="O96" s="1425"/>
      <c r="P96" s="1425"/>
      <c r="Q96" s="1425"/>
      <c r="R96" s="1425"/>
      <c r="S96" s="1425"/>
      <c r="T96" s="1425"/>
      <c r="U96" s="1425"/>
      <c r="V96" s="1425"/>
      <c r="W96" s="1425"/>
      <c r="X96" s="1425"/>
      <c r="Y96" s="1425"/>
      <c r="Z96" s="1425"/>
      <c r="AA96" s="1425"/>
      <c r="AB96" s="1425"/>
      <c r="AC96" s="1425"/>
      <c r="AD96" s="1425"/>
      <c r="AE96" s="1425"/>
      <c r="AF96" s="1425"/>
      <c r="AG96" s="1425"/>
      <c r="AH96" s="1425"/>
      <c r="AI96" s="1425">
        <f>ROUND(IF(($AI$33-Y159)&lt;=0,0,MIN(($AI$33*'Full Assumptions '!$F$369)/4,($AI$32-AC159))),-2)</f>
        <v>0</v>
      </c>
      <c r="AJ96" s="1425">
        <f>ROUND(IF(($AI$33-Z159)&lt;=0,0,MIN(($AI$33*'Full Assumptions '!$F$369)/4,($AI$32-AD159))),-2)</f>
        <v>0</v>
      </c>
      <c r="AK96" s="1425">
        <f>ROUND(IF(($AI$33-AA159)&lt;=0,0,MIN(($AI$33*'Full Assumptions '!$F$369)/4,($AI$32-AE159))),-2)</f>
        <v>0</v>
      </c>
      <c r="AL96" s="1425">
        <f>ROUND(IF(($AI$33-AB159)&lt;=0,0,MIN(($AI$33*'Full Assumptions '!$F$369)/4,($AI$32-AF159))),-2)</f>
        <v>0</v>
      </c>
      <c r="AM96" s="1425">
        <f>ROUND(IF(($AI$33-AC159)&lt;=0,0,MIN(($AI$33*'Full Assumptions '!$F$369)/4,($AI$32-AG159))),-2)</f>
        <v>0</v>
      </c>
      <c r="AN96" s="1425">
        <f>ROUND(IF(($AI$33-AD159)&lt;=0,0,MIN(($AI$33*'Full Assumptions '!$F$369)/4,($AI$32-AH159))),-2)</f>
        <v>0</v>
      </c>
      <c r="AO96" s="1425">
        <f>ROUND(IF(($AI$33-AE159)&lt;=0,0,MIN(($AI$33*'Full Assumptions '!$F$369)/4,($AI$32-AI159))),-2)</f>
        <v>0</v>
      </c>
      <c r="AP96" s="1425">
        <f>ROUND(IF(($AI$33-AF159)&lt;=0,0,MIN(($AI$33*'Full Assumptions '!$F$369)/4,($AI$32-AJ159))),-2)</f>
        <v>0</v>
      </c>
      <c r="AQ96" s="1425">
        <f>ROUND(IF(($AI$33-AG159)&lt;=0,0,MIN(($AI$33*'Full Assumptions '!$F$369)/4,($AI$32-AK159))),-2)</f>
        <v>0</v>
      </c>
      <c r="AR96" s="1425">
        <f>ROUND(IF(($AI$33-AH159)&lt;=0,0,MIN(($AI$33*'Full Assumptions '!$F$369)/4,($AI$32-AL159))),-2)</f>
        <v>0</v>
      </c>
      <c r="AS96" s="1425">
        <f>ROUND(IF(($AI$33-AI159)&lt;=0,0,MIN(($AI$33*'Full Assumptions '!$F$369)/4,($AI$32-AM159))),-2)</f>
        <v>0</v>
      </c>
      <c r="AT96" s="1425">
        <f>ROUND(IF(($AI$33-AJ159)&lt;=0,0,MIN(($AI$33*'Full Assumptions '!$F$369)/4,($AI$32-AN159))),-2)</f>
        <v>0</v>
      </c>
      <c r="AU96" s="1425">
        <f>ROUND(IF(($AI$33-AK159)&lt;=0,0,MIN(($AI$33*'Full Assumptions '!$F$369)/4,($AI$32-AO159))),-2)</f>
        <v>0</v>
      </c>
      <c r="AV96" s="1425">
        <f>ROUND(IF(($AI$33-AL159)&lt;=0,0,MIN(($AI$33*'Full Assumptions '!$F$369)/4,($AI$32-AP159))),-2)</f>
        <v>0</v>
      </c>
      <c r="AW96" s="1425">
        <f>ROUND(IF(($AI$33-AM159)&lt;=0,0,MIN(($AI$33*'Full Assumptions '!$F$369)/4,($AI$32-AQ159))),-2)</f>
        <v>0</v>
      </c>
      <c r="AX96" s="1425">
        <f>ROUND(IF(($AI$33-AN159)&lt;=0,0,MIN(($AI$33*'Full Assumptions '!$F$369)/4,($AI$32-AR159))),-2)</f>
        <v>0</v>
      </c>
      <c r="AY96" s="1425">
        <f>ROUND(IF(($AI$33-AO159)&lt;=0,0,MIN(($AI$33*'Full Assumptions '!$F$369)/4,($AI$32-AS159))),-2)</f>
        <v>0</v>
      </c>
      <c r="AZ96" s="1425">
        <f>ROUND(IF(($AI$33-AP159)&lt;=0,0,MIN(($AI$33*'Full Assumptions '!$F$369)/4,($AI$32-AT159))),-2)</f>
        <v>0</v>
      </c>
      <c r="BA96" s="1425">
        <f>ROUND(IF(($AI$33-AQ159)&lt;=0,0,MIN(($AI$33*'Full Assumptions '!$F$369)/4,($AI$32-AU159))),-2)</f>
        <v>0</v>
      </c>
      <c r="BB96" s="1425">
        <f>ROUND(IF(($AI$33-AR159)&lt;=0,0,MIN(($AI$33*'Full Assumptions '!$F$369)/4,($AI$32-AV159))),-2)</f>
        <v>0</v>
      </c>
      <c r="BC96" s="1425">
        <f>ROUND(IF(($AI$33-AS159)&lt;=0,0,MIN(($AI$33*'Full Assumptions '!$F$369)/4,($AI$32-AW159))),-2)</f>
        <v>0</v>
      </c>
      <c r="BD96" s="1425">
        <f>ROUND(IF(($AI$33-AT159)&lt;=0,0,MIN(($AI$33*'Full Assumptions '!$F$369)/4,($AI$32-AX159))),-2)</f>
        <v>0</v>
      </c>
      <c r="BE96" s="1425">
        <f>ROUND(IF(($AI$33-AU159)&lt;=0,0,MIN(($AI$33*'Full Assumptions '!$F$369)/4,($AI$32-AY159))),-2)</f>
        <v>0</v>
      </c>
      <c r="BF96" s="1425">
        <f>ROUND(IF(($AI$33-AV159)&lt;=0,0,MIN(($AI$33*'Full Assumptions '!$F$369)/4,($AI$32-AZ159))),-2)</f>
        <v>0</v>
      </c>
      <c r="BG96" s="1425">
        <f>ROUND(IF(($AI$33-AW159)&lt;=0,0,MIN(($AI$33*'Full Assumptions '!$F$369)/4,($AI$32-BA159))),-2)</f>
        <v>0</v>
      </c>
      <c r="BH96" s="1425">
        <f>ROUND(IF(($AI$33-AX159)&lt;=0,0,MIN(($AI$33*'Full Assumptions '!$F$369)/4,($AI$32-BB159))),-2)</f>
        <v>0</v>
      </c>
      <c r="BI96" s="1425">
        <f>ROUND(IF(($AI$33-AY159)&lt;=0,0,MIN(($AI$33*'Full Assumptions '!$F$369)/4,($AI$32-BC159))),-2)</f>
        <v>0</v>
      </c>
      <c r="BJ96" s="1425">
        <f>ROUND(IF(($AI$33-AZ159)&lt;=0,0,MIN(($AI$33*'Full Assumptions '!$F$369)/4,($AI$32-BD159))),-2)</f>
        <v>0</v>
      </c>
      <c r="BK96" s="1425">
        <f>ROUND(IF(($AI$33-BA159)&lt;=0,0,MIN(($AI$33*'Full Assumptions '!$F$369)/4,($AI$32-BE159))),-2)</f>
        <v>0</v>
      </c>
      <c r="BL96" s="1425">
        <f>ROUND(IF(($AI$33-BB159)&lt;=0,0,MIN(($AI$33*'Full Assumptions '!$F$369)/4,($AI$32-BF159))),-2)</f>
        <v>0</v>
      </c>
      <c r="BM96" s="1425">
        <f>ROUND(IF(($AI$33-BC159)&lt;=0,0,MIN(($AI$33*'Full Assumptions '!$F$369)/4,($AI$32-BG159))),-2)</f>
        <v>0</v>
      </c>
      <c r="BN96" s="1425">
        <f>ROUND(IF(($AI$33-BD159)&lt;=0,0,MIN(($AI$33*'Full Assumptions '!$F$369)/4,($AI$32-BH159))),-2)</f>
        <v>0</v>
      </c>
    </row>
    <row r="97" spans="1:66" ht="10.5">
      <c r="A97" s="1434"/>
      <c r="B97" s="1624"/>
      <c r="C97" s="1446" t="s">
        <v>67</v>
      </c>
      <c r="D97" s="1424"/>
      <c r="E97" s="1424"/>
      <c r="F97" s="1424"/>
      <c r="G97" s="1424"/>
      <c r="H97" s="1424"/>
      <c r="I97" s="1424"/>
      <c r="J97" s="1424"/>
      <c r="K97" s="1424"/>
      <c r="L97" s="1424"/>
      <c r="M97" s="1424"/>
      <c r="N97" s="1424"/>
      <c r="O97" s="1424"/>
      <c r="P97" s="1424"/>
      <c r="Q97" s="1424"/>
      <c r="R97" s="1424"/>
      <c r="S97" s="1424"/>
      <c r="T97" s="1424"/>
      <c r="U97" s="1424"/>
      <c r="V97" s="1424"/>
      <c r="W97" s="1424"/>
      <c r="X97" s="1424"/>
      <c r="Y97" s="1424"/>
      <c r="Z97" s="1424"/>
      <c r="AA97" s="1424"/>
      <c r="AB97" s="1424"/>
      <c r="AC97" s="1424"/>
      <c r="AD97" s="1424"/>
      <c r="AE97" s="1424"/>
      <c r="AF97" s="1424"/>
      <c r="AG97" s="1424"/>
      <c r="AH97" s="1424"/>
      <c r="AI97" s="1424"/>
      <c r="AJ97" s="1424">
        <f>ROUND(IF(($AJ$34-Y160)&lt;=0,0,MIN(($AJ$34*'Full Assumptions '!$F$369)/4,($AJ$33-AC160))),-2)</f>
        <v>0</v>
      </c>
      <c r="AK97" s="1424">
        <f>ROUND(IF(($AJ$34-Z160)&lt;=0,0,MIN(($AJ$34*'Full Assumptions '!$F$369)/4,($AJ$33-AD160))),-2)</f>
        <v>0</v>
      </c>
      <c r="AL97" s="1424">
        <f>ROUND(IF(($AJ$34-AA160)&lt;=0,0,MIN(($AJ$34*'Full Assumptions '!$F$369)/4,($AJ$33-AE160))),-2)</f>
        <v>0</v>
      </c>
      <c r="AM97" s="1424">
        <f>ROUND(IF(($AJ$34-AB160)&lt;=0,0,MIN(($AJ$34*'Full Assumptions '!$F$369)/4,($AJ$33-AF160))),-2)</f>
        <v>0</v>
      </c>
      <c r="AN97" s="1424">
        <f>ROUND(IF(($AJ$34-AC160)&lt;=0,0,MIN(($AJ$34*'Full Assumptions '!$F$369)/4,($AJ$33-AG160))),-2)</f>
        <v>0</v>
      </c>
      <c r="AO97" s="1424">
        <f>ROUND(IF(($AJ$34-AD160)&lt;=0,0,MIN(($AJ$34*'Full Assumptions '!$F$369)/4,($AJ$33-AH160))),-2)</f>
        <v>0</v>
      </c>
      <c r="AP97" s="1424">
        <f>ROUND(IF(($AJ$34-AE160)&lt;=0,0,MIN(($AJ$34*'Full Assumptions '!$F$369)/4,($AJ$33-AI160))),-2)</f>
        <v>0</v>
      </c>
      <c r="AQ97" s="1424">
        <f>ROUND(IF(($AJ$34-AF160)&lt;=0,0,MIN(($AJ$34*'Full Assumptions '!$F$369)/4,($AJ$33-AJ160))),-2)</f>
        <v>0</v>
      </c>
      <c r="AR97" s="1424">
        <f>ROUND(IF(($AJ$34-AG160)&lt;=0,0,MIN(($AJ$34*'Full Assumptions '!$F$369)/4,($AJ$33-AK160))),-2)</f>
        <v>0</v>
      </c>
      <c r="AS97" s="1424">
        <f>ROUND(IF(($AJ$34-AH160)&lt;=0,0,MIN(($AJ$34*'Full Assumptions '!$F$369)/4,($AJ$33-AL160))),-2)</f>
        <v>0</v>
      </c>
      <c r="AT97" s="1424">
        <f>ROUND(IF(($AJ$34-AI160)&lt;=0,0,MIN(($AJ$34*'Full Assumptions '!$F$369)/4,($AJ$33-AM160))),-2)</f>
        <v>0</v>
      </c>
      <c r="AU97" s="1424">
        <f>ROUND(IF(($AJ$34-AJ160)&lt;=0,0,MIN(($AJ$34*'Full Assumptions '!$F$369)/4,($AJ$33-AN160))),-2)</f>
        <v>0</v>
      </c>
      <c r="AV97" s="1424">
        <f>ROUND(IF(($AJ$34-AK160)&lt;=0,0,MIN(($AJ$34*'Full Assumptions '!$F$369)/4,($AJ$33-AO160))),-2)</f>
        <v>0</v>
      </c>
      <c r="AW97" s="1424">
        <f>ROUND(IF(($AJ$34-AL160)&lt;=0,0,MIN(($AJ$34*'Full Assumptions '!$F$369)/4,($AJ$33-AP160))),-2)</f>
        <v>0</v>
      </c>
      <c r="AX97" s="1424">
        <f>ROUND(IF(($AJ$34-AM160)&lt;=0,0,MIN(($AJ$34*'Full Assumptions '!$F$369)/4,($AJ$33-AQ160))),-2)</f>
        <v>0</v>
      </c>
      <c r="AY97" s="1424">
        <f>ROUND(IF(($AJ$34-AN160)&lt;=0,0,MIN(($AJ$34*'Full Assumptions '!$F$369)/4,($AJ$33-AR160))),-2)</f>
        <v>0</v>
      </c>
      <c r="AZ97" s="1424">
        <f>ROUND(IF(($AJ$34-AO160)&lt;=0,0,MIN(($AJ$34*'Full Assumptions '!$F$369)/4,($AJ$33-AS160))),-2)</f>
        <v>0</v>
      </c>
      <c r="BA97" s="1424">
        <f>ROUND(IF(($AJ$34-AP160)&lt;=0,0,MIN(($AJ$34*'Full Assumptions '!$F$369)/4,($AJ$33-AT160))),-2)</f>
        <v>0</v>
      </c>
      <c r="BB97" s="1424">
        <f>ROUND(IF(($AJ$34-AQ160)&lt;=0,0,MIN(($AJ$34*'Full Assumptions '!$F$369)/4,($AJ$33-AU160))),-2)</f>
        <v>0</v>
      </c>
      <c r="BC97" s="1424">
        <f>ROUND(IF(($AJ$34-AR160)&lt;=0,0,MIN(($AJ$34*'Full Assumptions '!$F$369)/4,($AJ$33-AV160))),-2)</f>
        <v>0</v>
      </c>
      <c r="BD97" s="1424">
        <f>ROUND(IF(($AJ$34-AS160)&lt;=0,0,MIN(($AJ$34*'Full Assumptions '!$F$369)/4,($AJ$33-AW160))),-2)</f>
        <v>0</v>
      </c>
      <c r="BE97" s="1424">
        <f>ROUND(IF(($AJ$34-AT160)&lt;=0,0,MIN(($AJ$34*'Full Assumptions '!$F$369)/4,($AJ$33-AX160))),-2)</f>
        <v>0</v>
      </c>
      <c r="BF97" s="1424">
        <f>ROUND(IF(($AJ$34-AU160)&lt;=0,0,MIN(($AJ$34*'Full Assumptions '!$F$369)/4,($AJ$33-AY160))),-2)</f>
        <v>0</v>
      </c>
      <c r="BG97" s="1424">
        <f>ROUND(IF(($AJ$34-AV160)&lt;=0,0,MIN(($AJ$34*'Full Assumptions '!$F$369)/4,($AJ$33-AZ160))),-2)</f>
        <v>0</v>
      </c>
      <c r="BH97" s="1424">
        <f>ROUND(IF(($AJ$34-AW160)&lt;=0,0,MIN(($AJ$34*'Full Assumptions '!$F$369)/4,($AJ$33-BA160))),-2)</f>
        <v>0</v>
      </c>
      <c r="BI97" s="1424">
        <f>ROUND(IF(($AJ$34-AX160)&lt;=0,0,MIN(($AJ$34*'Full Assumptions '!$F$369)/4,($AJ$33-BB160))),-2)</f>
        <v>0</v>
      </c>
      <c r="BJ97" s="1424">
        <f>ROUND(IF(($AJ$34-AY160)&lt;=0,0,MIN(($AJ$34*'Full Assumptions '!$F$369)/4,($AJ$33-BC160))),-2)</f>
        <v>0</v>
      </c>
      <c r="BK97" s="1424">
        <f>ROUND(IF(($AJ$34-AZ160)&lt;=0,0,MIN(($AJ$34*'Full Assumptions '!$F$369)/4,($AJ$33-BD160))),-2)</f>
        <v>0</v>
      </c>
      <c r="BL97" s="1424">
        <f>ROUND(IF(($AJ$34-BA160)&lt;=0,0,MIN(($AJ$34*'Full Assumptions '!$F$369)/4,($AJ$33-BE160))),-2)</f>
        <v>0</v>
      </c>
      <c r="BM97" s="1424">
        <f>ROUND(IF(($AJ$34-BB160)&lt;=0,0,MIN(($AJ$34*'Full Assumptions '!$F$369)/4,($AJ$33-BF160))),-2)</f>
        <v>0</v>
      </c>
      <c r="BN97" s="1424">
        <f>ROUND(IF(($AJ$34-BC160)&lt;=0,0,MIN(($AJ$34*'Full Assumptions '!$F$369)/4,($AJ$33-BG160))),-2)</f>
        <v>0</v>
      </c>
    </row>
    <row r="98" spans="1:66" ht="10.5">
      <c r="A98" s="1434"/>
      <c r="B98" s="1624"/>
      <c r="C98" s="1446" t="s">
        <v>68</v>
      </c>
      <c r="D98" s="1425"/>
      <c r="E98" s="1425"/>
      <c r="F98" s="1425"/>
      <c r="G98" s="1425"/>
      <c r="H98" s="1425"/>
      <c r="I98" s="1425"/>
      <c r="J98" s="1425"/>
      <c r="K98" s="1425"/>
      <c r="L98" s="1425"/>
      <c r="M98" s="1425"/>
      <c r="N98" s="1425"/>
      <c r="O98" s="1425"/>
      <c r="P98" s="1425"/>
      <c r="Q98" s="1425"/>
      <c r="R98" s="1425"/>
      <c r="S98" s="1425"/>
      <c r="T98" s="1425"/>
      <c r="U98" s="1425"/>
      <c r="V98" s="1425"/>
      <c r="W98" s="1425"/>
      <c r="X98" s="1425"/>
      <c r="Y98" s="1425"/>
      <c r="Z98" s="1425"/>
      <c r="AA98" s="1425"/>
      <c r="AB98" s="1425"/>
      <c r="AC98" s="1425"/>
      <c r="AD98" s="1425"/>
      <c r="AE98" s="1425"/>
      <c r="AF98" s="1425"/>
      <c r="AG98" s="1425"/>
      <c r="AH98" s="1425"/>
      <c r="AI98" s="1425"/>
      <c r="AJ98" s="1425"/>
      <c r="AK98" s="1425">
        <f>ROUND(IF(($AK$35-Y161)&lt;=0,0,MIN(($AK$35*'Full Assumptions '!$F$369)/4,($AK$34-AC161))),-2)</f>
        <v>0</v>
      </c>
      <c r="AL98" s="1425">
        <f>ROUND(IF(($AK$35-Z161)&lt;=0,0,MIN(($AK$35*'Full Assumptions '!$F$369)/4,($AK$34-AD161))),-2)</f>
        <v>0</v>
      </c>
      <c r="AM98" s="1425">
        <f>ROUND(IF(($AK$35-AA161)&lt;=0,0,MIN(($AK$35*'Full Assumptions '!$F$369)/4,($AK$34-AE161))),-2)</f>
        <v>0</v>
      </c>
      <c r="AN98" s="1425">
        <f>ROUND(IF(($AK$35-AB161)&lt;=0,0,MIN(($AK$35*'Full Assumptions '!$F$369)/4,($AK$34-AF161))),-2)</f>
        <v>0</v>
      </c>
      <c r="AO98" s="1425">
        <f>ROUND(IF(($AK$35-AC161)&lt;=0,0,MIN(($AK$35*'Full Assumptions '!$F$369)/4,($AK$34-AG161))),-2)</f>
        <v>0</v>
      </c>
      <c r="AP98" s="1425">
        <f>ROUND(IF(($AK$35-AD161)&lt;=0,0,MIN(($AK$35*'Full Assumptions '!$F$369)/4,($AK$34-AH161))),-2)</f>
        <v>0</v>
      </c>
      <c r="AQ98" s="1425">
        <f>ROUND(IF(($AK$35-AE161)&lt;=0,0,MIN(($AK$35*'Full Assumptions '!$F$369)/4,($AK$34-AI161))),-2)</f>
        <v>0</v>
      </c>
      <c r="AR98" s="1425">
        <f>ROUND(IF(($AK$35-AF161)&lt;=0,0,MIN(($AK$35*'Full Assumptions '!$F$369)/4,($AK$34-AJ161))),-2)</f>
        <v>0</v>
      </c>
      <c r="AS98" s="1425">
        <f>ROUND(IF(($AK$35-AG161)&lt;=0,0,MIN(($AK$35*'Full Assumptions '!$F$369)/4,($AK$34-AK161))),-2)</f>
        <v>0</v>
      </c>
      <c r="AT98" s="1425">
        <f>ROUND(IF(($AK$35-AH161)&lt;=0,0,MIN(($AK$35*'Full Assumptions '!$F$369)/4,($AK$34-AL161))),-2)</f>
        <v>0</v>
      </c>
      <c r="AU98" s="1425">
        <f>ROUND(IF(($AK$35-AI161)&lt;=0,0,MIN(($AK$35*'Full Assumptions '!$F$369)/4,($AK$34-AM161))),-2)</f>
        <v>0</v>
      </c>
      <c r="AV98" s="1425">
        <f>ROUND(IF(($AK$35-AJ161)&lt;=0,0,MIN(($AK$35*'Full Assumptions '!$F$369)/4,($AK$34-AN161))),-2)</f>
        <v>0</v>
      </c>
      <c r="AW98" s="1425">
        <f>ROUND(IF(($AK$35-AK161)&lt;=0,0,MIN(($AK$35*'Full Assumptions '!$F$369)/4,($AK$34-AO161))),-2)</f>
        <v>0</v>
      </c>
      <c r="AX98" s="1425">
        <f>ROUND(IF(($AK$35-AL161)&lt;=0,0,MIN(($AK$35*'Full Assumptions '!$F$369)/4,($AK$34-AP161))),-2)</f>
        <v>0</v>
      </c>
      <c r="AY98" s="1425">
        <f>ROUND(IF(($AK$35-AM161)&lt;=0,0,MIN(($AK$35*'Full Assumptions '!$F$369)/4,($AK$34-AQ161))),-2)</f>
        <v>0</v>
      </c>
      <c r="AZ98" s="1425">
        <f>ROUND(IF(($AK$35-AN161)&lt;=0,0,MIN(($AK$35*'Full Assumptions '!$F$369)/4,($AK$34-AR161))),-2)</f>
        <v>0</v>
      </c>
      <c r="BA98" s="1425">
        <f>ROUND(IF(($AK$35-AO161)&lt;=0,0,MIN(($AK$35*'Full Assumptions '!$F$369)/4,($AK$34-AS161))),-2)</f>
        <v>0</v>
      </c>
      <c r="BB98" s="1425">
        <f>ROUND(IF(($AK$35-AP161)&lt;=0,0,MIN(($AK$35*'Full Assumptions '!$F$369)/4,($AK$34-AT161))),-2)</f>
        <v>0</v>
      </c>
      <c r="BC98" s="1425">
        <f>ROUND(IF(($AK$35-AQ161)&lt;=0,0,MIN(($AK$35*'Full Assumptions '!$F$369)/4,($AK$34-AU161))),-2)</f>
        <v>0</v>
      </c>
      <c r="BD98" s="1425">
        <f>ROUND(IF(($AK$35-AR161)&lt;=0,0,MIN(($AK$35*'Full Assumptions '!$F$369)/4,($AK$34-AV161))),-2)</f>
        <v>0</v>
      </c>
      <c r="BE98" s="1425">
        <f>ROUND(IF(($AK$35-AS161)&lt;=0,0,MIN(($AK$35*'Full Assumptions '!$F$369)/4,($AK$34-AW161))),-2)</f>
        <v>0</v>
      </c>
      <c r="BF98" s="1425">
        <f>ROUND(IF(($AK$35-AT161)&lt;=0,0,MIN(($AK$35*'Full Assumptions '!$F$369)/4,($AK$34-AX161))),-2)</f>
        <v>0</v>
      </c>
      <c r="BG98" s="1425">
        <f>ROUND(IF(($AK$35-AU161)&lt;=0,0,MIN(($AK$35*'Full Assumptions '!$F$369)/4,($AK$34-AY161))),-2)</f>
        <v>0</v>
      </c>
      <c r="BH98" s="1425">
        <f>ROUND(IF(($AK$35-AV161)&lt;=0,0,MIN(($AK$35*'Full Assumptions '!$F$369)/4,($AK$34-AZ161))),-2)</f>
        <v>0</v>
      </c>
      <c r="BI98" s="1425">
        <f>ROUND(IF(($AK$35-AW161)&lt;=0,0,MIN(($AK$35*'Full Assumptions '!$F$369)/4,($AK$34-BA161))),-2)</f>
        <v>0</v>
      </c>
      <c r="BJ98" s="1425">
        <f>ROUND(IF(($AK$35-AX161)&lt;=0,0,MIN(($AK$35*'Full Assumptions '!$F$369)/4,($AK$34-BB161))),-2)</f>
        <v>0</v>
      </c>
      <c r="BK98" s="1425">
        <f>ROUND(IF(($AK$35-AY161)&lt;=0,0,MIN(($AK$35*'Full Assumptions '!$F$369)/4,($AK$34-BC161))),-2)</f>
        <v>0</v>
      </c>
      <c r="BL98" s="1425">
        <f>ROUND(IF(($AK$35-AZ161)&lt;=0,0,MIN(($AK$35*'Full Assumptions '!$F$369)/4,($AK$34-BD161))),-2)</f>
        <v>0</v>
      </c>
      <c r="BM98" s="1425">
        <f>ROUND(IF(($AK$35-BA161)&lt;=0,0,MIN(($AK$35*'Full Assumptions '!$F$369)/4,($AK$34-BE161))),-2)</f>
        <v>0</v>
      </c>
      <c r="BN98" s="1425">
        <f>ROUND(IF(($AK$35-BB161)&lt;=0,0,MIN(($AK$35*'Full Assumptions '!$F$369)/4,($AK$34-BF161))),-2)</f>
        <v>0</v>
      </c>
    </row>
    <row r="99" spans="1:66" ht="10.5">
      <c r="A99" s="1434"/>
      <c r="B99" s="1447"/>
      <c r="C99" s="1446" t="s">
        <v>69</v>
      </c>
      <c r="D99" s="1424"/>
      <c r="E99" s="1424"/>
      <c r="F99" s="1424"/>
      <c r="G99" s="1424"/>
      <c r="H99" s="1424"/>
      <c r="I99" s="1424"/>
      <c r="J99" s="1424"/>
      <c r="K99" s="1424"/>
      <c r="L99" s="1424"/>
      <c r="M99" s="1424"/>
      <c r="N99" s="1424"/>
      <c r="O99" s="1424"/>
      <c r="P99" s="1424"/>
      <c r="Q99" s="1424"/>
      <c r="R99" s="1424"/>
      <c r="S99" s="1424"/>
      <c r="T99" s="1424"/>
      <c r="U99" s="1424"/>
      <c r="V99" s="1424"/>
      <c r="W99" s="1424"/>
      <c r="X99" s="1424"/>
      <c r="Y99" s="1424"/>
      <c r="Z99" s="1424"/>
      <c r="AA99" s="1424"/>
      <c r="AB99" s="1424"/>
      <c r="AC99" s="1424"/>
      <c r="AD99" s="1424"/>
      <c r="AE99" s="1424"/>
      <c r="AF99" s="1424"/>
      <c r="AG99" s="1424"/>
      <c r="AH99" s="1424"/>
      <c r="AI99" s="1424"/>
      <c r="AJ99" s="1424"/>
      <c r="AK99" s="1424"/>
      <c r="AL99" s="1424">
        <f>ROUND(IF(($AL$36-Y162)&lt;=0,0,MIN(($AL$36*'Full Assumptions '!$F$369)/4,($AL$35-AC162))),-2)</f>
        <v>0</v>
      </c>
      <c r="AM99" s="1424">
        <f>ROUND(IF(($AL$36-Z162)&lt;=0,0,MIN(($AL$36*'Full Assumptions '!$F$369)/4,($AL$35-AD162))),-2)</f>
        <v>0</v>
      </c>
      <c r="AN99" s="1424">
        <f>ROUND(IF(($AL$36-AA162)&lt;=0,0,MIN(($AL$36*'Full Assumptions '!$F$369)/4,($AL$35-AE162))),-2)</f>
        <v>0</v>
      </c>
      <c r="AO99" s="1424">
        <f>ROUND(IF(($AL$36-AB162)&lt;=0,0,MIN(($AL$36*'Full Assumptions '!$F$369)/4,($AL$35-AF162))),-2)</f>
        <v>0</v>
      </c>
      <c r="AP99" s="1424">
        <f>ROUND(IF(($AL$36-AC162)&lt;=0,0,MIN(($AL$36*'Full Assumptions '!$F$369)/4,($AL$35-AG162))),-2)</f>
        <v>0</v>
      </c>
      <c r="AQ99" s="1424">
        <f>ROUND(IF(($AL$36-AD162)&lt;=0,0,MIN(($AL$36*'Full Assumptions '!$F$369)/4,($AL$35-AH162))),-2)</f>
        <v>0</v>
      </c>
      <c r="AR99" s="1424">
        <f>ROUND(IF(($AL$36-AE162)&lt;=0,0,MIN(($AL$36*'Full Assumptions '!$F$369)/4,($AL$35-AI162))),-2)</f>
        <v>0</v>
      </c>
      <c r="AS99" s="1424">
        <f>ROUND(IF(($AL$36-AF162)&lt;=0,0,MIN(($AL$36*'Full Assumptions '!$F$369)/4,($AL$35-AJ162))),-2)</f>
        <v>0</v>
      </c>
      <c r="AT99" s="1424">
        <f>ROUND(IF(($AL$36-AG162)&lt;=0,0,MIN(($AL$36*'Full Assumptions '!$F$369)/4,($AL$35-AK162))),-2)</f>
        <v>0</v>
      </c>
      <c r="AU99" s="1424">
        <f>ROUND(IF(($AL$36-AH162)&lt;=0,0,MIN(($AL$36*'Full Assumptions '!$F$369)/4,($AL$35-AL162))),-2)</f>
        <v>0</v>
      </c>
      <c r="AV99" s="1424">
        <f>ROUND(IF(($AL$36-AI162)&lt;=0,0,MIN(($AL$36*'Full Assumptions '!$F$369)/4,($AL$35-AM162))),-2)</f>
        <v>0</v>
      </c>
      <c r="AW99" s="1424">
        <f>ROUND(IF(($AL$36-AJ162)&lt;=0,0,MIN(($AL$36*'Full Assumptions '!$F$369)/4,($AL$35-AN162))),-2)</f>
        <v>0</v>
      </c>
      <c r="AX99" s="1424">
        <f>ROUND(IF(($AL$36-AK162)&lt;=0,0,MIN(($AL$36*'Full Assumptions '!$F$369)/4,($AL$35-AO162))),-2)</f>
        <v>0</v>
      </c>
      <c r="AY99" s="1424">
        <f>ROUND(IF(($AL$36-AL162)&lt;=0,0,MIN(($AL$36*'Full Assumptions '!$F$369)/4,($AL$35-AP162))),-2)</f>
        <v>0</v>
      </c>
      <c r="AZ99" s="1424">
        <f>ROUND(IF(($AL$36-AM162)&lt;=0,0,MIN(($AL$36*'Full Assumptions '!$F$369)/4,($AL$35-AQ162))),-2)</f>
        <v>0</v>
      </c>
      <c r="BA99" s="1424">
        <f>ROUND(IF(($AL$36-AN162)&lt;=0,0,MIN(($AL$36*'Full Assumptions '!$F$369)/4,($AL$35-AR162))),-2)</f>
        <v>0</v>
      </c>
      <c r="BB99" s="1424">
        <f>ROUND(IF(($AL$36-AO162)&lt;=0,0,MIN(($AL$36*'Full Assumptions '!$F$369)/4,($AL$35-AS162))),-2)</f>
        <v>0</v>
      </c>
      <c r="BC99" s="1424">
        <f>ROUND(IF(($AL$36-AP162)&lt;=0,0,MIN(($AL$36*'Full Assumptions '!$F$369)/4,($AL$35-AT162))),-2)</f>
        <v>0</v>
      </c>
      <c r="BD99" s="1424">
        <f>ROUND(IF(($AL$36-AQ162)&lt;=0,0,MIN(($AL$36*'Full Assumptions '!$F$369)/4,($AL$35-AU162))),-2)</f>
        <v>0</v>
      </c>
      <c r="BE99" s="1424">
        <f>ROUND(IF(($AL$36-AR162)&lt;=0,0,MIN(($AL$36*'Full Assumptions '!$F$369)/4,($AL$35-AV162))),-2)</f>
        <v>0</v>
      </c>
      <c r="BF99" s="1424">
        <f>ROUND(IF(($AL$36-AS162)&lt;=0,0,MIN(($AL$36*'Full Assumptions '!$F$369)/4,($AL$35-AW162))),-2)</f>
        <v>0</v>
      </c>
      <c r="BG99" s="1424">
        <f>ROUND(IF(($AL$36-AT162)&lt;=0,0,MIN(($AL$36*'Full Assumptions '!$F$369)/4,($AL$35-AX162))),-2)</f>
        <v>0</v>
      </c>
      <c r="BH99" s="1424">
        <f>ROUND(IF(($AL$36-AU162)&lt;=0,0,MIN(($AL$36*'Full Assumptions '!$F$369)/4,($AL$35-AY162))),-2)</f>
        <v>0</v>
      </c>
      <c r="BI99" s="1424">
        <f>ROUND(IF(($AL$36-AV162)&lt;=0,0,MIN(($AL$36*'Full Assumptions '!$F$369)/4,($AL$35-AZ162))),-2)</f>
        <v>0</v>
      </c>
      <c r="BJ99" s="1424">
        <f>ROUND(IF(($AL$36-AW162)&lt;=0,0,MIN(($AL$36*'Full Assumptions '!$F$369)/4,($AL$35-BA162))),-2)</f>
        <v>0</v>
      </c>
      <c r="BK99" s="1424">
        <f>ROUND(IF(($AL$36-AX162)&lt;=0,0,MIN(($AL$36*'Full Assumptions '!$F$369)/4,($AL$35-BB162))),-2)</f>
        <v>0</v>
      </c>
      <c r="BL99" s="1424">
        <f>ROUND(IF(($AL$36-AY162)&lt;=0,0,MIN(($AL$36*'Full Assumptions '!$F$369)/4,($AL$35-BC162))),-2)</f>
        <v>0</v>
      </c>
      <c r="BM99" s="1424">
        <f>ROUND(IF(($AL$36-AZ162)&lt;=0,0,MIN(($AL$36*'Full Assumptions '!$F$369)/4,($AL$35-BD162))),-2)</f>
        <v>0</v>
      </c>
      <c r="BN99" s="1424">
        <f>ROUND(IF(($AL$36-BA162)&lt;=0,0,MIN(($AL$36*'Full Assumptions '!$F$369)/4,($AL$35-BE162))),-2)</f>
        <v>0</v>
      </c>
    </row>
    <row r="100" spans="1:66" ht="10.5">
      <c r="A100" s="1434"/>
      <c r="B100" s="1624" t="s">
        <v>412</v>
      </c>
      <c r="C100" s="1446" t="s">
        <v>66</v>
      </c>
      <c r="D100" s="1425"/>
      <c r="E100" s="1425"/>
      <c r="F100" s="1425"/>
      <c r="G100" s="1425"/>
      <c r="H100" s="1425"/>
      <c r="I100" s="1425"/>
      <c r="J100" s="1425"/>
      <c r="K100" s="1425"/>
      <c r="L100" s="1425"/>
      <c r="M100" s="1425"/>
      <c r="N100" s="1425"/>
      <c r="O100" s="1425"/>
      <c r="P100" s="1425"/>
      <c r="Q100" s="1425"/>
      <c r="R100" s="1425"/>
      <c r="S100" s="1425"/>
      <c r="T100" s="1425"/>
      <c r="U100" s="1425"/>
      <c r="V100" s="1425"/>
      <c r="W100" s="1425"/>
      <c r="X100" s="1425"/>
      <c r="Y100" s="1425"/>
      <c r="Z100" s="1425"/>
      <c r="AA100" s="1425"/>
      <c r="AB100" s="1425"/>
      <c r="AC100" s="1425"/>
      <c r="AD100" s="1425"/>
      <c r="AE100" s="1425"/>
      <c r="AF100" s="1425"/>
      <c r="AG100" s="1425"/>
      <c r="AH100" s="1425"/>
      <c r="AI100" s="1425"/>
      <c r="AJ100" s="1425"/>
      <c r="AK100" s="1425"/>
      <c r="AL100" s="1425"/>
      <c r="AM100" s="1425">
        <f>ROUND(IF(($AM$37-Y163)&lt;=0,0,MIN(($AM$37*'Full Assumptions '!$F$369)/4,($AM$36-AC163))),-2)</f>
        <v>0</v>
      </c>
      <c r="AN100" s="1425">
        <f>ROUND(IF(($AM$37-Z163)&lt;=0,0,MIN(($AM$37*'Full Assumptions '!$F$369)/4,($AM$36-AD163))),-2)</f>
        <v>0</v>
      </c>
      <c r="AO100" s="1425">
        <f>ROUND(IF(($AM$37-AA163)&lt;=0,0,MIN(($AM$37*'Full Assumptions '!$F$369)/4,($AM$36-AE163))),-2)</f>
        <v>0</v>
      </c>
      <c r="AP100" s="1425">
        <f>ROUND(IF(($AM$37-AB163)&lt;=0,0,MIN(($AM$37*'Full Assumptions '!$F$369)/4,($AM$36-AF163))),-2)</f>
        <v>0</v>
      </c>
      <c r="AQ100" s="1425">
        <f>ROUND(IF(($AM$37-AC163)&lt;=0,0,MIN(($AM$37*'Full Assumptions '!$F$369)/4,($AM$36-AG163))),-2)</f>
        <v>0</v>
      </c>
      <c r="AR100" s="1425">
        <f>ROUND(IF(($AM$37-AD163)&lt;=0,0,MIN(($AM$37*'Full Assumptions '!$F$369)/4,($AM$36-AH163))),-2)</f>
        <v>0</v>
      </c>
      <c r="AS100" s="1425">
        <f>ROUND(IF(($AM$37-AE163)&lt;=0,0,MIN(($AM$37*'Full Assumptions '!$F$369)/4,($AM$36-AI163))),-2)</f>
        <v>0</v>
      </c>
      <c r="AT100" s="1425">
        <f>ROUND(IF(($AM$37-AF163)&lt;=0,0,MIN(($AM$37*'Full Assumptions '!$F$369)/4,($AM$36-AJ163))),-2)</f>
        <v>0</v>
      </c>
      <c r="AU100" s="1425">
        <f>ROUND(IF(($AM$37-AG163)&lt;=0,0,MIN(($AM$37*'Full Assumptions '!$F$369)/4,($AM$36-AK163))),-2)</f>
        <v>0</v>
      </c>
      <c r="AV100" s="1425">
        <f>ROUND(IF(($AM$37-AH163)&lt;=0,0,MIN(($AM$37*'Full Assumptions '!$F$369)/4,($AM$36-AL163))),-2)</f>
        <v>0</v>
      </c>
      <c r="AW100" s="1425">
        <f>ROUND(IF(($AM$37-AI163)&lt;=0,0,MIN(($AM$37*'Full Assumptions '!$F$369)/4,($AM$36-AM163))),-2)</f>
        <v>0</v>
      </c>
      <c r="AX100" s="1425">
        <f>ROUND(IF(($AM$37-AJ163)&lt;=0,0,MIN(($AM$37*'Full Assumptions '!$F$369)/4,($AM$36-AN163))),-2)</f>
        <v>0</v>
      </c>
      <c r="AY100" s="1425">
        <f>ROUND(IF(($AM$37-AK163)&lt;=0,0,MIN(($AM$37*'Full Assumptions '!$F$369)/4,($AM$36-AO163))),-2)</f>
        <v>0</v>
      </c>
      <c r="AZ100" s="1425">
        <f>ROUND(IF(($AM$37-AL163)&lt;=0,0,MIN(($AM$37*'Full Assumptions '!$F$369)/4,($AM$36-AP163))),-2)</f>
        <v>0</v>
      </c>
      <c r="BA100" s="1425">
        <f>ROUND(IF(($AM$37-AM163)&lt;=0,0,MIN(($AM$37*'Full Assumptions '!$F$369)/4,($AM$36-AQ163))),-2)</f>
        <v>0</v>
      </c>
      <c r="BB100" s="1425">
        <f>ROUND(IF(($AM$37-AN163)&lt;=0,0,MIN(($AM$37*'Full Assumptions '!$F$369)/4,($AM$36-AR163))),-2)</f>
        <v>0</v>
      </c>
      <c r="BC100" s="1425">
        <f>ROUND(IF(($AM$37-AO163)&lt;=0,0,MIN(($AM$37*'Full Assumptions '!$F$369)/4,($AM$36-AS163))),-2)</f>
        <v>0</v>
      </c>
      <c r="BD100" s="1425">
        <f>ROUND(IF(($AM$37-AP163)&lt;=0,0,MIN(($AM$37*'Full Assumptions '!$F$369)/4,($AM$36-AT163))),-2)</f>
        <v>0</v>
      </c>
      <c r="BE100" s="1425">
        <f>ROUND(IF(($AM$37-AQ163)&lt;=0,0,MIN(($AM$37*'Full Assumptions '!$F$369)/4,($AM$36-AU163))),-2)</f>
        <v>0</v>
      </c>
      <c r="BF100" s="1425">
        <f>ROUND(IF(($AM$37-AR163)&lt;=0,0,MIN(($AM$37*'Full Assumptions '!$F$369)/4,($AM$36-AV163))),-2)</f>
        <v>0</v>
      </c>
      <c r="BG100" s="1425">
        <f>ROUND(IF(($AM$37-AS163)&lt;=0,0,MIN(($AM$37*'Full Assumptions '!$F$369)/4,($AM$36-AW163))),-2)</f>
        <v>0</v>
      </c>
      <c r="BH100" s="1425">
        <f>ROUND(IF(($AM$37-AT163)&lt;=0,0,MIN(($AM$37*'Full Assumptions '!$F$369)/4,($AM$36-AX163))),-2)</f>
        <v>0</v>
      </c>
      <c r="BI100" s="1425">
        <f>ROUND(IF(($AM$37-AU163)&lt;=0,0,MIN(($AM$37*'Full Assumptions '!$F$369)/4,($AM$36-AY163))),-2)</f>
        <v>0</v>
      </c>
      <c r="BJ100" s="1425">
        <f>ROUND(IF(($AM$37-AV163)&lt;=0,0,MIN(($AM$37*'Full Assumptions '!$F$369)/4,($AM$36-AZ163))),-2)</f>
        <v>0</v>
      </c>
      <c r="BK100" s="1425">
        <f>ROUND(IF(($AM$37-AW163)&lt;=0,0,MIN(($AM$37*'Full Assumptions '!$F$369)/4,($AM$36-BA163))),-2)</f>
        <v>0</v>
      </c>
      <c r="BL100" s="1425">
        <f>ROUND(IF(($AM$37-AX163)&lt;=0,0,MIN(($AM$37*'Full Assumptions '!$F$369)/4,($AM$36-BB163))),-2)</f>
        <v>0</v>
      </c>
      <c r="BM100" s="1425">
        <f>ROUND(IF(($AM$37-AY163)&lt;=0,0,MIN(($AM$37*'Full Assumptions '!$F$369)/4,($AM$36-BC163))),-2)</f>
        <v>0</v>
      </c>
      <c r="BN100" s="1425">
        <f>ROUND(IF(($AM$37-AZ163)&lt;=0,0,MIN(($AM$37*'Full Assumptions '!$F$369)/4,($AM$36-BD163))),-2)</f>
        <v>0</v>
      </c>
    </row>
    <row r="101" spans="1:66" ht="10.5" customHeight="1">
      <c r="A101" s="1434"/>
      <c r="B101" s="1624"/>
      <c r="C101" s="1446" t="s">
        <v>67</v>
      </c>
      <c r="D101" s="1424"/>
      <c r="E101" s="1424"/>
      <c r="F101" s="1424"/>
      <c r="G101" s="1424"/>
      <c r="H101" s="1424"/>
      <c r="I101" s="1424"/>
      <c r="J101" s="1424"/>
      <c r="K101" s="1424"/>
      <c r="L101" s="1424"/>
      <c r="M101" s="1424"/>
      <c r="N101" s="1424"/>
      <c r="O101" s="1424"/>
      <c r="P101" s="1424"/>
      <c r="Q101" s="1424"/>
      <c r="R101" s="1424"/>
      <c r="S101" s="1424"/>
      <c r="T101" s="1424"/>
      <c r="U101" s="1424"/>
      <c r="V101" s="1424"/>
      <c r="W101" s="1424"/>
      <c r="X101" s="1424"/>
      <c r="Y101" s="1424"/>
      <c r="Z101" s="1424"/>
      <c r="AA101" s="1424"/>
      <c r="AB101" s="1424"/>
      <c r="AC101" s="1424"/>
      <c r="AD101" s="1424"/>
      <c r="AE101" s="1424"/>
      <c r="AF101" s="1424"/>
      <c r="AG101" s="1424"/>
      <c r="AH101" s="1424"/>
      <c r="AI101" s="1424"/>
      <c r="AJ101" s="1424"/>
      <c r="AK101" s="1424"/>
      <c r="AL101" s="1424"/>
      <c r="AM101" s="1424"/>
      <c r="AN101" s="1424">
        <f>ROUND(IF(($AN$38-Y164)&lt;=0,0,MIN(($AN$38*'Full Assumptions '!$F$369)/4,($AN$37-AC164))),-2)</f>
        <v>0</v>
      </c>
      <c r="AO101" s="1424">
        <f>ROUND(IF(($AN$38-Z164)&lt;=0,0,MIN(($AN$38*'Full Assumptions '!$F$369)/4,($AN$37-AD164))),-2)</f>
        <v>0</v>
      </c>
      <c r="AP101" s="1424">
        <f>ROUND(IF(($AN$38-AA164)&lt;=0,0,MIN(($AN$38*'Full Assumptions '!$F$369)/4,($AN$37-AE164))),-2)</f>
        <v>0</v>
      </c>
      <c r="AQ101" s="1424">
        <f>ROUND(IF(($AN$38-AB164)&lt;=0,0,MIN(($AN$38*'Full Assumptions '!$F$369)/4,($AN$37-AF164))),-2)</f>
        <v>0</v>
      </c>
      <c r="AR101" s="1424">
        <f>ROUND(IF(($AN$38-AC164)&lt;=0,0,MIN(($AN$38*'Full Assumptions '!$F$369)/4,($AN$37-AG164))),-2)</f>
        <v>0</v>
      </c>
      <c r="AS101" s="1424">
        <f>ROUND(IF(($AN$38-AD164)&lt;=0,0,MIN(($AN$38*'Full Assumptions '!$F$369)/4,($AN$37-AH164))),-2)</f>
        <v>0</v>
      </c>
      <c r="AT101" s="1424">
        <f>ROUND(IF(($AN$38-AE164)&lt;=0,0,MIN(($AN$38*'Full Assumptions '!$F$369)/4,($AN$37-AI164))),-2)</f>
        <v>0</v>
      </c>
      <c r="AU101" s="1424">
        <f>ROUND(IF(($AN$38-AF164)&lt;=0,0,MIN(($AN$38*'Full Assumptions '!$F$369)/4,($AN$37-AJ164))),-2)</f>
        <v>0</v>
      </c>
      <c r="AV101" s="1424">
        <f>ROUND(IF(($AN$38-AG164)&lt;=0,0,MIN(($AN$38*'Full Assumptions '!$F$369)/4,($AN$37-AK164))),-2)</f>
        <v>0</v>
      </c>
      <c r="AW101" s="1424">
        <f>ROUND(IF(($AN$38-AH164)&lt;=0,0,MIN(($AN$38*'Full Assumptions '!$F$369)/4,($AN$37-AL164))),-2)</f>
        <v>0</v>
      </c>
      <c r="AX101" s="1424">
        <f>ROUND(IF(($AN$38-AI164)&lt;=0,0,MIN(($AN$38*'Full Assumptions '!$F$369)/4,($AN$37-AM164))),-2)</f>
        <v>0</v>
      </c>
      <c r="AY101" s="1424">
        <f>ROUND(IF(($AN$38-AJ164)&lt;=0,0,MIN(($AN$38*'Full Assumptions '!$F$369)/4,($AN$37-AN164))),-2)</f>
        <v>0</v>
      </c>
      <c r="AZ101" s="1424">
        <f>ROUND(IF(($AN$38-AK164)&lt;=0,0,MIN(($AN$38*'Full Assumptions '!$F$369)/4,($AN$37-AO164))),-2)</f>
        <v>0</v>
      </c>
      <c r="BA101" s="1424">
        <f>ROUND(IF(($AN$38-AL164)&lt;=0,0,MIN(($AN$38*'Full Assumptions '!$F$369)/4,($AN$37-AP164))),-2)</f>
        <v>0</v>
      </c>
      <c r="BB101" s="1424">
        <f>ROUND(IF(($AN$38-AM164)&lt;=0,0,MIN(($AN$38*'Full Assumptions '!$F$369)/4,($AN$37-AQ164))),-2)</f>
        <v>0</v>
      </c>
      <c r="BC101" s="1424">
        <f>ROUND(IF(($AN$38-AN164)&lt;=0,0,MIN(($AN$38*'Full Assumptions '!$F$369)/4,($AN$37-AR164))),-2)</f>
        <v>0</v>
      </c>
      <c r="BD101" s="1424">
        <f>ROUND(IF(($AN$38-AO164)&lt;=0,0,MIN(($AN$38*'Full Assumptions '!$F$369)/4,($AN$37-AS164))),-2)</f>
        <v>0</v>
      </c>
      <c r="BE101" s="1424">
        <f>ROUND(IF(($AN$38-AP164)&lt;=0,0,MIN(($AN$38*'Full Assumptions '!$F$369)/4,($AN$37-AT164))),-2)</f>
        <v>0</v>
      </c>
      <c r="BF101" s="1424">
        <f>ROUND(IF(($AN$38-AQ164)&lt;=0,0,MIN(($AN$38*'Full Assumptions '!$F$369)/4,($AN$37-AU164))),-2)</f>
        <v>0</v>
      </c>
      <c r="BG101" s="1424">
        <f>ROUND(IF(($AN$38-AR164)&lt;=0,0,MIN(($AN$38*'Full Assumptions '!$F$369)/4,($AN$37-AV164))),-2)</f>
        <v>0</v>
      </c>
      <c r="BH101" s="1424">
        <f>ROUND(IF(($AN$38-AS164)&lt;=0,0,MIN(($AN$38*'Full Assumptions '!$F$369)/4,($AN$37-AW164))),-2)</f>
        <v>0</v>
      </c>
      <c r="BI101" s="1424">
        <f>ROUND(IF(($AN$38-AT164)&lt;=0,0,MIN(($AN$38*'Full Assumptions '!$F$369)/4,($AN$37-AX164))),-2)</f>
        <v>0</v>
      </c>
      <c r="BJ101" s="1424">
        <f>ROUND(IF(($AN$38-AU164)&lt;=0,0,MIN(($AN$38*'Full Assumptions '!$F$369)/4,($AN$37-AY164))),-2)</f>
        <v>0</v>
      </c>
      <c r="BK101" s="1424">
        <f>ROUND(IF(($AN$38-AV164)&lt;=0,0,MIN(($AN$38*'Full Assumptions '!$F$369)/4,($AN$37-AZ164))),-2)</f>
        <v>0</v>
      </c>
      <c r="BL101" s="1424">
        <f>ROUND(IF(($AN$38-AW164)&lt;=0,0,MIN(($AN$38*'Full Assumptions '!$F$369)/4,($AN$37-BA164))),-2)</f>
        <v>0</v>
      </c>
      <c r="BM101" s="1424">
        <f>ROUND(IF(($AN$38-AX164)&lt;=0,0,MIN(($AN$38*'Full Assumptions '!$F$369)/4,($AN$37-BB164))),-2)</f>
        <v>0</v>
      </c>
      <c r="BN101" s="1424">
        <f>ROUND(IF(($AN$38-AY164)&lt;=0,0,MIN(($AN$38*'Full Assumptions '!$F$369)/4,($AN$37-BC164))),-2)</f>
        <v>0</v>
      </c>
    </row>
    <row r="102" spans="1:66" ht="10.5">
      <c r="A102" s="1434"/>
      <c r="B102" s="1624"/>
      <c r="C102" s="1446" t="s">
        <v>68</v>
      </c>
      <c r="D102" s="1425"/>
      <c r="E102" s="1425"/>
      <c r="F102" s="1425"/>
      <c r="G102" s="1425"/>
      <c r="H102" s="1425"/>
      <c r="I102" s="1425"/>
      <c r="J102" s="1425"/>
      <c r="K102" s="1425"/>
      <c r="L102" s="1425"/>
      <c r="M102" s="1425"/>
      <c r="N102" s="1425"/>
      <c r="O102" s="1425"/>
      <c r="P102" s="1425"/>
      <c r="Q102" s="1425"/>
      <c r="R102" s="1425"/>
      <c r="S102" s="1425"/>
      <c r="T102" s="1425"/>
      <c r="U102" s="1425"/>
      <c r="V102" s="1425"/>
      <c r="W102" s="1425"/>
      <c r="X102" s="1425"/>
      <c r="Y102" s="1425"/>
      <c r="Z102" s="1425"/>
      <c r="AA102" s="1425"/>
      <c r="AB102" s="1425"/>
      <c r="AC102" s="1425"/>
      <c r="AD102" s="1425"/>
      <c r="AE102" s="1425"/>
      <c r="AF102" s="1425"/>
      <c r="AG102" s="1425"/>
      <c r="AH102" s="1425"/>
      <c r="AI102" s="1425"/>
      <c r="AJ102" s="1425"/>
      <c r="AK102" s="1425"/>
      <c r="AL102" s="1425"/>
      <c r="AM102" s="1425"/>
      <c r="AN102" s="1425"/>
      <c r="AO102" s="1425">
        <f>ROUND(IF(($AO$39-Y165)&lt;=0,0,MIN(($AO$39*'Full Assumptions '!$F$369)/4,($AO$38-AC165))),-2)</f>
        <v>0</v>
      </c>
      <c r="AP102" s="1425">
        <f>ROUND(IF(($AO$39-Z165)&lt;=0,0,MIN(($AO$39*'Full Assumptions '!$F$369)/4,($AO$38-AD165))),-2)</f>
        <v>0</v>
      </c>
      <c r="AQ102" s="1425">
        <f>ROUND(IF(($AO$39-AA165)&lt;=0,0,MIN(($AO$39*'Full Assumptions '!$F$369)/4,($AO$38-AE165))),-2)</f>
        <v>0</v>
      </c>
      <c r="AR102" s="1425">
        <f>ROUND(IF(($AO$39-AB165)&lt;=0,0,MIN(($AO$39*'Full Assumptions '!$F$369)/4,($AO$38-AF165))),-2)</f>
        <v>0</v>
      </c>
      <c r="AS102" s="1425">
        <f>ROUND(IF(($AO$39-AC165)&lt;=0,0,MIN(($AO$39*'Full Assumptions '!$F$369)/4,($AO$38-AG165))),-2)</f>
        <v>0</v>
      </c>
      <c r="AT102" s="1425">
        <f>ROUND(IF(($AO$39-AD165)&lt;=0,0,MIN(($AO$39*'Full Assumptions '!$F$369)/4,($AO$38-AH165))),-2)</f>
        <v>0</v>
      </c>
      <c r="AU102" s="1425">
        <f>ROUND(IF(($AO$39-AE165)&lt;=0,0,MIN(($AO$39*'Full Assumptions '!$F$369)/4,($AO$38-AI165))),-2)</f>
        <v>0</v>
      </c>
      <c r="AV102" s="1425">
        <f>ROUND(IF(($AO$39-AF165)&lt;=0,0,MIN(($AO$39*'Full Assumptions '!$F$369)/4,($AO$38-AJ165))),-2)</f>
        <v>0</v>
      </c>
      <c r="AW102" s="1425">
        <f>ROUND(IF(($AO$39-AG165)&lt;=0,0,MIN(($AO$39*'Full Assumptions '!$F$369)/4,($AO$38-AK165))),-2)</f>
        <v>0</v>
      </c>
      <c r="AX102" s="1425">
        <f>ROUND(IF(($AO$39-AH165)&lt;=0,0,MIN(($AO$39*'Full Assumptions '!$F$369)/4,($AO$38-AL165))),-2)</f>
        <v>0</v>
      </c>
      <c r="AY102" s="1425">
        <f>ROUND(IF(($AO$39-AI165)&lt;=0,0,MIN(($AO$39*'Full Assumptions '!$F$369)/4,($AO$38-AM165))),-2)</f>
        <v>0</v>
      </c>
      <c r="AZ102" s="1425">
        <f>ROUND(IF(($AO$39-AJ165)&lt;=0,0,MIN(($AO$39*'Full Assumptions '!$F$369)/4,($AO$38-AN165))),-2)</f>
        <v>0</v>
      </c>
      <c r="BA102" s="1425">
        <f>ROUND(IF(($AO$39-AK165)&lt;=0,0,MIN(($AO$39*'Full Assumptions '!$F$369)/4,($AO$38-AO165))),-2)</f>
        <v>0</v>
      </c>
      <c r="BB102" s="1425">
        <f>ROUND(IF(($AO$39-AL165)&lt;=0,0,MIN(($AO$39*'Full Assumptions '!$F$369)/4,($AO$38-AP165))),-2)</f>
        <v>0</v>
      </c>
      <c r="BC102" s="1425">
        <f>ROUND(IF(($AO$39-AM165)&lt;=0,0,MIN(($AO$39*'Full Assumptions '!$F$369)/4,($AO$38-AQ165))),-2)</f>
        <v>0</v>
      </c>
      <c r="BD102" s="1425">
        <f>ROUND(IF(($AO$39-AN165)&lt;=0,0,MIN(($AO$39*'Full Assumptions '!$F$369)/4,($AO$38-AR165))),-2)</f>
        <v>0</v>
      </c>
      <c r="BE102" s="1425">
        <f>ROUND(IF(($AO$39-AO165)&lt;=0,0,MIN(($AO$39*'Full Assumptions '!$F$369)/4,($AO$38-AS165))),-2)</f>
        <v>0</v>
      </c>
      <c r="BF102" s="1425">
        <f>ROUND(IF(($AO$39-AP165)&lt;=0,0,MIN(($AO$39*'Full Assumptions '!$F$369)/4,($AO$38-AT165))),-2)</f>
        <v>0</v>
      </c>
      <c r="BG102" s="1425">
        <f>ROUND(IF(($AO$39-AQ165)&lt;=0,0,MIN(($AO$39*'Full Assumptions '!$F$369)/4,($AO$38-AU165))),-2)</f>
        <v>0</v>
      </c>
      <c r="BH102" s="1425">
        <f>ROUND(IF(($AO$39-AR165)&lt;=0,0,MIN(($AO$39*'Full Assumptions '!$F$369)/4,($AO$38-AV165))),-2)</f>
        <v>0</v>
      </c>
      <c r="BI102" s="1425">
        <f>ROUND(IF(($AO$39-AS165)&lt;=0,0,MIN(($AO$39*'Full Assumptions '!$F$369)/4,($AO$38-AW165))),-2)</f>
        <v>0</v>
      </c>
      <c r="BJ102" s="1425">
        <f>ROUND(IF(($AO$39-AT165)&lt;=0,0,MIN(($AO$39*'Full Assumptions '!$F$369)/4,($AO$38-AX165))),-2)</f>
        <v>0</v>
      </c>
      <c r="BK102" s="1425">
        <f>ROUND(IF(($AO$39-AU165)&lt;=0,0,MIN(($AO$39*'Full Assumptions '!$F$369)/4,($AO$38-AY165))),-2)</f>
        <v>0</v>
      </c>
      <c r="BL102" s="1425">
        <f>ROUND(IF(($AO$39-AV165)&lt;=0,0,MIN(($AO$39*'Full Assumptions '!$F$369)/4,($AO$38-AZ165))),-2)</f>
        <v>0</v>
      </c>
      <c r="BM102" s="1425">
        <f>ROUND(IF(($AO$39-AW165)&lt;=0,0,MIN(($AO$39*'Full Assumptions '!$F$369)/4,($AO$38-BA165))),-2)</f>
        <v>0</v>
      </c>
      <c r="BN102" s="1425">
        <f>ROUND(IF(($AO$39-AX165)&lt;=0,0,MIN(($AO$39*'Full Assumptions '!$F$369)/4,($AO$38-BB165))),-2)</f>
        <v>0</v>
      </c>
    </row>
    <row r="103" spans="1:66" ht="10.5">
      <c r="A103" s="1434"/>
      <c r="B103" s="1447"/>
      <c r="C103" s="1446" t="s">
        <v>69</v>
      </c>
      <c r="D103" s="1424"/>
      <c r="E103" s="1424"/>
      <c r="F103" s="1424"/>
      <c r="G103" s="1424"/>
      <c r="H103" s="1424"/>
      <c r="I103" s="1424"/>
      <c r="J103" s="1424"/>
      <c r="K103" s="1424"/>
      <c r="L103" s="1424"/>
      <c r="M103" s="1424"/>
      <c r="N103" s="1424"/>
      <c r="O103" s="1424"/>
      <c r="P103" s="1424"/>
      <c r="Q103" s="1424"/>
      <c r="R103" s="1424"/>
      <c r="S103" s="1424"/>
      <c r="T103" s="1424"/>
      <c r="U103" s="1424"/>
      <c r="V103" s="1424"/>
      <c r="W103" s="1424"/>
      <c r="X103" s="1424"/>
      <c r="Y103" s="1424"/>
      <c r="Z103" s="1424"/>
      <c r="AA103" s="1424"/>
      <c r="AB103" s="1424"/>
      <c r="AC103" s="1424"/>
      <c r="AD103" s="1424"/>
      <c r="AE103" s="1424"/>
      <c r="AF103" s="1424"/>
      <c r="AG103" s="1424"/>
      <c r="AH103" s="1424"/>
      <c r="AI103" s="1424"/>
      <c r="AJ103" s="1424"/>
      <c r="AK103" s="1424"/>
      <c r="AL103" s="1424"/>
      <c r="AM103" s="1424"/>
      <c r="AN103" s="1424"/>
      <c r="AO103" s="1424"/>
      <c r="AP103" s="1424">
        <f>ROUND(IF(($AP$40-Y166)&lt;=0,0,MIN(($AP$40*'Full Assumptions '!$F$369)/4,($AP$39-AC166))),-2)</f>
        <v>0</v>
      </c>
      <c r="AQ103" s="1424">
        <f>ROUND(IF(($AP$40-Z166)&lt;=0,0,MIN(($AP$40*'Full Assumptions '!$F$369)/4,($AP$39-AD166))),-2)</f>
        <v>0</v>
      </c>
      <c r="AR103" s="1424">
        <f>ROUND(IF(($AP$40-AA166)&lt;=0,0,MIN(($AP$40*'Full Assumptions '!$F$369)/4,($AP$39-AE166))),-2)</f>
        <v>0</v>
      </c>
      <c r="AS103" s="1424">
        <f>ROUND(IF(($AP$40-AB166)&lt;=0,0,MIN(($AP$40*'Full Assumptions '!$F$369)/4,($AP$39-AF166))),-2)</f>
        <v>0</v>
      </c>
      <c r="AT103" s="1424">
        <f>ROUND(IF(($AP$40-AC166)&lt;=0,0,MIN(($AP$40*'Full Assumptions '!$F$369)/4,($AP$39-AG166))),-2)</f>
        <v>0</v>
      </c>
      <c r="AU103" s="1424">
        <f>ROUND(IF(($AP$40-AD166)&lt;=0,0,MIN(($AP$40*'Full Assumptions '!$F$369)/4,($AP$39-AH166))),-2)</f>
        <v>0</v>
      </c>
      <c r="AV103" s="1424">
        <f>ROUND(IF(($AP$40-AE166)&lt;=0,0,MIN(($AP$40*'Full Assumptions '!$F$369)/4,($AP$39-AI166))),-2)</f>
        <v>0</v>
      </c>
      <c r="AW103" s="1424">
        <f>ROUND(IF(($AP$40-AF166)&lt;=0,0,MIN(($AP$40*'Full Assumptions '!$F$369)/4,($AP$39-AJ166))),-2)</f>
        <v>0</v>
      </c>
      <c r="AX103" s="1424">
        <f>ROUND(IF(($AP$40-AG166)&lt;=0,0,MIN(($AP$40*'Full Assumptions '!$F$369)/4,($AP$39-AK166))),-2)</f>
        <v>0</v>
      </c>
      <c r="AY103" s="1424">
        <f>ROUND(IF(($AP$40-AH166)&lt;=0,0,MIN(($AP$40*'Full Assumptions '!$F$369)/4,($AP$39-AL166))),-2)</f>
        <v>0</v>
      </c>
      <c r="AZ103" s="1424">
        <f>ROUND(IF(($AP$40-AI166)&lt;=0,0,MIN(($AP$40*'Full Assumptions '!$F$369)/4,($AP$39-AM166))),-2)</f>
        <v>0</v>
      </c>
      <c r="BA103" s="1424">
        <f>ROUND(IF(($AP$40-AJ166)&lt;=0,0,MIN(($AP$40*'Full Assumptions '!$F$369)/4,($AP$39-AN166))),-2)</f>
        <v>0</v>
      </c>
      <c r="BB103" s="1424">
        <f>ROUND(IF(($AP$40-AK166)&lt;=0,0,MIN(($AP$40*'Full Assumptions '!$F$369)/4,($AP$39-AO166))),-2)</f>
        <v>0</v>
      </c>
      <c r="BC103" s="1424">
        <f>ROUND(IF(($AP$40-AL166)&lt;=0,0,MIN(($AP$40*'Full Assumptions '!$F$369)/4,($AP$39-AP166))),-2)</f>
        <v>0</v>
      </c>
      <c r="BD103" s="1424">
        <f>ROUND(IF(($AP$40-AM166)&lt;=0,0,MIN(($AP$40*'Full Assumptions '!$F$369)/4,($AP$39-AQ166))),-2)</f>
        <v>0</v>
      </c>
      <c r="BE103" s="1424">
        <f>ROUND(IF(($AP$40-AN166)&lt;=0,0,MIN(($AP$40*'Full Assumptions '!$F$369)/4,($AP$39-AR166))),-2)</f>
        <v>0</v>
      </c>
      <c r="BF103" s="1424">
        <f>ROUND(IF(($AP$40-AO166)&lt;=0,0,MIN(($AP$40*'Full Assumptions '!$F$369)/4,($AP$39-AS166))),-2)</f>
        <v>0</v>
      </c>
      <c r="BG103" s="1424">
        <f>ROUND(IF(($AP$40-AP166)&lt;=0,0,MIN(($AP$40*'Full Assumptions '!$F$369)/4,($AP$39-AT166))),-2)</f>
        <v>0</v>
      </c>
      <c r="BH103" s="1424">
        <f>ROUND(IF(($AP$40-AQ166)&lt;=0,0,MIN(($AP$40*'Full Assumptions '!$F$369)/4,($AP$39-AU166))),-2)</f>
        <v>0</v>
      </c>
      <c r="BI103" s="1424">
        <f>ROUND(IF(($AP$40-AR166)&lt;=0,0,MIN(($AP$40*'Full Assumptions '!$F$369)/4,($AP$39-AV166))),-2)</f>
        <v>0</v>
      </c>
      <c r="BJ103" s="1424">
        <f>ROUND(IF(($AP$40-AS166)&lt;=0,0,MIN(($AP$40*'Full Assumptions '!$F$369)/4,($AP$39-AW166))),-2)</f>
        <v>0</v>
      </c>
      <c r="BK103" s="1424">
        <f>ROUND(IF(($AP$40-AT166)&lt;=0,0,MIN(($AP$40*'Full Assumptions '!$F$369)/4,($AP$39-AX166))),-2)</f>
        <v>0</v>
      </c>
      <c r="BL103" s="1424">
        <f>ROUND(IF(($AP$40-AU166)&lt;=0,0,MIN(($AP$40*'Full Assumptions '!$F$369)/4,($AP$39-AY166))),-2)</f>
        <v>0</v>
      </c>
      <c r="BM103" s="1424">
        <f>ROUND(IF(($AP$40-AV166)&lt;=0,0,MIN(($AP$40*'Full Assumptions '!$F$369)/4,($AP$39-AZ166))),-2)</f>
        <v>0</v>
      </c>
      <c r="BN103" s="1424">
        <f>ROUND(IF(($AP$40-AW166)&lt;=0,0,MIN(($AP$40*'Full Assumptions '!$F$369)/4,($AP$39-BA166))),-2)</f>
        <v>0</v>
      </c>
    </row>
    <row r="104" spans="1:66" ht="10.5">
      <c r="A104" s="1434"/>
      <c r="B104" s="1624" t="s">
        <v>413</v>
      </c>
      <c r="C104" s="1446" t="s">
        <v>66</v>
      </c>
      <c r="D104" s="1425"/>
      <c r="E104" s="1425"/>
      <c r="F104" s="1425"/>
      <c r="G104" s="1425"/>
      <c r="H104" s="1425"/>
      <c r="I104" s="1425"/>
      <c r="J104" s="1425"/>
      <c r="K104" s="1425"/>
      <c r="L104" s="1425"/>
      <c r="M104" s="1425"/>
      <c r="N104" s="1425"/>
      <c r="O104" s="1425"/>
      <c r="P104" s="1425"/>
      <c r="Q104" s="1425"/>
      <c r="R104" s="1425"/>
      <c r="S104" s="1425"/>
      <c r="T104" s="1425"/>
      <c r="U104" s="1425"/>
      <c r="V104" s="1425"/>
      <c r="W104" s="1425"/>
      <c r="X104" s="1425"/>
      <c r="Y104" s="1425"/>
      <c r="Z104" s="1425"/>
      <c r="AA104" s="1425"/>
      <c r="AB104" s="1425"/>
      <c r="AC104" s="1425"/>
      <c r="AD104" s="1425"/>
      <c r="AE104" s="1425"/>
      <c r="AF104" s="1425"/>
      <c r="AG104" s="1425"/>
      <c r="AH104" s="1425"/>
      <c r="AI104" s="1425"/>
      <c r="AJ104" s="1425"/>
      <c r="AK104" s="1425"/>
      <c r="AL104" s="1425"/>
      <c r="AM104" s="1425"/>
      <c r="AN104" s="1425"/>
      <c r="AO104" s="1425"/>
      <c r="AP104" s="1425"/>
      <c r="AQ104" s="1425">
        <f>ROUND(IF(($AQ$41-Y199)&lt;=0,0,MIN(($AQ$41*'Full Assumptions '!$F$369)/4,($AQ$40-AC199))),-2)</f>
        <v>0</v>
      </c>
      <c r="AR104" s="1425">
        <f>ROUND(IF(($AQ$41-Z199)&lt;=0,0,MIN(($AQ$41*'Full Assumptions '!$F$369)/4,($AQ$40-AD199))),-2)</f>
        <v>0</v>
      </c>
      <c r="AS104" s="1425">
        <f>ROUND(IF(($AQ$41-AA199)&lt;=0,0,MIN(($AQ$41*'Full Assumptions '!$F$369)/4,($AQ$40-AE199))),-2)</f>
        <v>0</v>
      </c>
      <c r="AT104" s="1425">
        <f>ROUND(IF(($AQ$41-AB199)&lt;=0,0,MIN(($AQ$41*'Full Assumptions '!$F$369)/4,($AQ$40-AF199))),-2)</f>
        <v>0</v>
      </c>
      <c r="AU104" s="1425">
        <f>ROUND(IF(($AQ$41-AC199)&lt;=0,0,MIN(($AQ$41*'Full Assumptions '!$F$369)/4,($AQ$40-AG199))),-2)</f>
        <v>0</v>
      </c>
      <c r="AV104" s="1425">
        <f>ROUND(IF(($AQ$41-AD199)&lt;=0,0,MIN(($AQ$41*'Full Assumptions '!$F$369)/4,($AQ$40-AH199))),-2)</f>
        <v>0</v>
      </c>
      <c r="AW104" s="1425">
        <f>ROUND(IF(($AQ$41-AE199)&lt;=0,0,MIN(($AQ$41*'Full Assumptions '!$F$369)/4,($AQ$40-AI199))),-2)</f>
        <v>0</v>
      </c>
      <c r="AX104" s="1425">
        <f>ROUND(IF(($AQ$41-AF199)&lt;=0,0,MIN(($AQ$41*'Full Assumptions '!$F$369)/4,($AQ$40-AJ199))),-2)</f>
        <v>0</v>
      </c>
      <c r="AY104" s="1425">
        <f>ROUND(IF(($AQ$41-AG199)&lt;=0,0,MIN(($AQ$41*'Full Assumptions '!$F$369)/4,($AQ$40-AK199))),-2)</f>
        <v>0</v>
      </c>
      <c r="AZ104" s="1425">
        <f>ROUND(IF(($AQ$41-AH199)&lt;=0,0,MIN(($AQ$41*'Full Assumptions '!$F$369)/4,($AQ$40-AL199))),-2)</f>
        <v>0</v>
      </c>
      <c r="BA104" s="1425">
        <f>ROUND(IF(($AQ$41-AI199)&lt;=0,0,MIN(($AQ$41*'Full Assumptions '!$F$369)/4,($AQ$40-AM199))),-2)</f>
        <v>0</v>
      </c>
      <c r="BB104" s="1425">
        <f>ROUND(IF(($AQ$41-AJ199)&lt;=0,0,MIN(($AQ$41*'Full Assumptions '!$F$369)/4,($AQ$40-AN199))),-2)</f>
        <v>0</v>
      </c>
      <c r="BC104" s="1425">
        <f>ROUND(IF(($AQ$41-AK199)&lt;=0,0,MIN(($AQ$41*'Full Assumptions '!$F$369)/4,($AQ$40-AO199))),-2)</f>
        <v>0</v>
      </c>
      <c r="BD104" s="1425">
        <f>ROUND(IF(($AQ$41-AL199)&lt;=0,0,MIN(($AQ$41*'Full Assumptions '!$F$369)/4,($AQ$40-AP199))),-2)</f>
        <v>0</v>
      </c>
      <c r="BE104" s="1425">
        <f>ROUND(IF(($AQ$41-AM199)&lt;=0,0,MIN(($AQ$41*'Full Assumptions '!$F$369)/4,($AQ$40-AQ199))),-2)</f>
        <v>0</v>
      </c>
      <c r="BF104" s="1425">
        <f>ROUND(IF(($AQ$41-AN199)&lt;=0,0,MIN(($AQ$41*'Full Assumptions '!$F$369)/4,($AQ$40-AR199))),-2)</f>
        <v>0</v>
      </c>
      <c r="BG104" s="1425">
        <f>ROUND(IF(($AQ$41-AO199)&lt;=0,0,MIN(($AQ$41*'Full Assumptions '!$F$369)/4,($AQ$40-AS199))),-2)</f>
        <v>0</v>
      </c>
      <c r="BH104" s="1425">
        <f>ROUND(IF(($AQ$41-AP199)&lt;=0,0,MIN(($AQ$41*'Full Assumptions '!$F$369)/4,($AQ$40-AT199))),-2)</f>
        <v>0</v>
      </c>
      <c r="BI104" s="1425">
        <f>ROUND(IF(($AQ$41-AQ199)&lt;=0,0,MIN(($AQ$41*'Full Assumptions '!$F$369)/4,($AQ$40-AU199))),-2)</f>
        <v>0</v>
      </c>
      <c r="BJ104" s="1425">
        <f>ROUND(IF(($AQ$41-AR199)&lt;=0,0,MIN(($AQ$41*'Full Assumptions '!$F$369)/4,($AQ$40-AV199))),-2)</f>
        <v>0</v>
      </c>
      <c r="BK104" s="1425">
        <f>ROUND(IF(($AQ$41-AS199)&lt;=0,0,MIN(($AQ$41*'Full Assumptions '!$F$369)/4,($AQ$40-AW199))),-2)</f>
        <v>0</v>
      </c>
      <c r="BL104" s="1425">
        <f>ROUND(IF(($AQ$41-AT199)&lt;=0,0,MIN(($AQ$41*'Full Assumptions '!$F$369)/4,($AQ$40-AX199))),-2)</f>
        <v>0</v>
      </c>
      <c r="BM104" s="1425">
        <f>ROUND(IF(($AQ$41-AU199)&lt;=0,0,MIN(($AQ$41*'Full Assumptions '!$F$369)/4,($AQ$40-AY199))),-2)</f>
        <v>0</v>
      </c>
      <c r="BN104" s="1425">
        <f>ROUND(IF(($AQ$41-AV199)&lt;=0,0,MIN(($AQ$41*'Full Assumptions '!$F$369)/4,($AQ$40-AZ199))),-2)</f>
        <v>0</v>
      </c>
    </row>
    <row r="105" spans="1:66" ht="10.5">
      <c r="A105" s="1434"/>
      <c r="B105" s="1624"/>
      <c r="C105" s="1446" t="s">
        <v>67</v>
      </c>
      <c r="D105" s="1424"/>
      <c r="E105" s="1424"/>
      <c r="F105" s="1424"/>
      <c r="G105" s="1424"/>
      <c r="H105" s="1424"/>
      <c r="I105" s="1424"/>
      <c r="J105" s="1424"/>
      <c r="K105" s="1424"/>
      <c r="L105" s="1424"/>
      <c r="M105" s="1424"/>
      <c r="N105" s="1424"/>
      <c r="O105" s="1424"/>
      <c r="P105" s="1424"/>
      <c r="Q105" s="1424"/>
      <c r="R105" s="1424"/>
      <c r="S105" s="1424"/>
      <c r="T105" s="1424"/>
      <c r="U105" s="1424"/>
      <c r="V105" s="1424"/>
      <c r="W105" s="1424"/>
      <c r="X105" s="1424"/>
      <c r="Y105" s="1424"/>
      <c r="Z105" s="1424"/>
      <c r="AA105" s="1424"/>
      <c r="AB105" s="1424"/>
      <c r="AC105" s="1424"/>
      <c r="AD105" s="1424"/>
      <c r="AE105" s="1424"/>
      <c r="AF105" s="1424"/>
      <c r="AG105" s="1424"/>
      <c r="AH105" s="1424"/>
      <c r="AI105" s="1424"/>
      <c r="AJ105" s="1424"/>
      <c r="AK105" s="1424"/>
      <c r="AL105" s="1424"/>
      <c r="AM105" s="1424"/>
      <c r="AN105" s="1424"/>
      <c r="AO105" s="1424"/>
      <c r="AP105" s="1424"/>
      <c r="AQ105" s="1424"/>
      <c r="AR105" s="1424">
        <f>ROUND(IF(($AR$42-Y200)&lt;=0,0,MIN(($AR$42*'Full Assumptions '!$F$369)/4,($AR$41-AC200))),-2)</f>
        <v>0</v>
      </c>
      <c r="AS105" s="1424">
        <f>ROUND(IF(($AR$42-Z200)&lt;=0,0,MIN(($AR$42*'Full Assumptions '!$F$369)/4,($AR$41-AD200))),-2)</f>
        <v>0</v>
      </c>
      <c r="AT105" s="1424">
        <f>ROUND(IF(($AR$42-AA200)&lt;=0,0,MIN(($AR$42*'Full Assumptions '!$F$369)/4,($AR$41-AE200))),-2)</f>
        <v>0</v>
      </c>
      <c r="AU105" s="1424">
        <f>ROUND(IF(($AR$42-AB200)&lt;=0,0,MIN(($AR$42*'Full Assumptions '!$F$369)/4,($AR$41-AF200))),-2)</f>
        <v>0</v>
      </c>
      <c r="AV105" s="1424">
        <f>ROUND(IF(($AR$42-AC200)&lt;=0,0,MIN(($AR$42*'Full Assumptions '!$F$369)/4,($AR$41-AG200))),-2)</f>
        <v>0</v>
      </c>
      <c r="AW105" s="1424">
        <f>ROUND(IF(($AR$42-AD200)&lt;=0,0,MIN(($AR$42*'Full Assumptions '!$F$369)/4,($AR$41-AH200))),-2)</f>
        <v>0</v>
      </c>
      <c r="AX105" s="1424">
        <f>ROUND(IF(($AR$42-AE200)&lt;=0,0,MIN(($AR$42*'Full Assumptions '!$F$369)/4,($AR$41-AI200))),-2)</f>
        <v>0</v>
      </c>
      <c r="AY105" s="1424">
        <f>ROUND(IF(($AR$42-AF200)&lt;=0,0,MIN(($AR$42*'Full Assumptions '!$F$369)/4,($AR$41-AJ200))),-2)</f>
        <v>0</v>
      </c>
      <c r="AZ105" s="1424">
        <f>ROUND(IF(($AR$42-AG200)&lt;=0,0,MIN(($AR$42*'Full Assumptions '!$F$369)/4,($AR$41-AK200))),-2)</f>
        <v>0</v>
      </c>
      <c r="BA105" s="1424">
        <f>ROUND(IF(($AR$42-AH200)&lt;=0,0,MIN(($AR$42*'Full Assumptions '!$F$369)/4,($AR$41-AL200))),-2)</f>
        <v>0</v>
      </c>
      <c r="BB105" s="1424">
        <f>ROUND(IF(($AR$42-AI200)&lt;=0,0,MIN(($AR$42*'Full Assumptions '!$F$369)/4,($AR$41-AM200))),-2)</f>
        <v>0</v>
      </c>
      <c r="BC105" s="1424">
        <f>ROUND(IF(($AR$42-AJ200)&lt;=0,0,MIN(($AR$42*'Full Assumptions '!$F$369)/4,($AR$41-AN200))),-2)</f>
        <v>0</v>
      </c>
      <c r="BD105" s="1424">
        <f>ROUND(IF(($AR$42-AK200)&lt;=0,0,MIN(($AR$42*'Full Assumptions '!$F$369)/4,($AR$41-AO200))),-2)</f>
        <v>0</v>
      </c>
      <c r="BE105" s="1424">
        <f>ROUND(IF(($AR$42-AL200)&lt;=0,0,MIN(($AR$42*'Full Assumptions '!$F$369)/4,($AR$41-AP200))),-2)</f>
        <v>0</v>
      </c>
      <c r="BF105" s="1424">
        <f>ROUND(IF(($AR$42-AM200)&lt;=0,0,MIN(($AR$42*'Full Assumptions '!$F$369)/4,($AR$41-AQ200))),-2)</f>
        <v>0</v>
      </c>
      <c r="BG105" s="1424">
        <f>ROUND(IF(($AR$42-AN200)&lt;=0,0,MIN(($AR$42*'Full Assumptions '!$F$369)/4,($AR$41-AR200))),-2)</f>
        <v>0</v>
      </c>
      <c r="BH105" s="1424">
        <f>ROUND(IF(($AR$42-AO200)&lt;=0,0,MIN(($AR$42*'Full Assumptions '!$F$369)/4,($AR$41-AS200))),-2)</f>
        <v>0</v>
      </c>
      <c r="BI105" s="1424">
        <f>ROUND(IF(($AR$42-AP200)&lt;=0,0,MIN(($AR$42*'Full Assumptions '!$F$369)/4,($AR$41-AT200))),-2)</f>
        <v>0</v>
      </c>
      <c r="BJ105" s="1424">
        <f>ROUND(IF(($AR$42-AQ200)&lt;=0,0,MIN(($AR$42*'Full Assumptions '!$F$369)/4,($AR$41-AU200))),-2)</f>
        <v>0</v>
      </c>
      <c r="BK105" s="1424">
        <f>ROUND(IF(($AR$42-AR200)&lt;=0,0,MIN(($AR$42*'Full Assumptions '!$F$369)/4,($AR$41-AV200))),-2)</f>
        <v>0</v>
      </c>
      <c r="BL105" s="1424">
        <f>ROUND(IF(($AR$42-AS200)&lt;=0,0,MIN(($AR$42*'Full Assumptions '!$F$369)/4,($AR$41-AW200))),-2)</f>
        <v>0</v>
      </c>
      <c r="BM105" s="1424">
        <f>ROUND(IF(($AR$42-AT200)&lt;=0,0,MIN(($AR$42*'Full Assumptions '!$F$369)/4,($AR$41-AX200))),-2)</f>
        <v>0</v>
      </c>
      <c r="BN105" s="1424">
        <f>ROUND(IF(($AR$42-AU200)&lt;=0,0,MIN(($AR$42*'Full Assumptions '!$F$369)/4,($AR$41-AY200))),-2)</f>
        <v>0</v>
      </c>
    </row>
    <row r="106" spans="1:66" ht="10.5">
      <c r="A106" s="1434"/>
      <c r="B106" s="1624"/>
      <c r="C106" s="1446" t="s">
        <v>68</v>
      </c>
      <c r="D106" s="1425"/>
      <c r="E106" s="1425"/>
      <c r="F106" s="1425"/>
      <c r="G106" s="1425"/>
      <c r="H106" s="1425"/>
      <c r="I106" s="1425"/>
      <c r="J106" s="1425"/>
      <c r="K106" s="1425"/>
      <c r="L106" s="1425"/>
      <c r="M106" s="1425"/>
      <c r="N106" s="1425"/>
      <c r="O106" s="1425"/>
      <c r="P106" s="1425"/>
      <c r="Q106" s="1425"/>
      <c r="R106" s="1425"/>
      <c r="S106" s="1425"/>
      <c r="T106" s="1425"/>
      <c r="U106" s="1425"/>
      <c r="V106" s="1425"/>
      <c r="W106" s="1425"/>
      <c r="X106" s="1425"/>
      <c r="Y106" s="1425"/>
      <c r="Z106" s="1425"/>
      <c r="AA106" s="1425"/>
      <c r="AB106" s="1425"/>
      <c r="AC106" s="1425"/>
      <c r="AD106" s="1425"/>
      <c r="AE106" s="1425"/>
      <c r="AF106" s="1425"/>
      <c r="AG106" s="1425"/>
      <c r="AH106" s="1425"/>
      <c r="AI106" s="1425"/>
      <c r="AJ106" s="1425"/>
      <c r="AK106" s="1425"/>
      <c r="AL106" s="1425"/>
      <c r="AM106" s="1425"/>
      <c r="AN106" s="1425"/>
      <c r="AO106" s="1425"/>
      <c r="AP106" s="1425"/>
      <c r="AQ106" s="1425"/>
      <c r="AR106" s="1425"/>
      <c r="AS106" s="1425">
        <f>ROUND(IF(($AS$43-Y201)&lt;=0,0,MIN(($AS$43*'Full Assumptions '!$F$369)/4,($AS$42-AC201))),-2)</f>
        <v>0</v>
      </c>
      <c r="AT106" s="1425">
        <f>ROUND(IF(($AS$43-Z201)&lt;=0,0,MIN(($AS$43*'Full Assumptions '!$F$369)/4,($AS$42-AD201))),-2)</f>
        <v>0</v>
      </c>
      <c r="AU106" s="1425">
        <f>ROUND(IF(($AS$43-AA201)&lt;=0,0,MIN(($AS$43*'Full Assumptions '!$F$369)/4,($AS$42-AE201))),-2)</f>
        <v>0</v>
      </c>
      <c r="AV106" s="1425">
        <f>ROUND(IF(($AS$43-AB201)&lt;=0,0,MIN(($AS$43*'Full Assumptions '!$F$369)/4,($AS$42-AF201))),-2)</f>
        <v>0</v>
      </c>
      <c r="AW106" s="1425">
        <f>ROUND(IF(($AS$43-AC201)&lt;=0,0,MIN(($AS$43*'Full Assumptions '!$F$369)/4,($AS$42-AG201))),-2)</f>
        <v>0</v>
      </c>
      <c r="AX106" s="1425">
        <f>ROUND(IF(($AS$43-AD201)&lt;=0,0,MIN(($AS$43*'Full Assumptions '!$F$369)/4,($AS$42-AH201))),-2)</f>
        <v>0</v>
      </c>
      <c r="AY106" s="1425">
        <f>ROUND(IF(($AS$43-AE201)&lt;=0,0,MIN(($AS$43*'Full Assumptions '!$F$369)/4,($AS$42-AI201))),-2)</f>
        <v>0</v>
      </c>
      <c r="AZ106" s="1425">
        <f>ROUND(IF(($AS$43-AF201)&lt;=0,0,MIN(($AS$43*'Full Assumptions '!$F$369)/4,($AS$42-AJ201))),-2)</f>
        <v>0</v>
      </c>
      <c r="BA106" s="1425">
        <f>ROUND(IF(($AS$43-AG201)&lt;=0,0,MIN(($AS$43*'Full Assumptions '!$F$369)/4,($AS$42-AK201))),-2)</f>
        <v>0</v>
      </c>
      <c r="BB106" s="1425">
        <f>ROUND(IF(($AS$43-AH201)&lt;=0,0,MIN(($AS$43*'Full Assumptions '!$F$369)/4,($AS$42-AL201))),-2)</f>
        <v>0</v>
      </c>
      <c r="BC106" s="1425">
        <f>ROUND(IF(($AS$43-AI201)&lt;=0,0,MIN(($AS$43*'Full Assumptions '!$F$369)/4,($AS$42-AM201))),-2)</f>
        <v>0</v>
      </c>
      <c r="BD106" s="1425">
        <f>ROUND(IF(($AS$43-AJ201)&lt;=0,0,MIN(($AS$43*'Full Assumptions '!$F$369)/4,($AS$42-AN201))),-2)</f>
        <v>0</v>
      </c>
      <c r="BE106" s="1425">
        <f>ROUND(IF(($AS$43-AK201)&lt;=0,0,MIN(($AS$43*'Full Assumptions '!$F$369)/4,($AS$42-AO201))),-2)</f>
        <v>0</v>
      </c>
      <c r="BF106" s="1425">
        <f>ROUND(IF(($AS$43-AL201)&lt;=0,0,MIN(($AS$43*'Full Assumptions '!$F$369)/4,($AS$42-AP201))),-2)</f>
        <v>0</v>
      </c>
      <c r="BG106" s="1425">
        <f>ROUND(IF(($AS$43-AM201)&lt;=0,0,MIN(($AS$43*'Full Assumptions '!$F$369)/4,($AS$42-AQ201))),-2)</f>
        <v>0</v>
      </c>
      <c r="BH106" s="1425">
        <f>ROUND(IF(($AS$43-AN201)&lt;=0,0,MIN(($AS$43*'Full Assumptions '!$F$369)/4,($AS$42-AR201))),-2)</f>
        <v>0</v>
      </c>
      <c r="BI106" s="1425">
        <f>ROUND(IF(($AS$43-AO201)&lt;=0,0,MIN(($AS$43*'Full Assumptions '!$F$369)/4,($AS$42-AS201))),-2)</f>
        <v>0</v>
      </c>
      <c r="BJ106" s="1425">
        <f>ROUND(IF(($AS$43-AP201)&lt;=0,0,MIN(($AS$43*'Full Assumptions '!$F$369)/4,($AS$42-AT201))),-2)</f>
        <v>0</v>
      </c>
      <c r="BK106" s="1425">
        <f>ROUND(IF(($AS$43-AQ201)&lt;=0,0,MIN(($AS$43*'Full Assumptions '!$F$369)/4,($AS$42-AU201))),-2)</f>
        <v>0</v>
      </c>
      <c r="BL106" s="1425">
        <f>ROUND(IF(($AS$43-AR201)&lt;=0,0,MIN(($AS$43*'Full Assumptions '!$F$369)/4,($AS$42-AV201))),-2)</f>
        <v>0</v>
      </c>
      <c r="BM106" s="1425">
        <f>ROUND(IF(($AS$43-AS201)&lt;=0,0,MIN(($AS$43*'Full Assumptions '!$F$369)/4,($AS$42-AW201))),-2)</f>
        <v>0</v>
      </c>
      <c r="BN106" s="1425">
        <f>ROUND(IF(($AS$43-AT201)&lt;=0,0,MIN(($AS$43*'Full Assumptions '!$F$369)/4,($AS$42-AX201))),-2)</f>
        <v>0</v>
      </c>
    </row>
    <row r="107" spans="1:66" ht="10.5">
      <c r="A107" s="1434"/>
      <c r="B107" s="1447"/>
      <c r="C107" s="1446" t="s">
        <v>69</v>
      </c>
      <c r="D107" s="1424"/>
      <c r="E107" s="1424"/>
      <c r="F107" s="1424"/>
      <c r="G107" s="1424"/>
      <c r="H107" s="1424"/>
      <c r="I107" s="1424"/>
      <c r="J107" s="1424"/>
      <c r="K107" s="1424"/>
      <c r="L107" s="1424"/>
      <c r="M107" s="1424"/>
      <c r="N107" s="1424"/>
      <c r="O107" s="1424"/>
      <c r="P107" s="1424"/>
      <c r="Q107" s="1424"/>
      <c r="R107" s="1424"/>
      <c r="S107" s="1424"/>
      <c r="T107" s="1424"/>
      <c r="U107" s="1424"/>
      <c r="V107" s="1424"/>
      <c r="W107" s="1424"/>
      <c r="X107" s="1424"/>
      <c r="Y107" s="1424"/>
      <c r="Z107" s="1424"/>
      <c r="AA107" s="1424"/>
      <c r="AB107" s="1424"/>
      <c r="AC107" s="1424"/>
      <c r="AD107" s="1424"/>
      <c r="AE107" s="1424"/>
      <c r="AF107" s="1424"/>
      <c r="AG107" s="1424"/>
      <c r="AH107" s="1424"/>
      <c r="AI107" s="1424"/>
      <c r="AJ107" s="1424"/>
      <c r="AK107" s="1424"/>
      <c r="AL107" s="1424"/>
      <c r="AM107" s="1424"/>
      <c r="AN107" s="1424"/>
      <c r="AO107" s="1424"/>
      <c r="AP107" s="1424"/>
      <c r="AQ107" s="1424"/>
      <c r="AR107" s="1424"/>
      <c r="AS107" s="1424"/>
      <c r="AT107" s="1424">
        <f>ROUND(IF(($AT$44-Y202)&lt;=0,0,MIN(($AT$44*'Full Assumptions '!$F$369)/4,($AT$43-AC202))),-2)</f>
        <v>0</v>
      </c>
      <c r="AU107" s="1424">
        <f>ROUND(IF(($AT$44-Z202)&lt;=0,0,MIN(($AT$44*'Full Assumptions '!$F$369)/4,($AT$43-AD202))),-2)</f>
        <v>0</v>
      </c>
      <c r="AV107" s="1424">
        <f>ROUND(IF(($AT$44-AA202)&lt;=0,0,MIN(($AT$44*'Full Assumptions '!$F$369)/4,($AT$43-AE202))),-2)</f>
        <v>0</v>
      </c>
      <c r="AW107" s="1424">
        <f>ROUND(IF(($AT$44-AB202)&lt;=0,0,MIN(($AT$44*'Full Assumptions '!$F$369)/4,($AT$43-AF202))),-2)</f>
        <v>0</v>
      </c>
      <c r="AX107" s="1424">
        <f>ROUND(IF(($AT$44-AC202)&lt;=0,0,MIN(($AT$44*'Full Assumptions '!$F$369)/4,($AT$43-AG202))),-2)</f>
        <v>0</v>
      </c>
      <c r="AY107" s="1424">
        <f>ROUND(IF(($AT$44-AD202)&lt;=0,0,MIN(($AT$44*'Full Assumptions '!$F$369)/4,($AT$43-AH202))),-2)</f>
        <v>0</v>
      </c>
      <c r="AZ107" s="1424">
        <f>ROUND(IF(($AT$44-AE202)&lt;=0,0,MIN(($AT$44*'Full Assumptions '!$F$369)/4,($AT$43-AI202))),-2)</f>
        <v>0</v>
      </c>
      <c r="BA107" s="1424">
        <f>ROUND(IF(($AT$44-AF202)&lt;=0,0,MIN(($AT$44*'Full Assumptions '!$F$369)/4,($AT$43-AJ202))),-2)</f>
        <v>0</v>
      </c>
      <c r="BB107" s="1424">
        <f>ROUND(IF(($AT$44-AG202)&lt;=0,0,MIN(($AT$44*'Full Assumptions '!$F$369)/4,($AT$43-AK202))),-2)</f>
        <v>0</v>
      </c>
      <c r="BC107" s="1424">
        <f>ROUND(IF(($AT$44-AH202)&lt;=0,0,MIN(($AT$44*'Full Assumptions '!$F$369)/4,($AT$43-AL202))),-2)</f>
        <v>0</v>
      </c>
      <c r="BD107" s="1424">
        <f>ROUND(IF(($AT$44-AI202)&lt;=0,0,MIN(($AT$44*'Full Assumptions '!$F$369)/4,($AT$43-AM202))),-2)</f>
        <v>0</v>
      </c>
      <c r="BE107" s="1424">
        <f>ROUND(IF(($AT$44-AJ202)&lt;=0,0,MIN(($AT$44*'Full Assumptions '!$F$369)/4,($AT$43-AN202))),-2)</f>
        <v>0</v>
      </c>
      <c r="BF107" s="1424">
        <f>ROUND(IF(($AT$44-AK202)&lt;=0,0,MIN(($AT$44*'Full Assumptions '!$F$369)/4,($AT$43-AO202))),-2)</f>
        <v>0</v>
      </c>
      <c r="BG107" s="1424">
        <f>ROUND(IF(($AT$44-AL202)&lt;=0,0,MIN(($AT$44*'Full Assumptions '!$F$369)/4,($AT$43-AP202))),-2)</f>
        <v>0</v>
      </c>
      <c r="BH107" s="1424">
        <f>ROUND(IF(($AT$44-AM202)&lt;=0,0,MIN(($AT$44*'Full Assumptions '!$F$369)/4,($AT$43-AQ202))),-2)</f>
        <v>0</v>
      </c>
      <c r="BI107" s="1424">
        <f>ROUND(IF(($AT$44-AN202)&lt;=0,0,MIN(($AT$44*'Full Assumptions '!$F$369)/4,($AT$43-AR202))),-2)</f>
        <v>0</v>
      </c>
      <c r="BJ107" s="1424">
        <f>ROUND(IF(($AT$44-AO202)&lt;=0,0,MIN(($AT$44*'Full Assumptions '!$F$369)/4,($AT$43-AS202))),-2)</f>
        <v>0</v>
      </c>
      <c r="BK107" s="1424">
        <f>ROUND(IF(($AT$44-AP202)&lt;=0,0,MIN(($AT$44*'Full Assumptions '!$F$369)/4,($AT$43-AT202))),-2)</f>
        <v>0</v>
      </c>
      <c r="BL107" s="1424">
        <f>ROUND(IF(($AT$44-AQ202)&lt;=0,0,MIN(($AT$44*'Full Assumptions '!$F$369)/4,($AT$43-AU202))),-2)</f>
        <v>0</v>
      </c>
      <c r="BM107" s="1424">
        <f>ROUND(IF(($AT$44-AR202)&lt;=0,0,MIN(($AT$44*'Full Assumptions '!$F$369)/4,($AT$43-AV202))),-2)</f>
        <v>0</v>
      </c>
      <c r="BN107" s="1424">
        <f>ROUND(IF(($AT$44-AS202)&lt;=0,0,MIN(($AT$44*'Full Assumptions '!$F$369)/4,($AT$43-AW202))),-2)</f>
        <v>0</v>
      </c>
    </row>
    <row r="108" spans="1:66" ht="10.5">
      <c r="A108" s="1434"/>
      <c r="B108" s="1624" t="s">
        <v>626</v>
      </c>
      <c r="C108" s="1446" t="s">
        <v>66</v>
      </c>
      <c r="D108" s="1425"/>
      <c r="E108" s="1425"/>
      <c r="F108" s="1425"/>
      <c r="G108" s="1425"/>
      <c r="H108" s="1425"/>
      <c r="I108" s="1425"/>
      <c r="J108" s="1425"/>
      <c r="K108" s="1425"/>
      <c r="L108" s="1425"/>
      <c r="M108" s="1425"/>
      <c r="N108" s="1425"/>
      <c r="O108" s="1425"/>
      <c r="P108" s="1425"/>
      <c r="Q108" s="1425"/>
      <c r="R108" s="1425"/>
      <c r="S108" s="1425"/>
      <c r="T108" s="1425"/>
      <c r="U108" s="1425"/>
      <c r="V108" s="1425"/>
      <c r="W108" s="1425"/>
      <c r="X108" s="1425"/>
      <c r="Y108" s="1425"/>
      <c r="Z108" s="1425"/>
      <c r="AA108" s="1425"/>
      <c r="AB108" s="1425"/>
      <c r="AC108" s="1425"/>
      <c r="AD108" s="1425"/>
      <c r="AE108" s="1425"/>
      <c r="AF108" s="1425"/>
      <c r="AG108" s="1425"/>
      <c r="AH108" s="1425"/>
      <c r="AI108" s="1425"/>
      <c r="AJ108" s="1425"/>
      <c r="AK108" s="1425"/>
      <c r="AL108" s="1425"/>
      <c r="AM108" s="1425"/>
      <c r="AN108" s="1425"/>
      <c r="AO108" s="1425"/>
      <c r="AP108" s="1425"/>
      <c r="AQ108" s="1425"/>
      <c r="AR108" s="1425"/>
      <c r="AS108" s="1425"/>
      <c r="AT108" s="1425"/>
      <c r="AU108" s="1425">
        <f>ROUND(IF(($AT$44-Z203)&lt;=0,0,MIN(($AT$44*'Full Assumptions '!$F$369)/4,($AT$43-AD203))),-2)</f>
        <v>0</v>
      </c>
      <c r="AV108" s="1425">
        <f>ROUND(IF(($AT$44-AA203)&lt;=0,0,MIN(($AT$44*'Full Assumptions '!$F$369)/4,($AT$43-AE203))),-2)</f>
        <v>0</v>
      </c>
      <c r="AW108" s="1425">
        <f>ROUND(IF(($AT$44-AB203)&lt;=0,0,MIN(($AT$44*'Full Assumptions '!$F$369)/4,($AT$43-AF203))),-2)</f>
        <v>0</v>
      </c>
      <c r="AX108" s="1425">
        <f>ROUND(IF(($AT$44-AC203)&lt;=0,0,MIN(($AT$44*'Full Assumptions '!$F$369)/4,($AT$43-AG203))),-2)</f>
        <v>0</v>
      </c>
      <c r="AY108" s="1425">
        <f>ROUND(IF(($AT$44-AD203)&lt;=0,0,MIN(($AT$44*'Full Assumptions '!$F$369)/4,($AT$43-AH203))),-2)</f>
        <v>0</v>
      </c>
      <c r="AZ108" s="1425">
        <f>ROUND(IF(($AT$44-AE203)&lt;=0,0,MIN(($AT$44*'Full Assumptions '!$F$369)/4,($AT$43-AI203))),-2)</f>
        <v>0</v>
      </c>
      <c r="BA108" s="1425">
        <f>ROUND(IF(($AT$44-AF203)&lt;=0,0,MIN(($AT$44*'Full Assumptions '!$F$369)/4,($AT$43-AJ203))),-2)</f>
        <v>0</v>
      </c>
      <c r="BB108" s="1425">
        <f>ROUND(IF(($AT$44-AG203)&lt;=0,0,MIN(($AT$44*'Full Assumptions '!$F$369)/4,($AT$43-AK203))),-2)</f>
        <v>0</v>
      </c>
      <c r="BC108" s="1425">
        <f>ROUND(IF(($AT$44-AH203)&lt;=0,0,MIN(($AT$44*'Full Assumptions '!$F$369)/4,($AT$43-AL203))),-2)</f>
        <v>0</v>
      </c>
      <c r="BD108" s="1425">
        <f>ROUND(IF(($AT$44-AI203)&lt;=0,0,MIN(($AT$44*'Full Assumptions '!$F$369)/4,($AT$43-AM203))),-2)</f>
        <v>0</v>
      </c>
      <c r="BE108" s="1425">
        <f>ROUND(IF(($AT$44-AJ203)&lt;=0,0,MIN(($AT$44*'Full Assumptions '!$F$369)/4,($AT$43-AN203))),-2)</f>
        <v>0</v>
      </c>
      <c r="BF108" s="1425">
        <f>ROUND(IF(($AT$44-AK203)&lt;=0,0,MIN(($AT$44*'Full Assumptions '!$F$369)/4,($AT$43-AO203))),-2)</f>
        <v>0</v>
      </c>
      <c r="BG108" s="1425">
        <f>ROUND(IF(($AT$44-AL203)&lt;=0,0,MIN(($AT$44*'Full Assumptions '!$F$369)/4,($AT$43-AP203))),-2)</f>
        <v>0</v>
      </c>
      <c r="BH108" s="1425">
        <f>ROUND(IF(($AT$44-AM203)&lt;=0,0,MIN(($AT$44*'Full Assumptions '!$F$369)/4,($AT$43-AQ203))),-2)</f>
        <v>0</v>
      </c>
      <c r="BI108" s="1425">
        <f>ROUND(IF(($AT$44-AN203)&lt;=0,0,MIN(($AT$44*'Full Assumptions '!$F$369)/4,($AT$43-AR203))),-2)</f>
        <v>0</v>
      </c>
      <c r="BJ108" s="1425">
        <f>ROUND(IF(($AT$44-AO203)&lt;=0,0,MIN(($AT$44*'Full Assumptions '!$F$369)/4,($AT$43-AS203))),-2)</f>
        <v>0</v>
      </c>
      <c r="BK108" s="1425">
        <f>ROUND(IF(($AT$44-AP203)&lt;=0,0,MIN(($AT$44*'Full Assumptions '!$F$369)/4,($AT$43-AT203))),-2)</f>
        <v>0</v>
      </c>
      <c r="BL108" s="1425">
        <f>ROUND(IF(($AT$44-AQ203)&lt;=0,0,MIN(($AT$44*'Full Assumptions '!$F$369)/4,($AT$43-AU203))),-2)</f>
        <v>0</v>
      </c>
      <c r="BM108" s="1425">
        <f>ROUND(IF(($AT$44-AR203)&lt;=0,0,MIN(($AT$44*'Full Assumptions '!$F$369)/4,($AT$43-AV203))),-2)</f>
        <v>0</v>
      </c>
      <c r="BN108" s="1448">
        <f>ROUND(IF(($AT$44-AS203)&lt;=0,0,MIN(($AT$44*'Full Assumptions '!$F$369)/4,($AT$43-AW203))),-2)</f>
        <v>0</v>
      </c>
    </row>
    <row r="109" spans="1:66" ht="10.5">
      <c r="A109" s="1434"/>
      <c r="B109" s="1624"/>
      <c r="C109" s="1446" t="s">
        <v>67</v>
      </c>
      <c r="D109" s="1424"/>
      <c r="E109" s="1424"/>
      <c r="F109" s="1424"/>
      <c r="G109" s="1424"/>
      <c r="H109" s="1424"/>
      <c r="I109" s="1424"/>
      <c r="J109" s="1424"/>
      <c r="K109" s="1424"/>
      <c r="L109" s="1424"/>
      <c r="M109" s="1424"/>
      <c r="N109" s="1424"/>
      <c r="O109" s="1424"/>
      <c r="P109" s="1424"/>
      <c r="Q109" s="1424"/>
      <c r="R109" s="1424"/>
      <c r="S109" s="1424"/>
      <c r="T109" s="1424"/>
      <c r="U109" s="1424"/>
      <c r="V109" s="1424"/>
      <c r="W109" s="1424"/>
      <c r="X109" s="1424"/>
      <c r="Y109" s="1424"/>
      <c r="Z109" s="1424"/>
      <c r="AA109" s="1424"/>
      <c r="AB109" s="1424"/>
      <c r="AC109" s="1424"/>
      <c r="AD109" s="1424"/>
      <c r="AE109" s="1424"/>
      <c r="AF109" s="1424"/>
      <c r="AG109" s="1424"/>
      <c r="AH109" s="1424"/>
      <c r="AI109" s="1424"/>
      <c r="AJ109" s="1424"/>
      <c r="AK109" s="1424"/>
      <c r="AL109" s="1424"/>
      <c r="AM109" s="1424"/>
      <c r="AN109" s="1424"/>
      <c r="AO109" s="1424"/>
      <c r="AP109" s="1424"/>
      <c r="AQ109" s="1424"/>
      <c r="AR109" s="1424"/>
      <c r="AS109" s="1424"/>
      <c r="AT109" s="1424"/>
      <c r="AU109" s="1424"/>
      <c r="AV109" s="1424">
        <f>ROUND(IF(($AT$44-AA204)&lt;=0,0,MIN(($AT$44*'Full Assumptions '!$F$369)/4,($AT$43-AE204))),-2)</f>
        <v>0</v>
      </c>
      <c r="AW109" s="1424">
        <f>ROUND(IF(($AT$44-AB204)&lt;=0,0,MIN(($AT$44*'Full Assumptions '!$F$369)/4,($AT$43-AF204))),-2)</f>
        <v>0</v>
      </c>
      <c r="AX109" s="1424">
        <f>ROUND(IF(($AT$44-AC204)&lt;=0,0,MIN(($AT$44*'Full Assumptions '!$F$369)/4,($AT$43-AG204))),-2)</f>
        <v>0</v>
      </c>
      <c r="AY109" s="1424">
        <f>ROUND(IF(($AT$44-AD204)&lt;=0,0,MIN(($AT$44*'Full Assumptions '!$F$369)/4,($AT$43-AH204))),-2)</f>
        <v>0</v>
      </c>
      <c r="AZ109" s="1424">
        <f>ROUND(IF(($AT$44-AE204)&lt;=0,0,MIN(($AT$44*'Full Assumptions '!$F$369)/4,($AT$43-AI204))),-2)</f>
        <v>0</v>
      </c>
      <c r="BA109" s="1424">
        <f>ROUND(IF(($AT$44-AF204)&lt;=0,0,MIN(($AT$44*'Full Assumptions '!$F$369)/4,($AT$43-AJ204))),-2)</f>
        <v>0</v>
      </c>
      <c r="BB109" s="1424">
        <f>ROUND(IF(($AT$44-AG204)&lt;=0,0,MIN(($AT$44*'Full Assumptions '!$F$369)/4,($AT$43-AK204))),-2)</f>
        <v>0</v>
      </c>
      <c r="BC109" s="1424">
        <f>ROUND(IF(($AT$44-AH204)&lt;=0,0,MIN(($AT$44*'Full Assumptions '!$F$369)/4,($AT$43-AL204))),-2)</f>
        <v>0</v>
      </c>
      <c r="BD109" s="1424">
        <f>ROUND(IF(($AT$44-AI204)&lt;=0,0,MIN(($AT$44*'Full Assumptions '!$F$369)/4,($AT$43-AM204))),-2)</f>
        <v>0</v>
      </c>
      <c r="BE109" s="1424">
        <f>ROUND(IF(($AT$44-AJ204)&lt;=0,0,MIN(($AT$44*'Full Assumptions '!$F$369)/4,($AT$43-AN204))),-2)</f>
        <v>0</v>
      </c>
      <c r="BF109" s="1424">
        <f>ROUND(IF(($AT$44-AK204)&lt;=0,0,MIN(($AT$44*'Full Assumptions '!$F$369)/4,($AT$43-AO204))),-2)</f>
        <v>0</v>
      </c>
      <c r="BG109" s="1424">
        <f>ROUND(IF(($AT$44-AL204)&lt;=0,0,MIN(($AT$44*'Full Assumptions '!$F$369)/4,($AT$43-AP204))),-2)</f>
        <v>0</v>
      </c>
      <c r="BH109" s="1424">
        <f>ROUND(IF(($AT$44-AM204)&lt;=0,0,MIN(($AT$44*'Full Assumptions '!$F$369)/4,($AT$43-AQ204))),-2)</f>
        <v>0</v>
      </c>
      <c r="BI109" s="1424">
        <f>ROUND(IF(($AT$44-AN204)&lt;=0,0,MIN(($AT$44*'Full Assumptions '!$F$369)/4,($AT$43-AR204))),-2)</f>
        <v>0</v>
      </c>
      <c r="BJ109" s="1424">
        <f>ROUND(IF(($AT$44-AO204)&lt;=0,0,MIN(($AT$44*'Full Assumptions '!$F$369)/4,($AT$43-AS204))),-2)</f>
        <v>0</v>
      </c>
      <c r="BK109" s="1424">
        <f>ROUND(IF(($AT$44-AP204)&lt;=0,0,MIN(($AT$44*'Full Assumptions '!$F$369)/4,($AT$43-AT204))),-2)</f>
        <v>0</v>
      </c>
      <c r="BL109" s="1424">
        <f>ROUND(IF(($AT$44-AQ204)&lt;=0,0,MIN(($AT$44*'Full Assumptions '!$F$369)/4,($AT$43-AU204))),-2)</f>
        <v>0</v>
      </c>
      <c r="BM109" s="1424">
        <f>ROUND(IF(($AT$44-AR204)&lt;=0,0,MIN(($AT$44*'Full Assumptions '!$F$369)/4,($AT$43-AV204))),-2)</f>
        <v>0</v>
      </c>
      <c r="BN109" s="1449">
        <f>ROUND(IF(($AT$44-AS204)&lt;=0,0,MIN(($AT$44*'Full Assumptions '!$F$369)/4,($AT$43-AW204))),-2)</f>
        <v>0</v>
      </c>
    </row>
    <row r="110" spans="1:66" ht="10.5">
      <c r="A110" s="1434"/>
      <c r="B110" s="1624"/>
      <c r="C110" s="1446" t="s">
        <v>68</v>
      </c>
      <c r="D110" s="1425"/>
      <c r="E110" s="1425"/>
      <c r="F110" s="1425"/>
      <c r="G110" s="1425"/>
      <c r="H110" s="1425"/>
      <c r="I110" s="1425"/>
      <c r="J110" s="1425"/>
      <c r="K110" s="1425"/>
      <c r="L110" s="1425"/>
      <c r="M110" s="1425"/>
      <c r="N110" s="1425"/>
      <c r="O110" s="1425"/>
      <c r="P110" s="1425"/>
      <c r="Q110" s="1425"/>
      <c r="R110" s="1425"/>
      <c r="S110" s="1425"/>
      <c r="T110" s="1425"/>
      <c r="U110" s="1425"/>
      <c r="V110" s="1425"/>
      <c r="W110" s="1425"/>
      <c r="X110" s="1425"/>
      <c r="Y110" s="1425"/>
      <c r="Z110" s="1425"/>
      <c r="AA110" s="1425"/>
      <c r="AB110" s="1425"/>
      <c r="AC110" s="1425"/>
      <c r="AD110" s="1425"/>
      <c r="AE110" s="1425"/>
      <c r="AF110" s="1425"/>
      <c r="AG110" s="1425"/>
      <c r="AH110" s="1425"/>
      <c r="AI110" s="1425"/>
      <c r="AJ110" s="1425"/>
      <c r="AK110" s="1425"/>
      <c r="AL110" s="1425"/>
      <c r="AM110" s="1425"/>
      <c r="AN110" s="1425"/>
      <c r="AO110" s="1425"/>
      <c r="AP110" s="1425"/>
      <c r="AQ110" s="1425"/>
      <c r="AR110" s="1425"/>
      <c r="AS110" s="1425"/>
      <c r="AT110" s="1425"/>
      <c r="AU110" s="1425"/>
      <c r="AV110" s="1425"/>
      <c r="AW110" s="1425">
        <f>ROUND(IF(($AT$44-AB205)&lt;=0,0,MIN(($AT$44*'Full Assumptions '!$F$369)/4,($AT$43-AF205))),-2)</f>
        <v>0</v>
      </c>
      <c r="AX110" s="1425">
        <f>ROUND(IF(($AT$44-AC205)&lt;=0,0,MIN(($AT$44*'Full Assumptions '!$F$369)/4,($AT$43-AG205))),-2)</f>
        <v>0</v>
      </c>
      <c r="AY110" s="1425">
        <f>ROUND(IF(($AT$44-AD205)&lt;=0,0,MIN(($AT$44*'Full Assumptions '!$F$369)/4,($AT$43-AH205))),-2)</f>
        <v>0</v>
      </c>
      <c r="AZ110" s="1425">
        <f>ROUND(IF(($AT$44-AE205)&lt;=0,0,MIN(($AT$44*'Full Assumptions '!$F$369)/4,($AT$43-AI205))),-2)</f>
        <v>0</v>
      </c>
      <c r="BA110" s="1425">
        <f>ROUND(IF(($AT$44-AF205)&lt;=0,0,MIN(($AT$44*'Full Assumptions '!$F$369)/4,($AT$43-AJ205))),-2)</f>
        <v>0</v>
      </c>
      <c r="BB110" s="1425">
        <f>ROUND(IF(($AT$44-AG205)&lt;=0,0,MIN(($AT$44*'Full Assumptions '!$F$369)/4,($AT$43-AK205))),-2)</f>
        <v>0</v>
      </c>
      <c r="BC110" s="1425">
        <f>ROUND(IF(($AT$44-AH205)&lt;=0,0,MIN(($AT$44*'Full Assumptions '!$F$369)/4,($AT$43-AL205))),-2)</f>
        <v>0</v>
      </c>
      <c r="BD110" s="1425">
        <f>ROUND(IF(($AT$44-AI205)&lt;=0,0,MIN(($AT$44*'Full Assumptions '!$F$369)/4,($AT$43-AM205))),-2)</f>
        <v>0</v>
      </c>
      <c r="BE110" s="1425">
        <f>ROUND(IF(($AT$44-AJ205)&lt;=0,0,MIN(($AT$44*'Full Assumptions '!$F$369)/4,($AT$43-AN205))),-2)</f>
        <v>0</v>
      </c>
      <c r="BF110" s="1425">
        <f>ROUND(IF(($AT$44-AK205)&lt;=0,0,MIN(($AT$44*'Full Assumptions '!$F$369)/4,($AT$43-AO205))),-2)</f>
        <v>0</v>
      </c>
      <c r="BG110" s="1425">
        <f>ROUND(IF(($AT$44-AL205)&lt;=0,0,MIN(($AT$44*'Full Assumptions '!$F$369)/4,($AT$43-AP205))),-2)</f>
        <v>0</v>
      </c>
      <c r="BH110" s="1425">
        <f>ROUND(IF(($AT$44-AM205)&lt;=0,0,MIN(($AT$44*'Full Assumptions '!$F$369)/4,($AT$43-AQ205))),-2)</f>
        <v>0</v>
      </c>
      <c r="BI110" s="1425">
        <f>ROUND(IF(($AT$44-AN205)&lt;=0,0,MIN(($AT$44*'Full Assumptions '!$F$369)/4,($AT$43-AR205))),-2)</f>
        <v>0</v>
      </c>
      <c r="BJ110" s="1425">
        <f>ROUND(IF(($AT$44-AO205)&lt;=0,0,MIN(($AT$44*'Full Assumptions '!$F$369)/4,($AT$43-AS205))),-2)</f>
        <v>0</v>
      </c>
      <c r="BK110" s="1425">
        <f>ROUND(IF(($AT$44-AP205)&lt;=0,0,MIN(($AT$44*'Full Assumptions '!$F$369)/4,($AT$43-AT205))),-2)</f>
        <v>0</v>
      </c>
      <c r="BL110" s="1425">
        <f>ROUND(IF(($AT$44-AQ205)&lt;=0,0,MIN(($AT$44*'Full Assumptions '!$F$369)/4,($AT$43-AU205))),-2)</f>
        <v>0</v>
      </c>
      <c r="BM110" s="1425">
        <f>ROUND(IF(($AT$44-AR205)&lt;=0,0,MIN(($AT$44*'Full Assumptions '!$F$369)/4,($AT$43-AV205))),-2)</f>
        <v>0</v>
      </c>
      <c r="BN110" s="1448">
        <f>ROUND(IF(($AT$44-AS205)&lt;=0,0,MIN(($AT$44*'Full Assumptions '!$F$369)/4,($AT$43-AW205))),-2)</f>
        <v>0</v>
      </c>
    </row>
    <row r="111" spans="1:66" ht="10.5">
      <c r="A111" s="1434"/>
      <c r="B111" s="1447"/>
      <c r="C111" s="1446" t="s">
        <v>69</v>
      </c>
      <c r="D111" s="1424"/>
      <c r="E111" s="1424"/>
      <c r="F111" s="1424"/>
      <c r="G111" s="1424"/>
      <c r="H111" s="1424"/>
      <c r="I111" s="1424"/>
      <c r="J111" s="1424"/>
      <c r="K111" s="1424"/>
      <c r="L111" s="1424"/>
      <c r="M111" s="1424"/>
      <c r="N111" s="1424"/>
      <c r="O111" s="1424"/>
      <c r="P111" s="1424"/>
      <c r="Q111" s="1424"/>
      <c r="R111" s="1424"/>
      <c r="S111" s="1424"/>
      <c r="T111" s="1424"/>
      <c r="U111" s="1424"/>
      <c r="V111" s="1424"/>
      <c r="W111" s="1424"/>
      <c r="X111" s="1424"/>
      <c r="Y111" s="1424"/>
      <c r="Z111" s="1424"/>
      <c r="AA111" s="1424"/>
      <c r="AB111" s="1424"/>
      <c r="AC111" s="1424"/>
      <c r="AD111" s="1424"/>
      <c r="AE111" s="1424"/>
      <c r="AF111" s="1424"/>
      <c r="AG111" s="1424"/>
      <c r="AH111" s="1424"/>
      <c r="AI111" s="1424"/>
      <c r="AJ111" s="1424"/>
      <c r="AK111" s="1424"/>
      <c r="AL111" s="1424"/>
      <c r="AM111" s="1424"/>
      <c r="AN111" s="1424"/>
      <c r="AO111" s="1424"/>
      <c r="AP111" s="1424"/>
      <c r="AQ111" s="1424"/>
      <c r="AR111" s="1424"/>
      <c r="AS111" s="1424"/>
      <c r="AT111" s="1424"/>
      <c r="AU111" s="1424"/>
      <c r="AV111" s="1424"/>
      <c r="AW111" s="1424"/>
      <c r="AX111" s="1424">
        <f>ROUND(IF(($AT$44-AC206)&lt;=0,0,MIN(($AT$44*'Full Assumptions '!$F$369)/4,($AT$43-AG206))),-2)</f>
        <v>0</v>
      </c>
      <c r="AY111" s="1424">
        <f>ROUND(IF(($AT$44-AD206)&lt;=0,0,MIN(($AT$44*'Full Assumptions '!$F$369)/4,($AT$43-AH206))),-2)</f>
        <v>0</v>
      </c>
      <c r="AZ111" s="1424">
        <f>ROUND(IF(($AT$44-AE206)&lt;=0,0,MIN(($AT$44*'Full Assumptions '!$F$369)/4,($AT$43-AI206))),-2)</f>
        <v>0</v>
      </c>
      <c r="BA111" s="1424">
        <f>ROUND(IF(($AT$44-AF206)&lt;=0,0,MIN(($AT$44*'Full Assumptions '!$F$369)/4,($AT$43-AJ206))),-2)</f>
        <v>0</v>
      </c>
      <c r="BB111" s="1424">
        <f>ROUND(IF(($AT$44-AG206)&lt;=0,0,MIN(($AT$44*'Full Assumptions '!$F$369)/4,($AT$43-AK206))),-2)</f>
        <v>0</v>
      </c>
      <c r="BC111" s="1424">
        <f>ROUND(IF(($AT$44-AH206)&lt;=0,0,MIN(($AT$44*'Full Assumptions '!$F$369)/4,($AT$43-AL206))),-2)</f>
        <v>0</v>
      </c>
      <c r="BD111" s="1424">
        <f>ROUND(IF(($AT$44-AI206)&lt;=0,0,MIN(($AT$44*'Full Assumptions '!$F$369)/4,($AT$43-AM206))),-2)</f>
        <v>0</v>
      </c>
      <c r="BE111" s="1424">
        <f>ROUND(IF(($AT$44-AJ206)&lt;=0,0,MIN(($AT$44*'Full Assumptions '!$F$369)/4,($AT$43-AN206))),-2)</f>
        <v>0</v>
      </c>
      <c r="BF111" s="1424">
        <f>ROUND(IF(($AT$44-AK206)&lt;=0,0,MIN(($AT$44*'Full Assumptions '!$F$369)/4,($AT$43-AO206))),-2)</f>
        <v>0</v>
      </c>
      <c r="BG111" s="1424">
        <f>ROUND(IF(($AT$44-AL206)&lt;=0,0,MIN(($AT$44*'Full Assumptions '!$F$369)/4,($AT$43-AP206))),-2)</f>
        <v>0</v>
      </c>
      <c r="BH111" s="1424">
        <f>ROUND(IF(($AT$44-AM206)&lt;=0,0,MIN(($AT$44*'Full Assumptions '!$F$369)/4,($AT$43-AQ206))),-2)</f>
        <v>0</v>
      </c>
      <c r="BI111" s="1424">
        <f>ROUND(IF(($AT$44-AN206)&lt;=0,0,MIN(($AT$44*'Full Assumptions '!$F$369)/4,($AT$43-AR206))),-2)</f>
        <v>0</v>
      </c>
      <c r="BJ111" s="1424">
        <f>ROUND(IF(($AT$44-AO206)&lt;=0,0,MIN(($AT$44*'Full Assumptions '!$F$369)/4,($AT$43-AS206))),-2)</f>
        <v>0</v>
      </c>
      <c r="BK111" s="1424">
        <f>ROUND(IF(($AT$44-AP206)&lt;=0,0,MIN(($AT$44*'Full Assumptions '!$F$369)/4,($AT$43-AT206))),-2)</f>
        <v>0</v>
      </c>
      <c r="BL111" s="1424">
        <f>ROUND(IF(($AT$44-AQ206)&lt;=0,0,MIN(($AT$44*'Full Assumptions '!$F$369)/4,($AT$43-AU206))),-2)</f>
        <v>0</v>
      </c>
      <c r="BM111" s="1424">
        <f>ROUND(IF(($AT$44-AR206)&lt;=0,0,MIN(($AT$44*'Full Assumptions '!$F$369)/4,($AT$43-AV206))),-2)</f>
        <v>0</v>
      </c>
      <c r="BN111" s="1449">
        <f>ROUND(IF(($AT$44-AS206)&lt;=0,0,MIN(($AT$44*'Full Assumptions '!$F$369)/4,($AT$43-AW206))),-2)</f>
        <v>0</v>
      </c>
    </row>
    <row r="112" spans="1:66" ht="10.5">
      <c r="A112" s="1434"/>
      <c r="B112" s="1624" t="s">
        <v>627</v>
      </c>
      <c r="C112" s="1446" t="s">
        <v>66</v>
      </c>
      <c r="D112" s="1425"/>
      <c r="E112" s="1425"/>
      <c r="F112" s="1425"/>
      <c r="G112" s="1425"/>
      <c r="H112" s="1425"/>
      <c r="I112" s="1425"/>
      <c r="J112" s="1425"/>
      <c r="K112" s="1425"/>
      <c r="L112" s="1425"/>
      <c r="M112" s="1425"/>
      <c r="N112" s="1425"/>
      <c r="O112" s="1425"/>
      <c r="P112" s="1425"/>
      <c r="Q112" s="1425"/>
      <c r="R112" s="1425"/>
      <c r="S112" s="1425"/>
      <c r="T112" s="1425"/>
      <c r="U112" s="1425"/>
      <c r="V112" s="1425"/>
      <c r="W112" s="1425"/>
      <c r="X112" s="1425"/>
      <c r="Y112" s="1425"/>
      <c r="Z112" s="1425"/>
      <c r="AA112" s="1425"/>
      <c r="AB112" s="1425"/>
      <c r="AC112" s="1425"/>
      <c r="AD112" s="1425"/>
      <c r="AE112" s="1425"/>
      <c r="AF112" s="1425"/>
      <c r="AG112" s="1425"/>
      <c r="AH112" s="1425"/>
      <c r="AI112" s="1425"/>
      <c r="AJ112" s="1425"/>
      <c r="AK112" s="1425"/>
      <c r="AL112" s="1425"/>
      <c r="AM112" s="1425"/>
      <c r="AN112" s="1425"/>
      <c r="AO112" s="1425"/>
      <c r="AP112" s="1425"/>
      <c r="AQ112" s="1425"/>
      <c r="AR112" s="1425"/>
      <c r="AS112" s="1425"/>
      <c r="AT112" s="1425"/>
      <c r="AU112" s="1425"/>
      <c r="AV112" s="1425"/>
      <c r="AW112" s="1425"/>
      <c r="AX112" s="1425"/>
      <c r="AY112" s="1425">
        <f>ROUND(IF(($AT$44-AD207)&lt;=0,0,MIN(($AT$44*'Full Assumptions '!$F$369)/4,($AT$43-AH207))),-2)</f>
        <v>0</v>
      </c>
      <c r="AZ112" s="1425">
        <f>ROUND(IF(($AT$44-AE207)&lt;=0,0,MIN(($AT$44*'Full Assumptions '!$F$369)/4,($AT$43-AI207))),-2)</f>
        <v>0</v>
      </c>
      <c r="BA112" s="1425">
        <f>ROUND(IF(($AT$44-AF207)&lt;=0,0,MIN(($AT$44*'Full Assumptions '!$F$369)/4,($AT$43-AJ207))),-2)</f>
        <v>0</v>
      </c>
      <c r="BB112" s="1425">
        <f>ROUND(IF(($AT$44-AG207)&lt;=0,0,MIN(($AT$44*'Full Assumptions '!$F$369)/4,($AT$43-AK207))),-2)</f>
        <v>0</v>
      </c>
      <c r="BC112" s="1425">
        <f>ROUND(IF(($AT$44-AH207)&lt;=0,0,MIN(($AT$44*'Full Assumptions '!$F$369)/4,($AT$43-AL207))),-2)</f>
        <v>0</v>
      </c>
      <c r="BD112" s="1425">
        <f>ROUND(IF(($AT$44-AI207)&lt;=0,0,MIN(($AT$44*'Full Assumptions '!$F$369)/4,($AT$43-AM207))),-2)</f>
        <v>0</v>
      </c>
      <c r="BE112" s="1425">
        <f>ROUND(IF(($AT$44-AJ207)&lt;=0,0,MIN(($AT$44*'Full Assumptions '!$F$369)/4,($AT$43-AN207))),-2)</f>
        <v>0</v>
      </c>
      <c r="BF112" s="1425">
        <f>ROUND(IF(($AT$44-AK207)&lt;=0,0,MIN(($AT$44*'Full Assumptions '!$F$369)/4,($AT$43-AO207))),-2)</f>
        <v>0</v>
      </c>
      <c r="BG112" s="1425">
        <f>ROUND(IF(($AT$44-AL207)&lt;=0,0,MIN(($AT$44*'Full Assumptions '!$F$369)/4,($AT$43-AP207))),-2)</f>
        <v>0</v>
      </c>
      <c r="BH112" s="1425">
        <f>ROUND(IF(($AT$44-AM207)&lt;=0,0,MIN(($AT$44*'Full Assumptions '!$F$369)/4,($AT$43-AQ207))),-2)</f>
        <v>0</v>
      </c>
      <c r="BI112" s="1425">
        <f>ROUND(IF(($AT$44-AN207)&lt;=0,0,MIN(($AT$44*'Full Assumptions '!$F$369)/4,($AT$43-AR207))),-2)</f>
        <v>0</v>
      </c>
      <c r="BJ112" s="1425">
        <f>ROUND(IF(($AT$44-AO207)&lt;=0,0,MIN(($AT$44*'Full Assumptions '!$F$369)/4,($AT$43-AS207))),-2)</f>
        <v>0</v>
      </c>
      <c r="BK112" s="1425">
        <f>ROUND(IF(($AT$44-AP207)&lt;=0,0,MIN(($AT$44*'Full Assumptions '!$F$369)/4,($AT$43-AT207))),-2)</f>
        <v>0</v>
      </c>
      <c r="BL112" s="1425">
        <f>ROUND(IF(($AT$44-AQ207)&lt;=0,0,MIN(($AT$44*'Full Assumptions '!$F$369)/4,($AT$43-AU207))),-2)</f>
        <v>0</v>
      </c>
      <c r="BM112" s="1425">
        <f>ROUND(IF(($AT$44-AR207)&lt;=0,0,MIN(($AT$44*'Full Assumptions '!$F$369)/4,($AT$43-AV207))),-2)</f>
        <v>0</v>
      </c>
      <c r="BN112" s="1448">
        <f>ROUND(IF(($AT$44-AS207)&lt;=0,0,MIN(($AT$44*'Full Assumptions '!$F$369)/4,($AT$43-AW207))),-2)</f>
        <v>0</v>
      </c>
    </row>
    <row r="113" spans="1:66" ht="10.5">
      <c r="A113" s="1434"/>
      <c r="B113" s="1624"/>
      <c r="C113" s="1446" t="s">
        <v>67</v>
      </c>
      <c r="D113" s="1424"/>
      <c r="E113" s="1424"/>
      <c r="F113" s="1424"/>
      <c r="G113" s="1424"/>
      <c r="H113" s="1424"/>
      <c r="I113" s="1424"/>
      <c r="J113" s="1424"/>
      <c r="K113" s="1424"/>
      <c r="L113" s="1424"/>
      <c r="M113" s="1424"/>
      <c r="N113" s="1424"/>
      <c r="O113" s="1424"/>
      <c r="P113" s="1424"/>
      <c r="Q113" s="1424"/>
      <c r="R113" s="1424"/>
      <c r="S113" s="1424"/>
      <c r="T113" s="1424"/>
      <c r="U113" s="1424"/>
      <c r="V113" s="1424"/>
      <c r="W113" s="1424"/>
      <c r="X113" s="1424"/>
      <c r="Y113" s="1424"/>
      <c r="Z113" s="1424"/>
      <c r="AA113" s="1424"/>
      <c r="AB113" s="1424"/>
      <c r="AC113" s="1424"/>
      <c r="AD113" s="1424"/>
      <c r="AE113" s="1424"/>
      <c r="AF113" s="1424"/>
      <c r="AG113" s="1424"/>
      <c r="AH113" s="1424"/>
      <c r="AI113" s="1424"/>
      <c r="AJ113" s="1424"/>
      <c r="AK113" s="1424"/>
      <c r="AL113" s="1424"/>
      <c r="AM113" s="1424"/>
      <c r="AN113" s="1424"/>
      <c r="AO113" s="1424"/>
      <c r="AP113" s="1424"/>
      <c r="AQ113" s="1424"/>
      <c r="AR113" s="1424"/>
      <c r="AS113" s="1424"/>
      <c r="AT113" s="1424"/>
      <c r="AU113" s="1424"/>
      <c r="AV113" s="1424"/>
      <c r="AW113" s="1424"/>
      <c r="AX113" s="1424"/>
      <c r="AY113" s="1424"/>
      <c r="AZ113" s="1424">
        <f>ROUND(IF(($AT$44-AE208)&lt;=0,0,MIN(($AT$44*'Full Assumptions '!$F$369)/4,($AT$43-AI208))),-2)</f>
        <v>0</v>
      </c>
      <c r="BA113" s="1424">
        <f>ROUND(IF(($AT$44-AF208)&lt;=0,0,MIN(($AT$44*'Full Assumptions '!$F$369)/4,($AT$43-AJ208))),-2)</f>
        <v>0</v>
      </c>
      <c r="BB113" s="1424">
        <f>ROUND(IF(($AT$44-AG208)&lt;=0,0,MIN(($AT$44*'Full Assumptions '!$F$369)/4,($AT$43-AK208))),-2)</f>
        <v>0</v>
      </c>
      <c r="BC113" s="1424">
        <f>ROUND(IF(($AT$44-AH208)&lt;=0,0,MIN(($AT$44*'Full Assumptions '!$F$369)/4,($AT$43-AL208))),-2)</f>
        <v>0</v>
      </c>
      <c r="BD113" s="1424">
        <f>ROUND(IF(($AT$44-AI208)&lt;=0,0,MIN(($AT$44*'Full Assumptions '!$F$369)/4,($AT$43-AM208))),-2)</f>
        <v>0</v>
      </c>
      <c r="BE113" s="1424">
        <f>ROUND(IF(($AT$44-AJ208)&lt;=0,0,MIN(($AT$44*'Full Assumptions '!$F$369)/4,($AT$43-AN208))),-2)</f>
        <v>0</v>
      </c>
      <c r="BF113" s="1424">
        <f>ROUND(IF(($AT$44-AK208)&lt;=0,0,MIN(($AT$44*'Full Assumptions '!$F$369)/4,($AT$43-AO208))),-2)</f>
        <v>0</v>
      </c>
      <c r="BG113" s="1424">
        <f>ROUND(IF(($AT$44-AL208)&lt;=0,0,MIN(($AT$44*'Full Assumptions '!$F$369)/4,($AT$43-AP208))),-2)</f>
        <v>0</v>
      </c>
      <c r="BH113" s="1424">
        <f>ROUND(IF(($AT$44-AM208)&lt;=0,0,MIN(($AT$44*'Full Assumptions '!$F$369)/4,($AT$43-AQ208))),-2)</f>
        <v>0</v>
      </c>
      <c r="BI113" s="1424">
        <f>ROUND(IF(($AT$44-AN208)&lt;=0,0,MIN(($AT$44*'Full Assumptions '!$F$369)/4,($AT$43-AR208))),-2)</f>
        <v>0</v>
      </c>
      <c r="BJ113" s="1424">
        <f>ROUND(IF(($AT$44-AO208)&lt;=0,0,MIN(($AT$44*'Full Assumptions '!$F$369)/4,($AT$43-AS208))),-2)</f>
        <v>0</v>
      </c>
      <c r="BK113" s="1424">
        <f>ROUND(IF(($AT$44-AP208)&lt;=0,0,MIN(($AT$44*'Full Assumptions '!$F$369)/4,($AT$43-AT208))),-2)</f>
        <v>0</v>
      </c>
      <c r="BL113" s="1424">
        <f>ROUND(IF(($AT$44-AQ208)&lt;=0,0,MIN(($AT$44*'Full Assumptions '!$F$369)/4,($AT$43-AU208))),-2)</f>
        <v>0</v>
      </c>
      <c r="BM113" s="1424">
        <f>ROUND(IF(($AT$44-AR208)&lt;=0,0,MIN(($AT$44*'Full Assumptions '!$F$369)/4,($AT$43-AV208))),-2)</f>
        <v>0</v>
      </c>
      <c r="BN113" s="1449">
        <f>ROUND(IF(($AT$44-AS208)&lt;=0,0,MIN(($AT$44*'Full Assumptions '!$F$369)/4,($AT$43-AW208))),-2)</f>
        <v>0</v>
      </c>
    </row>
    <row r="114" spans="1:66" ht="10.5">
      <c r="A114" s="1434"/>
      <c r="B114" s="1624"/>
      <c r="C114" s="1446" t="s">
        <v>68</v>
      </c>
      <c r="D114" s="1425"/>
      <c r="E114" s="1425"/>
      <c r="F114" s="1425"/>
      <c r="G114" s="1425"/>
      <c r="H114" s="1425"/>
      <c r="I114" s="1425"/>
      <c r="J114" s="1425"/>
      <c r="K114" s="1425"/>
      <c r="L114" s="1425"/>
      <c r="M114" s="1425"/>
      <c r="N114" s="1425"/>
      <c r="O114" s="1425"/>
      <c r="P114" s="1425"/>
      <c r="Q114" s="1425"/>
      <c r="R114" s="1425"/>
      <c r="S114" s="1425"/>
      <c r="T114" s="1425"/>
      <c r="U114" s="1425"/>
      <c r="V114" s="1425"/>
      <c r="W114" s="1425"/>
      <c r="X114" s="1425"/>
      <c r="Y114" s="1425"/>
      <c r="Z114" s="1425"/>
      <c r="AA114" s="1425"/>
      <c r="AB114" s="1425"/>
      <c r="AC114" s="1425"/>
      <c r="AD114" s="1425"/>
      <c r="AE114" s="1425"/>
      <c r="AF114" s="1425"/>
      <c r="AG114" s="1425"/>
      <c r="AH114" s="1425"/>
      <c r="AI114" s="1425"/>
      <c r="AJ114" s="1425"/>
      <c r="AK114" s="1425"/>
      <c r="AL114" s="1425"/>
      <c r="AM114" s="1425"/>
      <c r="AN114" s="1425"/>
      <c r="AO114" s="1425"/>
      <c r="AP114" s="1425"/>
      <c r="AQ114" s="1425"/>
      <c r="AR114" s="1425"/>
      <c r="AS114" s="1425"/>
      <c r="AT114" s="1425"/>
      <c r="AU114" s="1425"/>
      <c r="AV114" s="1425"/>
      <c r="AW114" s="1425"/>
      <c r="AX114" s="1425"/>
      <c r="AY114" s="1425"/>
      <c r="AZ114" s="1425"/>
      <c r="BA114" s="1425">
        <f>ROUND(IF(($AT$44-AF209)&lt;=0,0,MIN(($AT$44*'Full Assumptions '!$F$369)/4,($AT$43-AJ209))),-2)</f>
        <v>0</v>
      </c>
      <c r="BB114" s="1425">
        <f>ROUND(IF(($AT$44-AG209)&lt;=0,0,MIN(($AT$44*'Full Assumptions '!$F$369)/4,($AT$43-AK209))),-2)</f>
        <v>0</v>
      </c>
      <c r="BC114" s="1425">
        <f>ROUND(IF(($AT$44-AH209)&lt;=0,0,MIN(($AT$44*'Full Assumptions '!$F$369)/4,($AT$43-AL209))),-2)</f>
        <v>0</v>
      </c>
      <c r="BD114" s="1425">
        <f>ROUND(IF(($AT$44-AI209)&lt;=0,0,MIN(($AT$44*'Full Assumptions '!$F$369)/4,($AT$43-AM209))),-2)</f>
        <v>0</v>
      </c>
      <c r="BE114" s="1425">
        <f>ROUND(IF(($AT$44-AJ209)&lt;=0,0,MIN(($AT$44*'Full Assumptions '!$F$369)/4,($AT$43-AN209))),-2)</f>
        <v>0</v>
      </c>
      <c r="BF114" s="1425">
        <f>ROUND(IF(($AT$44-AK209)&lt;=0,0,MIN(($AT$44*'Full Assumptions '!$F$369)/4,($AT$43-AO209))),-2)</f>
        <v>0</v>
      </c>
      <c r="BG114" s="1425">
        <f>ROUND(IF(($AT$44-AL209)&lt;=0,0,MIN(($AT$44*'Full Assumptions '!$F$369)/4,($AT$43-AP209))),-2)</f>
        <v>0</v>
      </c>
      <c r="BH114" s="1425">
        <f>ROUND(IF(($AT$44-AM209)&lt;=0,0,MIN(($AT$44*'Full Assumptions '!$F$369)/4,($AT$43-AQ209))),-2)</f>
        <v>0</v>
      </c>
      <c r="BI114" s="1425">
        <f>ROUND(IF(($AT$44-AN209)&lt;=0,0,MIN(($AT$44*'Full Assumptions '!$F$369)/4,($AT$43-AR209))),-2)</f>
        <v>0</v>
      </c>
      <c r="BJ114" s="1425">
        <f>ROUND(IF(($AT$44-AO209)&lt;=0,0,MIN(($AT$44*'Full Assumptions '!$F$369)/4,($AT$43-AS209))),-2)</f>
        <v>0</v>
      </c>
      <c r="BK114" s="1425">
        <f>ROUND(IF(($AT$44-AP209)&lt;=0,0,MIN(($AT$44*'Full Assumptions '!$F$369)/4,($AT$43-AT209))),-2)</f>
        <v>0</v>
      </c>
      <c r="BL114" s="1425">
        <f>ROUND(IF(($AT$44-AQ209)&lt;=0,0,MIN(($AT$44*'Full Assumptions '!$F$369)/4,($AT$43-AU209))),-2)</f>
        <v>0</v>
      </c>
      <c r="BM114" s="1425">
        <f>ROUND(IF(($AT$44-AR209)&lt;=0,0,MIN(($AT$44*'Full Assumptions '!$F$369)/4,($AT$43-AV209))),-2)</f>
        <v>0</v>
      </c>
      <c r="BN114" s="1448">
        <f>ROUND(IF(($AT$44-AS209)&lt;=0,0,MIN(($AT$44*'Full Assumptions '!$F$369)/4,($AT$43-AW209))),-2)</f>
        <v>0</v>
      </c>
    </row>
    <row r="115" spans="1:66" ht="10.5">
      <c r="A115" s="1434"/>
      <c r="B115" s="1447"/>
      <c r="C115" s="1446" t="s">
        <v>69</v>
      </c>
      <c r="D115" s="1424"/>
      <c r="E115" s="1424"/>
      <c r="F115" s="1424"/>
      <c r="G115" s="1424"/>
      <c r="H115" s="1424"/>
      <c r="I115" s="1424"/>
      <c r="J115" s="1424"/>
      <c r="K115" s="1424"/>
      <c r="L115" s="1424"/>
      <c r="M115" s="1424"/>
      <c r="N115" s="1424"/>
      <c r="O115" s="1424"/>
      <c r="P115" s="1424"/>
      <c r="Q115" s="1424"/>
      <c r="R115" s="1424"/>
      <c r="S115" s="1424"/>
      <c r="T115" s="1424"/>
      <c r="U115" s="1424"/>
      <c r="V115" s="1424"/>
      <c r="W115" s="1424"/>
      <c r="X115" s="1424"/>
      <c r="Y115" s="1424"/>
      <c r="Z115" s="1424"/>
      <c r="AA115" s="1424"/>
      <c r="AB115" s="1424"/>
      <c r="AC115" s="1424"/>
      <c r="AD115" s="1424"/>
      <c r="AE115" s="1424"/>
      <c r="AF115" s="1424"/>
      <c r="AG115" s="1424"/>
      <c r="AH115" s="1424"/>
      <c r="AI115" s="1424"/>
      <c r="AJ115" s="1424"/>
      <c r="AK115" s="1424"/>
      <c r="AL115" s="1424"/>
      <c r="AM115" s="1424"/>
      <c r="AN115" s="1424"/>
      <c r="AO115" s="1424"/>
      <c r="AP115" s="1424"/>
      <c r="AQ115" s="1424"/>
      <c r="AR115" s="1424"/>
      <c r="AS115" s="1424"/>
      <c r="AT115" s="1424"/>
      <c r="AU115" s="1424"/>
      <c r="AV115" s="1424"/>
      <c r="AW115" s="1424"/>
      <c r="AX115" s="1424"/>
      <c r="AY115" s="1424"/>
      <c r="AZ115" s="1424"/>
      <c r="BA115" s="1424"/>
      <c r="BB115" s="1424">
        <f>ROUND(IF(($AT$44-AG210)&lt;=0,0,MIN(($AT$44*'Full Assumptions '!$F$369)/4,($AT$43-AK210))),-2)</f>
        <v>0</v>
      </c>
      <c r="BC115" s="1424">
        <f>ROUND(IF(($AT$44-AH210)&lt;=0,0,MIN(($AT$44*'Full Assumptions '!$F$369)/4,($AT$43-AL210))),-2)</f>
        <v>0</v>
      </c>
      <c r="BD115" s="1424">
        <f>ROUND(IF(($AT$44-AI210)&lt;=0,0,MIN(($AT$44*'Full Assumptions '!$F$369)/4,($AT$43-AM210))),-2)</f>
        <v>0</v>
      </c>
      <c r="BE115" s="1424">
        <f>ROUND(IF(($AT$44-AJ210)&lt;=0,0,MIN(($AT$44*'Full Assumptions '!$F$369)/4,($AT$43-AN210))),-2)</f>
        <v>0</v>
      </c>
      <c r="BF115" s="1424">
        <f>ROUND(IF(($AT$44-AK210)&lt;=0,0,MIN(($AT$44*'Full Assumptions '!$F$369)/4,($AT$43-AO210))),-2)</f>
        <v>0</v>
      </c>
      <c r="BG115" s="1424">
        <f>ROUND(IF(($AT$44-AL210)&lt;=0,0,MIN(($AT$44*'Full Assumptions '!$F$369)/4,($AT$43-AP210))),-2)</f>
        <v>0</v>
      </c>
      <c r="BH115" s="1424">
        <f>ROUND(IF(($AT$44-AM210)&lt;=0,0,MIN(($AT$44*'Full Assumptions '!$F$369)/4,($AT$43-AQ210))),-2)</f>
        <v>0</v>
      </c>
      <c r="BI115" s="1424">
        <f>ROUND(IF(($AT$44-AN210)&lt;=0,0,MIN(($AT$44*'Full Assumptions '!$F$369)/4,($AT$43-AR210))),-2)</f>
        <v>0</v>
      </c>
      <c r="BJ115" s="1424">
        <f>ROUND(IF(($AT$44-AO210)&lt;=0,0,MIN(($AT$44*'Full Assumptions '!$F$369)/4,($AT$43-AS210))),-2)</f>
        <v>0</v>
      </c>
      <c r="BK115" s="1424">
        <f>ROUND(IF(($AT$44-AP210)&lt;=0,0,MIN(($AT$44*'Full Assumptions '!$F$369)/4,($AT$43-AT210))),-2)</f>
        <v>0</v>
      </c>
      <c r="BL115" s="1424">
        <f>ROUND(IF(($AT$44-AQ210)&lt;=0,0,MIN(($AT$44*'Full Assumptions '!$F$369)/4,($AT$43-AU210))),-2)</f>
        <v>0</v>
      </c>
      <c r="BM115" s="1424">
        <f>ROUND(IF(($AT$44-AR210)&lt;=0,0,MIN(($AT$44*'Full Assumptions '!$F$369)/4,($AT$43-AV210))),-2)</f>
        <v>0</v>
      </c>
      <c r="BN115" s="1449">
        <f>ROUND(IF(($AT$44-AS210)&lt;=0,0,MIN(($AT$44*'Full Assumptions '!$F$369)/4,($AT$43-AW210))),-2)</f>
        <v>0</v>
      </c>
    </row>
    <row r="116" spans="1:66" ht="10.5">
      <c r="A116" s="1434"/>
      <c r="B116" s="1624" t="s">
        <v>628</v>
      </c>
      <c r="C116" s="1446" t="s">
        <v>66</v>
      </c>
      <c r="D116" s="1425"/>
      <c r="E116" s="1425"/>
      <c r="F116" s="1425"/>
      <c r="G116" s="1425"/>
      <c r="H116" s="1425"/>
      <c r="I116" s="1425"/>
      <c r="J116" s="1425"/>
      <c r="K116" s="1425"/>
      <c r="L116" s="1425"/>
      <c r="M116" s="1425"/>
      <c r="N116" s="1425"/>
      <c r="O116" s="1425"/>
      <c r="P116" s="1425"/>
      <c r="Q116" s="1425"/>
      <c r="R116" s="1425"/>
      <c r="S116" s="1425"/>
      <c r="T116" s="1425"/>
      <c r="U116" s="1425"/>
      <c r="V116" s="1425"/>
      <c r="W116" s="1425"/>
      <c r="X116" s="1425"/>
      <c r="Y116" s="1425"/>
      <c r="Z116" s="1425"/>
      <c r="AA116" s="1425"/>
      <c r="AB116" s="1425"/>
      <c r="AC116" s="1425"/>
      <c r="AD116" s="1425"/>
      <c r="AE116" s="1425"/>
      <c r="AF116" s="1425"/>
      <c r="AG116" s="1425"/>
      <c r="AH116" s="1425"/>
      <c r="AI116" s="1425"/>
      <c r="AJ116" s="1425"/>
      <c r="AK116" s="1425"/>
      <c r="AL116" s="1425"/>
      <c r="AM116" s="1425"/>
      <c r="AN116" s="1425"/>
      <c r="AO116" s="1425"/>
      <c r="AP116" s="1425"/>
      <c r="AQ116" s="1425"/>
      <c r="AR116" s="1425"/>
      <c r="AS116" s="1425"/>
      <c r="AT116" s="1425"/>
      <c r="AU116" s="1425"/>
      <c r="AV116" s="1425"/>
      <c r="AW116" s="1425"/>
      <c r="AX116" s="1425"/>
      <c r="AY116" s="1425"/>
      <c r="AZ116" s="1425"/>
      <c r="BA116" s="1425"/>
      <c r="BB116" s="1425"/>
      <c r="BC116" s="1425">
        <f>ROUND(IF(($AT$44-AH211)&lt;=0,0,MIN(($AT$44*'Full Assumptions '!$F$369)/4,($AT$43-AL211))),-2)</f>
        <v>0</v>
      </c>
      <c r="BD116" s="1425">
        <f>ROUND(IF(($AT$44-AI211)&lt;=0,0,MIN(($AT$44*'Full Assumptions '!$F$369)/4,($AT$43-AM211))),-2)</f>
        <v>0</v>
      </c>
      <c r="BE116" s="1425">
        <f>ROUND(IF(($AT$44-AJ211)&lt;=0,0,MIN(($AT$44*'Full Assumptions '!$F$369)/4,($AT$43-AN211))),-2)</f>
        <v>0</v>
      </c>
      <c r="BF116" s="1425">
        <f>ROUND(IF(($AT$44-AK211)&lt;=0,0,MIN(($AT$44*'Full Assumptions '!$F$369)/4,($AT$43-AO211))),-2)</f>
        <v>0</v>
      </c>
      <c r="BG116" s="1425">
        <f>ROUND(IF(($AT$44-AL211)&lt;=0,0,MIN(($AT$44*'Full Assumptions '!$F$369)/4,($AT$43-AP211))),-2)</f>
        <v>0</v>
      </c>
      <c r="BH116" s="1425">
        <f>ROUND(IF(($AT$44-AM211)&lt;=0,0,MIN(($AT$44*'Full Assumptions '!$F$369)/4,($AT$43-AQ211))),-2)</f>
        <v>0</v>
      </c>
      <c r="BI116" s="1425">
        <f>ROUND(IF(($AT$44-AN211)&lt;=0,0,MIN(($AT$44*'Full Assumptions '!$F$369)/4,($AT$43-AR211))),-2)</f>
        <v>0</v>
      </c>
      <c r="BJ116" s="1425">
        <f>ROUND(IF(($AT$44-AO211)&lt;=0,0,MIN(($AT$44*'Full Assumptions '!$F$369)/4,($AT$43-AS211))),-2)</f>
        <v>0</v>
      </c>
      <c r="BK116" s="1425">
        <f>ROUND(IF(($AT$44-AP211)&lt;=0,0,MIN(($AT$44*'Full Assumptions '!$F$369)/4,($AT$43-AT211))),-2)</f>
        <v>0</v>
      </c>
      <c r="BL116" s="1425">
        <f>ROUND(IF(($AT$44-AQ211)&lt;=0,0,MIN(($AT$44*'Full Assumptions '!$F$369)/4,($AT$43-AU211))),-2)</f>
        <v>0</v>
      </c>
      <c r="BM116" s="1425">
        <f>ROUND(IF(($AT$44-AR211)&lt;=0,0,MIN(($AT$44*'Full Assumptions '!$F$369)/4,($AT$43-AV211))),-2)</f>
        <v>0</v>
      </c>
      <c r="BN116" s="1448">
        <f>ROUND(IF(($AT$44-AS211)&lt;=0,0,MIN(($AT$44*'Full Assumptions '!$F$369)/4,($AT$43-AW211))),-2)</f>
        <v>0</v>
      </c>
    </row>
    <row r="117" spans="1:66" ht="10.5">
      <c r="A117" s="1434"/>
      <c r="B117" s="1624"/>
      <c r="C117" s="1446" t="s">
        <v>67</v>
      </c>
      <c r="D117" s="1424"/>
      <c r="E117" s="1424"/>
      <c r="F117" s="1424"/>
      <c r="G117" s="1424"/>
      <c r="H117" s="1424"/>
      <c r="I117" s="1424"/>
      <c r="J117" s="1424"/>
      <c r="K117" s="1424"/>
      <c r="L117" s="1424"/>
      <c r="M117" s="1424"/>
      <c r="N117" s="1424"/>
      <c r="O117" s="1424"/>
      <c r="P117" s="1424"/>
      <c r="Q117" s="1424"/>
      <c r="R117" s="1424"/>
      <c r="S117" s="1424"/>
      <c r="T117" s="1424"/>
      <c r="U117" s="1424"/>
      <c r="V117" s="1424"/>
      <c r="W117" s="1424"/>
      <c r="X117" s="1424"/>
      <c r="Y117" s="1424"/>
      <c r="Z117" s="1424"/>
      <c r="AA117" s="1424"/>
      <c r="AB117" s="1424"/>
      <c r="AC117" s="1424"/>
      <c r="AD117" s="1424"/>
      <c r="AE117" s="1424"/>
      <c r="AF117" s="1424"/>
      <c r="AG117" s="1424"/>
      <c r="AH117" s="1424"/>
      <c r="AI117" s="1424"/>
      <c r="AJ117" s="1424"/>
      <c r="AK117" s="1424"/>
      <c r="AL117" s="1424"/>
      <c r="AM117" s="1424"/>
      <c r="AN117" s="1424"/>
      <c r="AO117" s="1424"/>
      <c r="AP117" s="1424"/>
      <c r="AQ117" s="1424"/>
      <c r="AR117" s="1424"/>
      <c r="AS117" s="1424"/>
      <c r="AT117" s="1424"/>
      <c r="AU117" s="1424"/>
      <c r="AV117" s="1424"/>
      <c r="AW117" s="1424"/>
      <c r="AX117" s="1424"/>
      <c r="AY117" s="1424"/>
      <c r="AZ117" s="1424"/>
      <c r="BA117" s="1424"/>
      <c r="BB117" s="1424"/>
      <c r="BC117" s="1424"/>
      <c r="BD117" s="1424">
        <f>ROUND(IF(($AT$44-AI212)&lt;=0,0,MIN(($AT$44*'Full Assumptions '!$F$369)/4,($AT$43-AM212))),-2)</f>
        <v>0</v>
      </c>
      <c r="BE117" s="1424">
        <f>ROUND(IF(($AT$44-AJ212)&lt;=0,0,MIN(($AT$44*'Full Assumptions '!$F$369)/4,($AT$43-AN212))),-2)</f>
        <v>0</v>
      </c>
      <c r="BF117" s="1424">
        <f>ROUND(IF(($AT$44-AK212)&lt;=0,0,MIN(($AT$44*'Full Assumptions '!$F$369)/4,($AT$43-AO212))),-2)</f>
        <v>0</v>
      </c>
      <c r="BG117" s="1424">
        <f>ROUND(IF(($AT$44-AL212)&lt;=0,0,MIN(($AT$44*'Full Assumptions '!$F$369)/4,($AT$43-AP212))),-2)</f>
        <v>0</v>
      </c>
      <c r="BH117" s="1424">
        <f>ROUND(IF(($AT$44-AM212)&lt;=0,0,MIN(($AT$44*'Full Assumptions '!$F$369)/4,($AT$43-AQ212))),-2)</f>
        <v>0</v>
      </c>
      <c r="BI117" s="1424">
        <f>ROUND(IF(($AT$44-AN212)&lt;=0,0,MIN(($AT$44*'Full Assumptions '!$F$369)/4,($AT$43-AR212))),-2)</f>
        <v>0</v>
      </c>
      <c r="BJ117" s="1424">
        <f>ROUND(IF(($AT$44-AO212)&lt;=0,0,MIN(($AT$44*'Full Assumptions '!$F$369)/4,($AT$43-AS212))),-2)</f>
        <v>0</v>
      </c>
      <c r="BK117" s="1424">
        <f>ROUND(IF(($AT$44-AP212)&lt;=0,0,MIN(($AT$44*'Full Assumptions '!$F$369)/4,($AT$43-AT212))),-2)</f>
        <v>0</v>
      </c>
      <c r="BL117" s="1424">
        <f>ROUND(IF(($AT$44-AQ212)&lt;=0,0,MIN(($AT$44*'Full Assumptions '!$F$369)/4,($AT$43-AU212))),-2)</f>
        <v>0</v>
      </c>
      <c r="BM117" s="1424">
        <f>ROUND(IF(($AT$44-AR212)&lt;=0,0,MIN(($AT$44*'Full Assumptions '!$F$369)/4,($AT$43-AV212))),-2)</f>
        <v>0</v>
      </c>
      <c r="BN117" s="1449">
        <f>ROUND(IF(($AT$44-AS212)&lt;=0,0,MIN(($AT$44*'Full Assumptions '!$F$369)/4,($AT$43-AW212))),-2)</f>
        <v>0</v>
      </c>
    </row>
    <row r="118" spans="1:66" ht="10.5">
      <c r="A118" s="1434"/>
      <c r="B118" s="1624"/>
      <c r="C118" s="1446" t="s">
        <v>68</v>
      </c>
      <c r="D118" s="1425"/>
      <c r="E118" s="1425"/>
      <c r="F118" s="1425"/>
      <c r="G118" s="1425"/>
      <c r="H118" s="1425"/>
      <c r="I118" s="1425"/>
      <c r="J118" s="1425"/>
      <c r="K118" s="1425"/>
      <c r="L118" s="1425"/>
      <c r="M118" s="1425"/>
      <c r="N118" s="1425"/>
      <c r="O118" s="1425"/>
      <c r="P118" s="1425"/>
      <c r="Q118" s="1425"/>
      <c r="R118" s="1425"/>
      <c r="S118" s="1425"/>
      <c r="T118" s="1425"/>
      <c r="U118" s="1425"/>
      <c r="V118" s="1425"/>
      <c r="W118" s="1425"/>
      <c r="X118" s="1425"/>
      <c r="Y118" s="1425"/>
      <c r="Z118" s="1425"/>
      <c r="AA118" s="1425"/>
      <c r="AB118" s="1425"/>
      <c r="AC118" s="1425"/>
      <c r="AD118" s="1425"/>
      <c r="AE118" s="1425"/>
      <c r="AF118" s="1425"/>
      <c r="AG118" s="1425"/>
      <c r="AH118" s="1425"/>
      <c r="AI118" s="1425"/>
      <c r="AJ118" s="1425"/>
      <c r="AK118" s="1425"/>
      <c r="AL118" s="1425"/>
      <c r="AM118" s="1425"/>
      <c r="AN118" s="1425"/>
      <c r="AO118" s="1425"/>
      <c r="AP118" s="1425"/>
      <c r="AQ118" s="1425"/>
      <c r="AR118" s="1425"/>
      <c r="AS118" s="1425"/>
      <c r="AT118" s="1425"/>
      <c r="AU118" s="1425"/>
      <c r="AV118" s="1425"/>
      <c r="AW118" s="1425"/>
      <c r="AX118" s="1425"/>
      <c r="AY118" s="1425"/>
      <c r="AZ118" s="1425"/>
      <c r="BA118" s="1425"/>
      <c r="BB118" s="1425"/>
      <c r="BC118" s="1425"/>
      <c r="BD118" s="1425"/>
      <c r="BE118" s="1425">
        <f>ROUND(IF(($AT$44-AJ213)&lt;=0,0,MIN(($AT$44*'Full Assumptions '!$F$369)/4,($AT$43-AN213))),-2)</f>
        <v>0</v>
      </c>
      <c r="BF118" s="1425">
        <f>ROUND(IF(($AT$44-AK213)&lt;=0,0,MIN(($AT$44*'Full Assumptions '!$F$369)/4,($AT$43-AO213))),-2)</f>
        <v>0</v>
      </c>
      <c r="BG118" s="1425">
        <f>ROUND(IF(($AT$44-AL213)&lt;=0,0,MIN(($AT$44*'Full Assumptions '!$F$369)/4,($AT$43-AP213))),-2)</f>
        <v>0</v>
      </c>
      <c r="BH118" s="1425">
        <f>ROUND(IF(($AT$44-AM213)&lt;=0,0,MIN(($AT$44*'Full Assumptions '!$F$369)/4,($AT$43-AQ213))),-2)</f>
        <v>0</v>
      </c>
      <c r="BI118" s="1425">
        <f>ROUND(IF(($AT$44-AN213)&lt;=0,0,MIN(($AT$44*'Full Assumptions '!$F$369)/4,($AT$43-AR213))),-2)</f>
        <v>0</v>
      </c>
      <c r="BJ118" s="1425">
        <f>ROUND(IF(($AT$44-AO213)&lt;=0,0,MIN(($AT$44*'Full Assumptions '!$F$369)/4,($AT$43-AS213))),-2)</f>
        <v>0</v>
      </c>
      <c r="BK118" s="1425">
        <f>ROUND(IF(($AT$44-AP213)&lt;=0,0,MIN(($AT$44*'Full Assumptions '!$F$369)/4,($AT$43-AT213))),-2)</f>
        <v>0</v>
      </c>
      <c r="BL118" s="1425">
        <f>ROUND(IF(($AT$44-AQ213)&lt;=0,0,MIN(($AT$44*'Full Assumptions '!$F$369)/4,($AT$43-AU213))),-2)</f>
        <v>0</v>
      </c>
      <c r="BM118" s="1425">
        <f>ROUND(IF(($AT$44-AR213)&lt;=0,0,MIN(($AT$44*'Full Assumptions '!$F$369)/4,($AT$43-AV213))),-2)</f>
        <v>0</v>
      </c>
      <c r="BN118" s="1448">
        <f>ROUND(IF(($AT$44-AS213)&lt;=0,0,MIN(($AT$44*'Full Assumptions '!$F$369)/4,($AT$43-AW213))),-2)</f>
        <v>0</v>
      </c>
    </row>
    <row r="119" spans="1:66" ht="10.5">
      <c r="A119" s="1434"/>
      <c r="B119" s="1447"/>
      <c r="C119" s="1446" t="s">
        <v>69</v>
      </c>
      <c r="D119" s="1424"/>
      <c r="E119" s="1424"/>
      <c r="F119" s="1424"/>
      <c r="G119" s="1424"/>
      <c r="H119" s="1424"/>
      <c r="I119" s="1424"/>
      <c r="J119" s="1424"/>
      <c r="K119" s="1424"/>
      <c r="L119" s="1424"/>
      <c r="M119" s="1424"/>
      <c r="N119" s="1424"/>
      <c r="O119" s="1424"/>
      <c r="P119" s="1424"/>
      <c r="Q119" s="1424"/>
      <c r="R119" s="1424"/>
      <c r="S119" s="1424"/>
      <c r="T119" s="1424"/>
      <c r="U119" s="1424"/>
      <c r="V119" s="1424"/>
      <c r="W119" s="1424"/>
      <c r="X119" s="1424"/>
      <c r="Y119" s="1424"/>
      <c r="Z119" s="1424"/>
      <c r="AA119" s="1424"/>
      <c r="AB119" s="1424"/>
      <c r="AC119" s="1424"/>
      <c r="AD119" s="1424"/>
      <c r="AE119" s="1424"/>
      <c r="AF119" s="1424"/>
      <c r="AG119" s="1424"/>
      <c r="AH119" s="1424"/>
      <c r="AI119" s="1424"/>
      <c r="AJ119" s="1424"/>
      <c r="AK119" s="1424"/>
      <c r="AL119" s="1424"/>
      <c r="AM119" s="1424"/>
      <c r="AN119" s="1424"/>
      <c r="AO119" s="1424"/>
      <c r="AP119" s="1424"/>
      <c r="AQ119" s="1424"/>
      <c r="AR119" s="1424"/>
      <c r="AS119" s="1424"/>
      <c r="AT119" s="1424"/>
      <c r="AU119" s="1424"/>
      <c r="AV119" s="1424"/>
      <c r="AW119" s="1424"/>
      <c r="AX119" s="1424"/>
      <c r="AY119" s="1424"/>
      <c r="AZ119" s="1424"/>
      <c r="BA119" s="1424"/>
      <c r="BB119" s="1424"/>
      <c r="BC119" s="1424"/>
      <c r="BD119" s="1424"/>
      <c r="BE119" s="1424"/>
      <c r="BF119" s="1424">
        <f>ROUND(IF(($AT$44-AK214)&lt;=0,0,MIN(($AT$44*'Full Assumptions '!$F$369)/4,($AT$43-AO214))),-2)</f>
        <v>0</v>
      </c>
      <c r="BG119" s="1424">
        <f>ROUND(IF(($AT$44-AL214)&lt;=0,0,MIN(($AT$44*'Full Assumptions '!$F$369)/4,($AT$43-AP214))),-2)</f>
        <v>0</v>
      </c>
      <c r="BH119" s="1424">
        <f>ROUND(IF(($AT$44-AM214)&lt;=0,0,MIN(($AT$44*'Full Assumptions '!$F$369)/4,($AT$43-AQ214))),-2)</f>
        <v>0</v>
      </c>
      <c r="BI119" s="1424">
        <f>ROUND(IF(($AT$44-AN214)&lt;=0,0,MIN(($AT$44*'Full Assumptions '!$F$369)/4,($AT$43-AR214))),-2)</f>
        <v>0</v>
      </c>
      <c r="BJ119" s="1424">
        <f>ROUND(IF(($AT$44-AO214)&lt;=0,0,MIN(($AT$44*'Full Assumptions '!$F$369)/4,($AT$43-AS214))),-2)</f>
        <v>0</v>
      </c>
      <c r="BK119" s="1424">
        <f>ROUND(IF(($AT$44-AP214)&lt;=0,0,MIN(($AT$44*'Full Assumptions '!$F$369)/4,($AT$43-AT214))),-2)</f>
        <v>0</v>
      </c>
      <c r="BL119" s="1424">
        <f>ROUND(IF(($AT$44-AQ214)&lt;=0,0,MIN(($AT$44*'Full Assumptions '!$F$369)/4,($AT$43-AU214))),-2)</f>
        <v>0</v>
      </c>
      <c r="BM119" s="1424">
        <f>ROUND(IF(($AT$44-AR214)&lt;=0,0,MIN(($AT$44*'Full Assumptions '!$F$369)/4,($AT$43-AV214))),-2)</f>
        <v>0</v>
      </c>
      <c r="BN119" s="1449">
        <f>ROUND(IF(($AT$44-AS214)&lt;=0,0,MIN(($AT$44*'Full Assumptions '!$F$369)/4,($AT$43-AW214))),-2)</f>
        <v>0</v>
      </c>
    </row>
    <row r="120" spans="1:66" ht="10.5">
      <c r="A120" s="1434"/>
      <c r="B120" s="1624" t="s">
        <v>629</v>
      </c>
      <c r="C120" s="1446" t="s">
        <v>66</v>
      </c>
      <c r="D120" s="1425"/>
      <c r="E120" s="1425"/>
      <c r="F120" s="1425"/>
      <c r="G120" s="1425"/>
      <c r="H120" s="1425"/>
      <c r="I120" s="1425"/>
      <c r="J120" s="1425"/>
      <c r="K120" s="1425"/>
      <c r="L120" s="1425"/>
      <c r="M120" s="1425"/>
      <c r="N120" s="1425"/>
      <c r="O120" s="1425"/>
      <c r="P120" s="1425"/>
      <c r="Q120" s="1425"/>
      <c r="R120" s="1425"/>
      <c r="S120" s="1425"/>
      <c r="T120" s="1425"/>
      <c r="U120" s="1425"/>
      <c r="V120" s="1425"/>
      <c r="W120" s="1425"/>
      <c r="X120" s="1425"/>
      <c r="Y120" s="1425"/>
      <c r="Z120" s="1425"/>
      <c r="AA120" s="1425"/>
      <c r="AB120" s="1425"/>
      <c r="AC120" s="1425"/>
      <c r="AD120" s="1425"/>
      <c r="AE120" s="1425"/>
      <c r="AF120" s="1425"/>
      <c r="AG120" s="1425"/>
      <c r="AH120" s="1425"/>
      <c r="AI120" s="1425"/>
      <c r="AJ120" s="1425"/>
      <c r="AK120" s="1425"/>
      <c r="AL120" s="1425"/>
      <c r="AM120" s="1425"/>
      <c r="AN120" s="1425"/>
      <c r="AO120" s="1425"/>
      <c r="AP120" s="1425"/>
      <c r="AQ120" s="1425"/>
      <c r="AR120" s="1425"/>
      <c r="AS120" s="1425"/>
      <c r="AT120" s="1425"/>
      <c r="AU120" s="1425"/>
      <c r="AV120" s="1425"/>
      <c r="AW120" s="1425"/>
      <c r="AX120" s="1425"/>
      <c r="AY120" s="1425"/>
      <c r="AZ120" s="1425"/>
      <c r="BA120" s="1425"/>
      <c r="BB120" s="1425"/>
      <c r="BC120" s="1425"/>
      <c r="BD120" s="1425"/>
      <c r="BE120" s="1425"/>
      <c r="BF120" s="1425"/>
      <c r="BG120" s="1425">
        <f>ROUND(IF(($AT$44-AL215)&lt;=0,0,MIN(($AT$44*'Full Assumptions '!$F$369)/4,($AT$43-AP215))),-2)</f>
        <v>0</v>
      </c>
      <c r="BH120" s="1425">
        <f>ROUND(IF(($AT$44-AM215)&lt;=0,0,MIN(($AT$44*'Full Assumptions '!$F$369)/4,($AT$43-AQ215))),-2)</f>
        <v>0</v>
      </c>
      <c r="BI120" s="1425">
        <f>ROUND(IF(($AT$44-AN215)&lt;=0,0,MIN(($AT$44*'Full Assumptions '!$F$369)/4,($AT$43-AR215))),-2)</f>
        <v>0</v>
      </c>
      <c r="BJ120" s="1425">
        <f>ROUND(IF(($AT$44-AO215)&lt;=0,0,MIN(($AT$44*'Full Assumptions '!$F$369)/4,($AT$43-AS215))),-2)</f>
        <v>0</v>
      </c>
      <c r="BK120" s="1425">
        <f>ROUND(IF(($AT$44-AP215)&lt;=0,0,MIN(($AT$44*'Full Assumptions '!$F$369)/4,($AT$43-AT215))),-2)</f>
        <v>0</v>
      </c>
      <c r="BL120" s="1425">
        <f>ROUND(IF(($AT$44-AQ215)&lt;=0,0,MIN(($AT$44*'Full Assumptions '!$F$369)/4,($AT$43-AU215))),-2)</f>
        <v>0</v>
      </c>
      <c r="BM120" s="1425">
        <f>ROUND(IF(($AT$44-AR215)&lt;=0,0,MIN(($AT$44*'Full Assumptions '!$F$369)/4,($AT$43-AV215))),-2)</f>
        <v>0</v>
      </c>
      <c r="BN120" s="1448">
        <f>ROUND(IF(($AT$44-AS215)&lt;=0,0,MIN(($AT$44*'Full Assumptions '!$F$369)/4,($AT$43-AW215))),-2)</f>
        <v>0</v>
      </c>
    </row>
    <row r="121" spans="1:66" ht="10.5">
      <c r="A121" s="1434"/>
      <c r="B121" s="1624"/>
      <c r="C121" s="1446" t="s">
        <v>67</v>
      </c>
      <c r="D121" s="1424"/>
      <c r="E121" s="1424"/>
      <c r="F121" s="1424"/>
      <c r="G121" s="1424"/>
      <c r="H121" s="1424"/>
      <c r="I121" s="1424"/>
      <c r="J121" s="1424"/>
      <c r="K121" s="1424"/>
      <c r="L121" s="1424"/>
      <c r="M121" s="1424"/>
      <c r="N121" s="1424"/>
      <c r="O121" s="1424"/>
      <c r="P121" s="1424"/>
      <c r="Q121" s="1424"/>
      <c r="R121" s="1424"/>
      <c r="S121" s="1424"/>
      <c r="T121" s="1424"/>
      <c r="U121" s="1424"/>
      <c r="V121" s="1424"/>
      <c r="W121" s="1424"/>
      <c r="X121" s="1424"/>
      <c r="Y121" s="1424"/>
      <c r="Z121" s="1424"/>
      <c r="AA121" s="1424"/>
      <c r="AB121" s="1424"/>
      <c r="AC121" s="1424"/>
      <c r="AD121" s="1424"/>
      <c r="AE121" s="1424"/>
      <c r="AF121" s="1424"/>
      <c r="AG121" s="1424"/>
      <c r="AH121" s="1424"/>
      <c r="AI121" s="1424"/>
      <c r="AJ121" s="1424"/>
      <c r="AK121" s="1424"/>
      <c r="AL121" s="1424"/>
      <c r="AM121" s="1424"/>
      <c r="AN121" s="1424"/>
      <c r="AO121" s="1424"/>
      <c r="AP121" s="1424"/>
      <c r="AQ121" s="1424"/>
      <c r="AR121" s="1424"/>
      <c r="AS121" s="1424"/>
      <c r="AT121" s="1424"/>
      <c r="AU121" s="1424"/>
      <c r="AV121" s="1424"/>
      <c r="AW121" s="1424"/>
      <c r="AX121" s="1424"/>
      <c r="AY121" s="1424"/>
      <c r="AZ121" s="1424"/>
      <c r="BA121" s="1424"/>
      <c r="BB121" s="1424"/>
      <c r="BC121" s="1424"/>
      <c r="BD121" s="1424"/>
      <c r="BE121" s="1424"/>
      <c r="BF121" s="1424"/>
      <c r="BG121" s="1424"/>
      <c r="BH121" s="1424">
        <f>ROUND(IF(($AT$44-AM216)&lt;=0,0,MIN(($AT$44*'Full Assumptions '!$F$369)/4,($AT$43-AQ216))),-2)</f>
        <v>0</v>
      </c>
      <c r="BI121" s="1424">
        <f>ROUND(IF(($AT$44-AN216)&lt;=0,0,MIN(($AT$44*'Full Assumptions '!$F$369)/4,($AT$43-AR216))),-2)</f>
        <v>0</v>
      </c>
      <c r="BJ121" s="1424">
        <f>ROUND(IF(($AT$44-AO216)&lt;=0,0,MIN(($AT$44*'Full Assumptions '!$F$369)/4,($AT$43-AS216))),-2)</f>
        <v>0</v>
      </c>
      <c r="BK121" s="1424">
        <f>ROUND(IF(($AT$44-AP216)&lt;=0,0,MIN(($AT$44*'Full Assumptions '!$F$369)/4,($AT$43-AT216))),-2)</f>
        <v>0</v>
      </c>
      <c r="BL121" s="1424">
        <f>ROUND(IF(($AT$44-AQ216)&lt;=0,0,MIN(($AT$44*'Full Assumptions '!$F$369)/4,($AT$43-AU216))),-2)</f>
        <v>0</v>
      </c>
      <c r="BM121" s="1424">
        <f>ROUND(IF(($AT$44-AR216)&lt;=0,0,MIN(($AT$44*'Full Assumptions '!$F$369)/4,($AT$43-AV216))),-2)</f>
        <v>0</v>
      </c>
      <c r="BN121" s="1449">
        <f>ROUND(IF(($AT$44-AS216)&lt;=0,0,MIN(($AT$44*'Full Assumptions '!$F$369)/4,($AT$43-AW216))),-2)</f>
        <v>0</v>
      </c>
    </row>
    <row r="122" spans="1:66" ht="10.5">
      <c r="A122" s="1434"/>
      <c r="B122" s="1624"/>
      <c r="C122" s="1446" t="s">
        <v>68</v>
      </c>
      <c r="D122" s="1425"/>
      <c r="E122" s="1425"/>
      <c r="F122" s="1425"/>
      <c r="G122" s="1425"/>
      <c r="H122" s="1425"/>
      <c r="I122" s="1425"/>
      <c r="J122" s="1425"/>
      <c r="K122" s="1425"/>
      <c r="L122" s="1425"/>
      <c r="M122" s="1425"/>
      <c r="N122" s="1425"/>
      <c r="O122" s="1425"/>
      <c r="P122" s="1425"/>
      <c r="Q122" s="1425"/>
      <c r="R122" s="1425"/>
      <c r="S122" s="1425"/>
      <c r="T122" s="1425"/>
      <c r="U122" s="1425"/>
      <c r="V122" s="1425"/>
      <c r="W122" s="1425"/>
      <c r="X122" s="1425"/>
      <c r="Y122" s="1425"/>
      <c r="Z122" s="1425"/>
      <c r="AA122" s="1425"/>
      <c r="AB122" s="1425"/>
      <c r="AC122" s="1425"/>
      <c r="AD122" s="1425"/>
      <c r="AE122" s="1425"/>
      <c r="AF122" s="1425"/>
      <c r="AG122" s="1425"/>
      <c r="AH122" s="1425"/>
      <c r="AI122" s="1425"/>
      <c r="AJ122" s="1425"/>
      <c r="AK122" s="1425"/>
      <c r="AL122" s="1425"/>
      <c r="AM122" s="1425"/>
      <c r="AN122" s="1425"/>
      <c r="AO122" s="1425"/>
      <c r="AP122" s="1425"/>
      <c r="AQ122" s="1425"/>
      <c r="AR122" s="1425"/>
      <c r="AS122" s="1425"/>
      <c r="AT122" s="1425"/>
      <c r="AU122" s="1425"/>
      <c r="AV122" s="1425"/>
      <c r="AW122" s="1425"/>
      <c r="AX122" s="1425"/>
      <c r="AY122" s="1425"/>
      <c r="AZ122" s="1425"/>
      <c r="BA122" s="1425"/>
      <c r="BB122" s="1425"/>
      <c r="BC122" s="1425"/>
      <c r="BD122" s="1425"/>
      <c r="BE122" s="1425"/>
      <c r="BF122" s="1425"/>
      <c r="BG122" s="1425"/>
      <c r="BH122" s="1425"/>
      <c r="BI122" s="1425">
        <f>ROUND(IF(($AT$44-AN217)&lt;=0,0,MIN(($AT$44*'Full Assumptions '!$F$369)/4,($AT$43-AR217))),-2)</f>
        <v>0</v>
      </c>
      <c r="BJ122" s="1425">
        <f>ROUND(IF(($AT$44-AO217)&lt;=0,0,MIN(($AT$44*'Full Assumptions '!$F$369)/4,($AT$43-AS217))),-2)</f>
        <v>0</v>
      </c>
      <c r="BK122" s="1425">
        <f>ROUND(IF(($AT$44-AP217)&lt;=0,0,MIN(($AT$44*'Full Assumptions '!$F$369)/4,($AT$43-AT217))),-2)</f>
        <v>0</v>
      </c>
      <c r="BL122" s="1425">
        <f>ROUND(IF(($AT$44-AQ217)&lt;=0,0,MIN(($AT$44*'Full Assumptions '!$F$369)/4,($AT$43-AU217))),-2)</f>
        <v>0</v>
      </c>
      <c r="BM122" s="1425">
        <f>ROUND(IF(($AT$44-AR217)&lt;=0,0,MIN(($AT$44*'Full Assumptions '!$F$369)/4,($AT$43-AV217))),-2)</f>
        <v>0</v>
      </c>
      <c r="BN122" s="1448">
        <f>ROUND(IF(($AT$44-AS217)&lt;=0,0,MIN(($AT$44*'Full Assumptions '!$F$369)/4,($AT$43-AW217))),-2)</f>
        <v>0</v>
      </c>
    </row>
    <row r="123" spans="1:66" ht="10.5">
      <c r="A123" s="1434"/>
      <c r="B123" s="1447"/>
      <c r="C123" s="1446" t="s">
        <v>69</v>
      </c>
      <c r="D123" s="1424"/>
      <c r="E123" s="1424"/>
      <c r="F123" s="1424"/>
      <c r="G123" s="1424"/>
      <c r="H123" s="1424"/>
      <c r="I123" s="1424"/>
      <c r="J123" s="1424"/>
      <c r="K123" s="1424"/>
      <c r="L123" s="1424"/>
      <c r="M123" s="1424"/>
      <c r="N123" s="1424"/>
      <c r="O123" s="1424"/>
      <c r="P123" s="1424"/>
      <c r="Q123" s="1424"/>
      <c r="R123" s="1424"/>
      <c r="S123" s="1424"/>
      <c r="T123" s="1424"/>
      <c r="U123" s="1424"/>
      <c r="V123" s="1424"/>
      <c r="W123" s="1424"/>
      <c r="X123" s="1424"/>
      <c r="Y123" s="1424"/>
      <c r="Z123" s="1424"/>
      <c r="AA123" s="1424"/>
      <c r="AB123" s="1424"/>
      <c r="AC123" s="1424"/>
      <c r="AD123" s="1424"/>
      <c r="AE123" s="1424"/>
      <c r="AF123" s="1424"/>
      <c r="AG123" s="1424"/>
      <c r="AH123" s="1424"/>
      <c r="AI123" s="1424"/>
      <c r="AJ123" s="1424"/>
      <c r="AK123" s="1424"/>
      <c r="AL123" s="1424"/>
      <c r="AM123" s="1424"/>
      <c r="AN123" s="1424"/>
      <c r="AO123" s="1424"/>
      <c r="AP123" s="1424"/>
      <c r="AQ123" s="1424"/>
      <c r="AR123" s="1424"/>
      <c r="AS123" s="1424"/>
      <c r="AT123" s="1424"/>
      <c r="AU123" s="1424"/>
      <c r="AV123" s="1424"/>
      <c r="AW123" s="1424"/>
      <c r="AX123" s="1424"/>
      <c r="AY123" s="1424"/>
      <c r="AZ123" s="1424"/>
      <c r="BA123" s="1424"/>
      <c r="BB123" s="1424"/>
      <c r="BC123" s="1424"/>
      <c r="BD123" s="1424"/>
      <c r="BE123" s="1424"/>
      <c r="BF123" s="1424"/>
      <c r="BG123" s="1424"/>
      <c r="BH123" s="1424"/>
      <c r="BI123" s="1424"/>
      <c r="BJ123" s="1424">
        <f>ROUND(IF(($AT$44-AO218)&lt;=0,0,MIN(($AT$44*'Full Assumptions '!$F$369)/4,($AT$43-AS218))),-2)</f>
        <v>0</v>
      </c>
      <c r="BK123" s="1424">
        <f>ROUND(IF(($AT$44-AP218)&lt;=0,0,MIN(($AT$44*'Full Assumptions '!$F$369)/4,($AT$43-AT218))),-2)</f>
        <v>0</v>
      </c>
      <c r="BL123" s="1424">
        <f>ROUND(IF(($AT$44-AQ218)&lt;=0,0,MIN(($AT$44*'Full Assumptions '!$F$369)/4,($AT$43-AU218))),-2)</f>
        <v>0</v>
      </c>
      <c r="BM123" s="1424">
        <f>ROUND(IF(($AT$44-AR218)&lt;=0,0,MIN(($AT$44*'Full Assumptions '!$F$369)/4,($AT$43-AV218))),-2)</f>
        <v>0</v>
      </c>
      <c r="BN123" s="1449">
        <f>ROUND(IF(($AT$44-AS218)&lt;=0,0,MIN(($AT$44*'Full Assumptions '!$F$369)/4,($AT$43-AW218))),-2)</f>
        <v>0</v>
      </c>
    </row>
    <row r="124" spans="1:66" ht="10.5">
      <c r="A124" s="1434"/>
      <c r="B124" s="1624" t="s">
        <v>630</v>
      </c>
      <c r="C124" s="1446" t="s">
        <v>66</v>
      </c>
      <c r="D124" s="1425"/>
      <c r="E124" s="1425"/>
      <c r="F124" s="1425"/>
      <c r="G124" s="1425"/>
      <c r="H124" s="1425"/>
      <c r="I124" s="1425"/>
      <c r="J124" s="1425"/>
      <c r="K124" s="1425"/>
      <c r="L124" s="1425"/>
      <c r="M124" s="1425"/>
      <c r="N124" s="1425"/>
      <c r="O124" s="1425"/>
      <c r="P124" s="1425"/>
      <c r="Q124" s="1425"/>
      <c r="R124" s="1425"/>
      <c r="S124" s="1425"/>
      <c r="T124" s="1425"/>
      <c r="U124" s="1425"/>
      <c r="V124" s="1425"/>
      <c r="W124" s="1425"/>
      <c r="X124" s="1425"/>
      <c r="Y124" s="1425"/>
      <c r="Z124" s="1425"/>
      <c r="AA124" s="1425"/>
      <c r="AB124" s="1425"/>
      <c r="AC124" s="1425"/>
      <c r="AD124" s="1425"/>
      <c r="AE124" s="1425"/>
      <c r="AF124" s="1425"/>
      <c r="AG124" s="1425"/>
      <c r="AH124" s="1425"/>
      <c r="AI124" s="1425"/>
      <c r="AJ124" s="1425"/>
      <c r="AK124" s="1425"/>
      <c r="AL124" s="1425"/>
      <c r="AM124" s="1425"/>
      <c r="AN124" s="1425"/>
      <c r="AO124" s="1425"/>
      <c r="AP124" s="1425"/>
      <c r="AQ124" s="1425"/>
      <c r="AR124" s="1425"/>
      <c r="AS124" s="1425"/>
      <c r="AT124" s="1425"/>
      <c r="AU124" s="1425"/>
      <c r="AV124" s="1425"/>
      <c r="AW124" s="1425"/>
      <c r="AX124" s="1425"/>
      <c r="AY124" s="1425"/>
      <c r="AZ124" s="1425"/>
      <c r="BA124" s="1425"/>
      <c r="BB124" s="1425"/>
      <c r="BC124" s="1425"/>
      <c r="BD124" s="1425"/>
      <c r="BE124" s="1425"/>
      <c r="BF124" s="1425"/>
      <c r="BG124" s="1425"/>
      <c r="BH124" s="1425"/>
      <c r="BI124" s="1425"/>
      <c r="BJ124" s="1425"/>
      <c r="BK124" s="1425">
        <f>ROUND(IF(($AT$44-AP219)&lt;=0,0,MIN(($AT$44*'Full Assumptions '!$F$369)/4,($AT$43-AT219))),-2)</f>
        <v>0</v>
      </c>
      <c r="BL124" s="1425">
        <f>ROUND(IF(($AT$44-AQ219)&lt;=0,0,MIN(($AT$44*'Full Assumptions '!$F$369)/4,($AT$43-AU219))),-2)</f>
        <v>0</v>
      </c>
      <c r="BM124" s="1425">
        <f>ROUND(IF(($AT$44-AR219)&lt;=0,0,MIN(($AT$44*'Full Assumptions '!$F$369)/4,($AT$43-AV219))),-2)</f>
        <v>0</v>
      </c>
      <c r="BN124" s="1448">
        <f>ROUND(IF(($AT$44-AS219)&lt;=0,0,MIN(($AT$44*'Full Assumptions '!$F$369)/4,($AT$43-AW219))),-2)</f>
        <v>0</v>
      </c>
    </row>
    <row r="125" spans="1:66" ht="10.5">
      <c r="A125" s="1434"/>
      <c r="B125" s="1624"/>
      <c r="C125" s="1446" t="s">
        <v>67</v>
      </c>
      <c r="D125" s="1424"/>
      <c r="E125" s="1424"/>
      <c r="F125" s="1424"/>
      <c r="G125" s="1424"/>
      <c r="H125" s="1424"/>
      <c r="I125" s="1424"/>
      <c r="J125" s="1424"/>
      <c r="K125" s="1424"/>
      <c r="L125" s="1424"/>
      <c r="M125" s="1424"/>
      <c r="N125" s="1424"/>
      <c r="O125" s="1424"/>
      <c r="P125" s="1424"/>
      <c r="Q125" s="1424"/>
      <c r="R125" s="1424"/>
      <c r="S125" s="1424"/>
      <c r="T125" s="1424"/>
      <c r="U125" s="1424"/>
      <c r="V125" s="1424"/>
      <c r="W125" s="1424"/>
      <c r="X125" s="1424"/>
      <c r="Y125" s="1424"/>
      <c r="Z125" s="1424"/>
      <c r="AA125" s="1424"/>
      <c r="AB125" s="1424"/>
      <c r="AC125" s="1424"/>
      <c r="AD125" s="1424"/>
      <c r="AE125" s="1424"/>
      <c r="AF125" s="1424"/>
      <c r="AG125" s="1424"/>
      <c r="AH125" s="1424"/>
      <c r="AI125" s="1424"/>
      <c r="AJ125" s="1424"/>
      <c r="AK125" s="1424"/>
      <c r="AL125" s="1424"/>
      <c r="AM125" s="1424"/>
      <c r="AN125" s="1424"/>
      <c r="AO125" s="1424"/>
      <c r="AP125" s="1424"/>
      <c r="AQ125" s="1424"/>
      <c r="AR125" s="1424"/>
      <c r="AS125" s="1424"/>
      <c r="AT125" s="1424"/>
      <c r="AU125" s="1424"/>
      <c r="AV125" s="1424"/>
      <c r="AW125" s="1424"/>
      <c r="AX125" s="1424"/>
      <c r="AY125" s="1424"/>
      <c r="AZ125" s="1424"/>
      <c r="BA125" s="1424"/>
      <c r="BB125" s="1424"/>
      <c r="BC125" s="1424"/>
      <c r="BD125" s="1424"/>
      <c r="BE125" s="1424"/>
      <c r="BF125" s="1424"/>
      <c r="BG125" s="1424"/>
      <c r="BH125" s="1424"/>
      <c r="BI125" s="1424"/>
      <c r="BJ125" s="1424"/>
      <c r="BK125" s="1424"/>
      <c r="BL125" s="1424">
        <f>ROUND(IF(($AT$44-AQ220)&lt;=0,0,MIN(($AT$44*'Full Assumptions '!$F$369)/4,($AT$43-AU220))),-2)</f>
        <v>0</v>
      </c>
      <c r="BM125" s="1424">
        <f>ROUND(IF(($AT$44-AR220)&lt;=0,0,MIN(($AT$44*'Full Assumptions '!$F$369)/4,($AT$43-AV220))),-2)</f>
        <v>0</v>
      </c>
      <c r="BN125" s="1449">
        <f>ROUND(IF(($AT$44-AS220)&lt;=0,0,MIN(($AT$44*'Full Assumptions '!$F$369)/4,($AT$43-AW220))),-2)</f>
        <v>0</v>
      </c>
    </row>
    <row r="126" spans="1:66" ht="10.5">
      <c r="A126" s="1434"/>
      <c r="B126" s="1624"/>
      <c r="C126" s="1446" t="s">
        <v>68</v>
      </c>
      <c r="D126" s="1425"/>
      <c r="E126" s="1425"/>
      <c r="F126" s="1425"/>
      <c r="G126" s="1425"/>
      <c r="H126" s="1425"/>
      <c r="I126" s="1425"/>
      <c r="J126" s="1425"/>
      <c r="K126" s="1425"/>
      <c r="L126" s="1425"/>
      <c r="M126" s="1425"/>
      <c r="N126" s="1425"/>
      <c r="O126" s="1425"/>
      <c r="P126" s="1425"/>
      <c r="Q126" s="1425"/>
      <c r="R126" s="1425"/>
      <c r="S126" s="1425"/>
      <c r="T126" s="1425"/>
      <c r="U126" s="1425"/>
      <c r="V126" s="1425"/>
      <c r="W126" s="1425"/>
      <c r="X126" s="1425"/>
      <c r="Y126" s="1425"/>
      <c r="Z126" s="1425"/>
      <c r="AA126" s="1425"/>
      <c r="AB126" s="1425"/>
      <c r="AC126" s="1425"/>
      <c r="AD126" s="1425"/>
      <c r="AE126" s="1425"/>
      <c r="AF126" s="1425"/>
      <c r="AG126" s="1425"/>
      <c r="AH126" s="1425"/>
      <c r="AI126" s="1425"/>
      <c r="AJ126" s="1425"/>
      <c r="AK126" s="1425"/>
      <c r="AL126" s="1425"/>
      <c r="AM126" s="1425"/>
      <c r="AN126" s="1425"/>
      <c r="AO126" s="1425"/>
      <c r="AP126" s="1425"/>
      <c r="AQ126" s="1425"/>
      <c r="AR126" s="1425"/>
      <c r="AS126" s="1425"/>
      <c r="AT126" s="1425"/>
      <c r="AU126" s="1425"/>
      <c r="AV126" s="1425"/>
      <c r="AW126" s="1425"/>
      <c r="AX126" s="1425"/>
      <c r="AY126" s="1425"/>
      <c r="AZ126" s="1425"/>
      <c r="BA126" s="1425"/>
      <c r="BB126" s="1425"/>
      <c r="BC126" s="1425"/>
      <c r="BD126" s="1425"/>
      <c r="BE126" s="1425"/>
      <c r="BF126" s="1425"/>
      <c r="BG126" s="1425"/>
      <c r="BH126" s="1425"/>
      <c r="BI126" s="1425"/>
      <c r="BJ126" s="1425"/>
      <c r="BK126" s="1425"/>
      <c r="BL126" s="1425"/>
      <c r="BM126" s="1425">
        <f>ROUND(IF(($AT$44-AR221)&lt;=0,0,MIN(($AT$44*'Full Assumptions '!$F$369)/4,($AT$43-AV221))),-2)</f>
        <v>0</v>
      </c>
      <c r="BN126" s="1448">
        <f>ROUND(IF(($AT$44-AS221)&lt;=0,0,MIN(($AT$44*'Full Assumptions '!$F$369)/4,($AT$43-AW221))),-2)</f>
        <v>0</v>
      </c>
    </row>
    <row r="127" spans="1:66" ht="10.8" thickBot="1">
      <c r="A127" s="1434"/>
      <c r="B127" s="1447"/>
      <c r="C127" s="1446" t="s">
        <v>69</v>
      </c>
      <c r="D127" s="1424"/>
      <c r="E127" s="1424"/>
      <c r="F127" s="1424"/>
      <c r="G127" s="1424"/>
      <c r="H127" s="1424"/>
      <c r="I127" s="1424"/>
      <c r="J127" s="1424"/>
      <c r="K127" s="1424"/>
      <c r="L127" s="1424"/>
      <c r="M127" s="1424"/>
      <c r="N127" s="1424"/>
      <c r="O127" s="1424"/>
      <c r="P127" s="1424"/>
      <c r="Q127" s="1424"/>
      <c r="R127" s="1424"/>
      <c r="S127" s="1424"/>
      <c r="T127" s="1424"/>
      <c r="U127" s="1424"/>
      <c r="V127" s="1424"/>
      <c r="W127" s="1424"/>
      <c r="X127" s="1424"/>
      <c r="Y127" s="1424"/>
      <c r="Z127" s="1424"/>
      <c r="AA127" s="1424"/>
      <c r="AB127" s="1424"/>
      <c r="AC127" s="1424"/>
      <c r="AD127" s="1424"/>
      <c r="AE127" s="1424"/>
      <c r="AF127" s="1424"/>
      <c r="AG127" s="1424"/>
      <c r="AH127" s="1424"/>
      <c r="AI127" s="1424"/>
      <c r="AJ127" s="1424"/>
      <c r="AK127" s="1424"/>
      <c r="AL127" s="1424"/>
      <c r="AM127" s="1424"/>
      <c r="AN127" s="1424"/>
      <c r="AO127" s="1424"/>
      <c r="AP127" s="1424"/>
      <c r="AQ127" s="1424"/>
      <c r="AR127" s="1424"/>
      <c r="AS127" s="1424"/>
      <c r="AT127" s="1424"/>
      <c r="AU127" s="1424"/>
      <c r="AV127" s="1424"/>
      <c r="AW127" s="1424"/>
      <c r="AX127" s="1424"/>
      <c r="AY127" s="1424"/>
      <c r="AZ127" s="1424"/>
      <c r="BA127" s="1424"/>
      <c r="BB127" s="1424"/>
      <c r="BC127" s="1424"/>
      <c r="BD127" s="1424"/>
      <c r="BE127" s="1424"/>
      <c r="BF127" s="1424"/>
      <c r="BG127" s="1424"/>
      <c r="BH127" s="1424"/>
      <c r="BI127" s="1424"/>
      <c r="BJ127" s="1424"/>
      <c r="BK127" s="1424"/>
      <c r="BL127" s="1424"/>
      <c r="BM127" s="1424"/>
      <c r="BN127" s="1449">
        <f>ROUND(IF(($AT$44-AS222)&lt;=0,0,MIN(($AT$44*'Full Assumptions '!$F$369)/4,($AT$43-AW222))),-2)</f>
        <v>0</v>
      </c>
    </row>
    <row r="128" spans="1:66" ht="12.6" thickBot="1">
      <c r="A128" s="1434"/>
      <c r="B128" s="1626" t="s">
        <v>84</v>
      </c>
      <c r="C128" s="1627"/>
      <c r="D128" s="1454"/>
      <c r="E128" s="1454"/>
      <c r="F128" s="1454"/>
      <c r="G128" s="1454">
        <f>SUM(G67:G107)</f>
        <v>3400</v>
      </c>
      <c r="H128" s="1454">
        <f t="shared" ref="H128:BN128" si="2">SUM(H67:H107)</f>
        <v>4700</v>
      </c>
      <c r="I128" s="1454">
        <f t="shared" si="2"/>
        <v>5400</v>
      </c>
      <c r="J128" s="1454">
        <f t="shared" si="2"/>
        <v>6100</v>
      </c>
      <c r="K128" s="1454">
        <f t="shared" si="2"/>
        <v>6500</v>
      </c>
      <c r="L128" s="1454">
        <f t="shared" si="2"/>
        <v>6900</v>
      </c>
      <c r="M128" s="1454">
        <f t="shared" si="2"/>
        <v>6900</v>
      </c>
      <c r="N128" s="1454">
        <f t="shared" si="2"/>
        <v>6900</v>
      </c>
      <c r="O128" s="1454">
        <f t="shared" si="2"/>
        <v>6900</v>
      </c>
      <c r="P128" s="1454">
        <f t="shared" si="2"/>
        <v>6900</v>
      </c>
      <c r="Q128" s="1454">
        <f t="shared" si="2"/>
        <v>6900</v>
      </c>
      <c r="R128" s="1454">
        <f t="shared" si="2"/>
        <v>6900</v>
      </c>
      <c r="S128" s="1454">
        <f t="shared" si="2"/>
        <v>6900</v>
      </c>
      <c r="T128" s="1454">
        <f t="shared" si="2"/>
        <v>6900</v>
      </c>
      <c r="U128" s="1454">
        <f t="shared" si="2"/>
        <v>6900</v>
      </c>
      <c r="V128" s="1454">
        <f t="shared" si="2"/>
        <v>6900</v>
      </c>
      <c r="W128" s="1454">
        <f t="shared" si="2"/>
        <v>6900</v>
      </c>
      <c r="X128" s="1454">
        <f t="shared" si="2"/>
        <v>6900</v>
      </c>
      <c r="Y128" s="1454">
        <f t="shared" si="2"/>
        <v>6900</v>
      </c>
      <c r="Z128" s="1454">
        <f t="shared" si="2"/>
        <v>6900</v>
      </c>
      <c r="AA128" s="1454">
        <f t="shared" si="2"/>
        <v>6900</v>
      </c>
      <c r="AB128" s="1454">
        <f t="shared" si="2"/>
        <v>6900</v>
      </c>
      <c r="AC128" s="1454">
        <f t="shared" si="2"/>
        <v>6900</v>
      </c>
      <c r="AD128" s="1454">
        <f t="shared" si="2"/>
        <v>6900</v>
      </c>
      <c r="AE128" s="1454">
        <f t="shared" si="2"/>
        <v>6900</v>
      </c>
      <c r="AF128" s="1454">
        <f t="shared" si="2"/>
        <v>6900</v>
      </c>
      <c r="AG128" s="1454">
        <f t="shared" si="2"/>
        <v>6900</v>
      </c>
      <c r="AH128" s="1454">
        <f t="shared" si="2"/>
        <v>6900</v>
      </c>
      <c r="AI128" s="1454">
        <f t="shared" si="2"/>
        <v>6900</v>
      </c>
      <c r="AJ128" s="1454">
        <f t="shared" si="2"/>
        <v>6900</v>
      </c>
      <c r="AK128" s="1454">
        <f t="shared" si="2"/>
        <v>6900</v>
      </c>
      <c r="AL128" s="1454">
        <f t="shared" si="2"/>
        <v>6900</v>
      </c>
      <c r="AM128" s="1454">
        <f t="shared" si="2"/>
        <v>6900</v>
      </c>
      <c r="AN128" s="1454">
        <f t="shared" si="2"/>
        <v>6900</v>
      </c>
      <c r="AO128" s="1454">
        <f t="shared" si="2"/>
        <v>6900</v>
      </c>
      <c r="AP128" s="1454">
        <f t="shared" si="2"/>
        <v>6900</v>
      </c>
      <c r="AQ128" s="1454">
        <f t="shared" si="2"/>
        <v>6900</v>
      </c>
      <c r="AR128" s="1454">
        <f t="shared" si="2"/>
        <v>6900</v>
      </c>
      <c r="AS128" s="1454">
        <f t="shared" si="2"/>
        <v>6900</v>
      </c>
      <c r="AT128" s="1454">
        <f t="shared" si="2"/>
        <v>6900</v>
      </c>
      <c r="AU128" s="1454">
        <f t="shared" si="2"/>
        <v>6900</v>
      </c>
      <c r="AV128" s="1454">
        <f t="shared" si="2"/>
        <v>6900</v>
      </c>
      <c r="AW128" s="1454">
        <f t="shared" si="2"/>
        <v>6900</v>
      </c>
      <c r="AX128" s="1454">
        <f t="shared" si="2"/>
        <v>6900</v>
      </c>
      <c r="AY128" s="1454">
        <f t="shared" si="2"/>
        <v>6900</v>
      </c>
      <c r="AZ128" s="1454">
        <f t="shared" si="2"/>
        <v>6900</v>
      </c>
      <c r="BA128" s="1454">
        <f t="shared" si="2"/>
        <v>6900</v>
      </c>
      <c r="BB128" s="1454">
        <f t="shared" si="2"/>
        <v>6900</v>
      </c>
      <c r="BC128" s="1454">
        <f t="shared" si="2"/>
        <v>6900</v>
      </c>
      <c r="BD128" s="1454">
        <f t="shared" si="2"/>
        <v>6900</v>
      </c>
      <c r="BE128" s="1454">
        <f t="shared" si="2"/>
        <v>6900</v>
      </c>
      <c r="BF128" s="1454">
        <f t="shared" si="2"/>
        <v>6900</v>
      </c>
      <c r="BG128" s="1454">
        <f t="shared" si="2"/>
        <v>6900</v>
      </c>
      <c r="BH128" s="1454">
        <f t="shared" si="2"/>
        <v>6900</v>
      </c>
      <c r="BI128" s="1454">
        <f t="shared" si="2"/>
        <v>6900</v>
      </c>
      <c r="BJ128" s="1454">
        <f t="shared" si="2"/>
        <v>6900</v>
      </c>
      <c r="BK128" s="1454">
        <f t="shared" si="2"/>
        <v>6900</v>
      </c>
      <c r="BL128" s="1454">
        <f t="shared" si="2"/>
        <v>6900</v>
      </c>
      <c r="BM128" s="1454">
        <f t="shared" si="2"/>
        <v>6900</v>
      </c>
      <c r="BN128" s="1454">
        <f t="shared" si="2"/>
        <v>6900</v>
      </c>
    </row>
    <row r="129" spans="1:66" ht="21">
      <c r="A129" s="1434"/>
      <c r="B129" s="1455" t="s">
        <v>155</v>
      </c>
      <c r="C129" s="1456"/>
      <c r="D129" s="1424"/>
      <c r="E129" s="1424"/>
      <c r="F129" s="1424"/>
      <c r="G129" s="1424"/>
      <c r="H129" s="1424"/>
      <c r="I129" s="1424"/>
      <c r="J129" s="1424"/>
      <c r="K129" s="1424"/>
      <c r="L129" s="1424"/>
      <c r="M129" s="1424"/>
      <c r="N129" s="1424"/>
      <c r="O129" s="1424"/>
      <c r="P129" s="1424"/>
      <c r="Q129" s="1424"/>
      <c r="R129" s="1424"/>
      <c r="S129" s="1424"/>
      <c r="T129" s="1424"/>
      <c r="U129" s="1424"/>
      <c r="V129" s="1424"/>
      <c r="W129" s="1424"/>
      <c r="X129" s="1424"/>
      <c r="Y129" s="1424"/>
      <c r="Z129" s="1424"/>
      <c r="AA129" s="1424"/>
      <c r="AB129" s="1424"/>
      <c r="AC129" s="1424"/>
      <c r="AD129" s="1424"/>
      <c r="AE129" s="1424"/>
      <c r="AF129" s="1424"/>
      <c r="AG129" s="1424"/>
      <c r="AH129" s="1424"/>
      <c r="AI129" s="1424"/>
      <c r="AJ129" s="1424"/>
      <c r="AK129" s="1424"/>
      <c r="AL129" s="1424"/>
      <c r="AM129" s="1424"/>
      <c r="AN129" s="1424"/>
      <c r="AO129" s="1424"/>
      <c r="AP129" s="1424"/>
      <c r="AQ129" s="1424"/>
      <c r="AR129" s="1424"/>
      <c r="AS129" s="1424"/>
      <c r="AT129" s="1424"/>
    </row>
    <row r="130" spans="1:66" ht="10.5">
      <c r="A130" s="1434"/>
      <c r="B130" s="1457"/>
      <c r="C130" s="1457" t="s">
        <v>112</v>
      </c>
      <c r="D130" s="1425"/>
      <c r="E130" s="1425"/>
      <c r="F130" s="1425">
        <f>+'Full Assumptions '!C531</f>
        <v>0</v>
      </c>
      <c r="G130" s="1425">
        <f t="shared" ref="G130:AU130" si="3">+F130+G67</f>
        <v>0</v>
      </c>
      <c r="H130" s="1425">
        <f t="shared" si="3"/>
        <v>0</v>
      </c>
      <c r="I130" s="1425">
        <f t="shared" si="3"/>
        <v>0</v>
      </c>
      <c r="J130" s="1425">
        <f t="shared" si="3"/>
        <v>0</v>
      </c>
      <c r="K130" s="1425">
        <f t="shared" si="3"/>
        <v>0</v>
      </c>
      <c r="L130" s="1425">
        <f t="shared" si="3"/>
        <v>0</v>
      </c>
      <c r="M130" s="1425">
        <f t="shared" si="3"/>
        <v>0</v>
      </c>
      <c r="N130" s="1425">
        <f t="shared" si="3"/>
        <v>0</v>
      </c>
      <c r="O130" s="1425">
        <f t="shared" si="3"/>
        <v>0</v>
      </c>
      <c r="P130" s="1425">
        <f t="shared" si="3"/>
        <v>0</v>
      </c>
      <c r="Q130" s="1425">
        <f t="shared" si="3"/>
        <v>0</v>
      </c>
      <c r="R130" s="1425">
        <f t="shared" si="3"/>
        <v>0</v>
      </c>
      <c r="S130" s="1425">
        <f t="shared" si="3"/>
        <v>0</v>
      </c>
      <c r="T130" s="1425">
        <f t="shared" si="3"/>
        <v>0</v>
      </c>
      <c r="U130" s="1425">
        <f t="shared" si="3"/>
        <v>0</v>
      </c>
      <c r="V130" s="1425">
        <f t="shared" si="3"/>
        <v>0</v>
      </c>
      <c r="W130" s="1425">
        <f t="shared" si="3"/>
        <v>0</v>
      </c>
      <c r="X130" s="1425">
        <f t="shared" si="3"/>
        <v>0</v>
      </c>
      <c r="Y130" s="1425">
        <f t="shared" si="3"/>
        <v>0</v>
      </c>
      <c r="Z130" s="1425">
        <f t="shared" si="3"/>
        <v>0</v>
      </c>
      <c r="AA130" s="1425">
        <f t="shared" si="3"/>
        <v>0</v>
      </c>
      <c r="AB130" s="1425">
        <f t="shared" si="3"/>
        <v>0</v>
      </c>
      <c r="AC130" s="1425">
        <f t="shared" si="3"/>
        <v>0</v>
      </c>
      <c r="AD130" s="1425">
        <f t="shared" si="3"/>
        <v>0</v>
      </c>
      <c r="AE130" s="1425">
        <f t="shared" si="3"/>
        <v>0</v>
      </c>
      <c r="AF130" s="1425">
        <f t="shared" si="3"/>
        <v>0</v>
      </c>
      <c r="AG130" s="1425">
        <f t="shared" si="3"/>
        <v>0</v>
      </c>
      <c r="AH130" s="1425">
        <f t="shared" si="3"/>
        <v>0</v>
      </c>
      <c r="AI130" s="1425">
        <f t="shared" si="3"/>
        <v>0</v>
      </c>
      <c r="AJ130" s="1425">
        <f t="shared" si="3"/>
        <v>0</v>
      </c>
      <c r="AK130" s="1425">
        <f t="shared" si="3"/>
        <v>0</v>
      </c>
      <c r="AL130" s="1425">
        <f t="shared" si="3"/>
        <v>0</v>
      </c>
      <c r="AM130" s="1425">
        <f t="shared" si="3"/>
        <v>0</v>
      </c>
      <c r="AN130" s="1425">
        <f t="shared" si="3"/>
        <v>0</v>
      </c>
      <c r="AO130" s="1425">
        <f t="shared" si="3"/>
        <v>0</v>
      </c>
      <c r="AP130" s="1425">
        <f t="shared" si="3"/>
        <v>0</v>
      </c>
      <c r="AQ130" s="1425">
        <f t="shared" si="3"/>
        <v>0</v>
      </c>
      <c r="AR130" s="1425">
        <f t="shared" si="3"/>
        <v>0</v>
      </c>
      <c r="AS130" s="1425">
        <f t="shared" si="3"/>
        <v>0</v>
      </c>
      <c r="AT130" s="1425">
        <f t="shared" si="3"/>
        <v>0</v>
      </c>
      <c r="AU130" s="1425">
        <f t="shared" si="3"/>
        <v>0</v>
      </c>
    </row>
    <row r="131" spans="1:66" ht="10.5">
      <c r="A131" s="1434"/>
      <c r="B131" s="1624" t="s">
        <v>49</v>
      </c>
      <c r="C131" s="1446" t="s">
        <v>66</v>
      </c>
      <c r="D131" s="1424"/>
      <c r="E131" s="1424"/>
      <c r="F131" s="1424"/>
      <c r="G131" s="1424">
        <f t="shared" ref="G131:G170" si="4">+G68</f>
        <v>3400</v>
      </c>
      <c r="H131" s="1424">
        <f t="shared" ref="H131:AU131" si="5">+G131+H68</f>
        <v>6800</v>
      </c>
      <c r="I131" s="1424">
        <f t="shared" si="5"/>
        <v>10200</v>
      </c>
      <c r="J131" s="1424">
        <f t="shared" si="5"/>
        <v>13600</v>
      </c>
      <c r="K131" s="1424">
        <f t="shared" si="5"/>
        <v>17000</v>
      </c>
      <c r="L131" s="1424">
        <f t="shared" si="5"/>
        <v>20400</v>
      </c>
      <c r="M131" s="1424">
        <f t="shared" si="5"/>
        <v>23800</v>
      </c>
      <c r="N131" s="1424">
        <f t="shared" si="5"/>
        <v>27200</v>
      </c>
      <c r="O131" s="1424">
        <f t="shared" si="5"/>
        <v>30600</v>
      </c>
      <c r="P131" s="1424">
        <f t="shared" si="5"/>
        <v>34000</v>
      </c>
      <c r="Q131" s="1424">
        <f t="shared" si="5"/>
        <v>37400</v>
      </c>
      <c r="R131" s="1424">
        <f t="shared" si="5"/>
        <v>40800</v>
      </c>
      <c r="S131" s="1424">
        <f t="shared" si="5"/>
        <v>44200</v>
      </c>
      <c r="T131" s="1424">
        <f t="shared" si="5"/>
        <v>47600</v>
      </c>
      <c r="U131" s="1424">
        <f t="shared" si="5"/>
        <v>51000</v>
      </c>
      <c r="V131" s="1424">
        <f t="shared" si="5"/>
        <v>54400</v>
      </c>
      <c r="W131" s="1424">
        <f t="shared" si="5"/>
        <v>57800</v>
      </c>
      <c r="X131" s="1424">
        <f t="shared" si="5"/>
        <v>61200</v>
      </c>
      <c r="Y131" s="1424">
        <f t="shared" si="5"/>
        <v>64600</v>
      </c>
      <c r="Z131" s="1424">
        <f t="shared" si="5"/>
        <v>68000</v>
      </c>
      <c r="AA131" s="1424">
        <f t="shared" si="5"/>
        <v>71400</v>
      </c>
      <c r="AB131" s="1424">
        <f t="shared" si="5"/>
        <v>74800</v>
      </c>
      <c r="AC131" s="1424">
        <f t="shared" si="5"/>
        <v>78200</v>
      </c>
      <c r="AD131" s="1424">
        <f t="shared" si="5"/>
        <v>81600</v>
      </c>
      <c r="AE131" s="1424">
        <f t="shared" si="5"/>
        <v>85000</v>
      </c>
      <c r="AF131" s="1424">
        <f t="shared" si="5"/>
        <v>88400</v>
      </c>
      <c r="AG131" s="1424">
        <f t="shared" si="5"/>
        <v>91800</v>
      </c>
      <c r="AH131" s="1424">
        <f t="shared" si="5"/>
        <v>95200</v>
      </c>
      <c r="AI131" s="1424">
        <f t="shared" si="5"/>
        <v>98600</v>
      </c>
      <c r="AJ131" s="1424">
        <f t="shared" si="5"/>
        <v>102000</v>
      </c>
      <c r="AK131" s="1424">
        <f t="shared" si="5"/>
        <v>105400</v>
      </c>
      <c r="AL131" s="1424">
        <f t="shared" si="5"/>
        <v>108800</v>
      </c>
      <c r="AM131" s="1424">
        <f t="shared" si="5"/>
        <v>112200</v>
      </c>
      <c r="AN131" s="1424">
        <f t="shared" si="5"/>
        <v>115600</v>
      </c>
      <c r="AO131" s="1424">
        <f t="shared" si="5"/>
        <v>119000</v>
      </c>
      <c r="AP131" s="1424">
        <f t="shared" si="5"/>
        <v>122400</v>
      </c>
      <c r="AQ131" s="1424">
        <f t="shared" si="5"/>
        <v>125800</v>
      </c>
      <c r="AR131" s="1424">
        <f t="shared" si="5"/>
        <v>129200</v>
      </c>
      <c r="AS131" s="1424">
        <f t="shared" si="5"/>
        <v>132600</v>
      </c>
      <c r="AT131" s="1424">
        <f t="shared" si="5"/>
        <v>136000</v>
      </c>
      <c r="AU131" s="1424">
        <f t="shared" si="5"/>
        <v>139400</v>
      </c>
      <c r="AV131" s="1424">
        <f t="shared" ref="AV131:AV170" si="6">+AU131+AV68</f>
        <v>142800</v>
      </c>
      <c r="AW131" s="1424">
        <f t="shared" ref="AW131:AW170" si="7">+AV131+AW68</f>
        <v>146200</v>
      </c>
      <c r="AX131" s="1424">
        <f t="shared" ref="AX131:AX170" si="8">+AW131+AX68</f>
        <v>149600</v>
      </c>
      <c r="AY131" s="1424">
        <f t="shared" ref="AY131:AY170" si="9">+AX131+AY68</f>
        <v>153000</v>
      </c>
      <c r="AZ131" s="1424">
        <f t="shared" ref="AZ131:AZ170" si="10">+AY131+AZ68</f>
        <v>156400</v>
      </c>
      <c r="BA131" s="1424">
        <f t="shared" ref="BA131:BA170" si="11">+AZ131+BA68</f>
        <v>159800</v>
      </c>
      <c r="BB131" s="1424">
        <f t="shared" ref="BB131:BB170" si="12">+BA131+BB68</f>
        <v>163200</v>
      </c>
      <c r="BC131" s="1424">
        <f t="shared" ref="BC131:BC170" si="13">+BB131+BC68</f>
        <v>166600</v>
      </c>
      <c r="BD131" s="1424">
        <f t="shared" ref="BD131:BD170" si="14">+BC131+BD68</f>
        <v>170000</v>
      </c>
      <c r="BE131" s="1424">
        <f t="shared" ref="BE131:BE170" si="15">+BD131+BE68</f>
        <v>173400</v>
      </c>
      <c r="BF131" s="1424">
        <f t="shared" ref="BF131:BF170" si="16">+BE131+BF68</f>
        <v>176800</v>
      </c>
      <c r="BG131" s="1424">
        <f t="shared" ref="BG131:BG170" si="17">+BF131+BG68</f>
        <v>180200</v>
      </c>
      <c r="BH131" s="1424">
        <f t="shared" ref="BH131:BH170" si="18">+BG131+BH68</f>
        <v>183600</v>
      </c>
      <c r="BI131" s="1424">
        <f t="shared" ref="BI131:BI170" si="19">+BH131+BI68</f>
        <v>187000</v>
      </c>
      <c r="BJ131" s="1424">
        <f t="shared" ref="BJ131:BJ170" si="20">+BI131+BJ68</f>
        <v>190400</v>
      </c>
      <c r="BK131" s="1424">
        <f t="shared" ref="BK131:BK170" si="21">+BJ131+BK68</f>
        <v>193800</v>
      </c>
      <c r="BL131" s="1424">
        <f t="shared" ref="BL131:BL170" si="22">+BK131+BL68</f>
        <v>197200</v>
      </c>
      <c r="BM131" s="1424">
        <f t="shared" ref="BM131:BM170" si="23">+BL131+BM68</f>
        <v>200600</v>
      </c>
      <c r="BN131" s="1424">
        <f t="shared" ref="BN131:BN170" si="24">+BM131+BN68</f>
        <v>204000</v>
      </c>
    </row>
    <row r="132" spans="1:66" ht="10.5">
      <c r="A132" s="1434"/>
      <c r="B132" s="1624"/>
      <c r="C132" s="1446" t="s">
        <v>67</v>
      </c>
      <c r="D132" s="1425"/>
      <c r="E132" s="1425"/>
      <c r="F132" s="1425"/>
      <c r="G132" s="1425">
        <f t="shared" si="4"/>
        <v>0</v>
      </c>
      <c r="H132" s="1425">
        <f t="shared" ref="H132:AT132" si="25">+G132+H69</f>
        <v>1300</v>
      </c>
      <c r="I132" s="1425">
        <f t="shared" si="25"/>
        <v>2600</v>
      </c>
      <c r="J132" s="1425">
        <f t="shared" si="25"/>
        <v>3900</v>
      </c>
      <c r="K132" s="1425">
        <f t="shared" si="25"/>
        <v>5200</v>
      </c>
      <c r="L132" s="1425">
        <f t="shared" si="25"/>
        <v>6500</v>
      </c>
      <c r="M132" s="1425">
        <f t="shared" si="25"/>
        <v>7800</v>
      </c>
      <c r="N132" s="1425">
        <f t="shared" si="25"/>
        <v>9100</v>
      </c>
      <c r="O132" s="1425">
        <f t="shared" si="25"/>
        <v>10400</v>
      </c>
      <c r="P132" s="1425">
        <f t="shared" si="25"/>
        <v>11700</v>
      </c>
      <c r="Q132" s="1425">
        <f t="shared" si="25"/>
        <v>13000</v>
      </c>
      <c r="R132" s="1425">
        <f t="shared" si="25"/>
        <v>14300</v>
      </c>
      <c r="S132" s="1425">
        <f t="shared" si="25"/>
        <v>15600</v>
      </c>
      <c r="T132" s="1425">
        <f t="shared" si="25"/>
        <v>16900</v>
      </c>
      <c r="U132" s="1425">
        <f t="shared" si="25"/>
        <v>18200</v>
      </c>
      <c r="V132" s="1425">
        <f t="shared" si="25"/>
        <v>19500</v>
      </c>
      <c r="W132" s="1425">
        <f t="shared" si="25"/>
        <v>20800</v>
      </c>
      <c r="X132" s="1425">
        <f t="shared" si="25"/>
        <v>22100</v>
      </c>
      <c r="Y132" s="1425">
        <f t="shared" si="25"/>
        <v>23400</v>
      </c>
      <c r="Z132" s="1425">
        <f t="shared" si="25"/>
        <v>24700</v>
      </c>
      <c r="AA132" s="1425">
        <f t="shared" si="25"/>
        <v>26000</v>
      </c>
      <c r="AB132" s="1425">
        <f t="shared" si="25"/>
        <v>27300</v>
      </c>
      <c r="AC132" s="1425">
        <f t="shared" si="25"/>
        <v>28600</v>
      </c>
      <c r="AD132" s="1425">
        <f t="shared" si="25"/>
        <v>29900</v>
      </c>
      <c r="AE132" s="1425">
        <f t="shared" si="25"/>
        <v>31200</v>
      </c>
      <c r="AF132" s="1425">
        <f t="shared" si="25"/>
        <v>32500</v>
      </c>
      <c r="AG132" s="1425">
        <f t="shared" si="25"/>
        <v>33800</v>
      </c>
      <c r="AH132" s="1425">
        <f t="shared" si="25"/>
        <v>35100</v>
      </c>
      <c r="AI132" s="1425">
        <f t="shared" si="25"/>
        <v>36400</v>
      </c>
      <c r="AJ132" s="1425">
        <f t="shared" si="25"/>
        <v>37700</v>
      </c>
      <c r="AK132" s="1425">
        <f t="shared" si="25"/>
        <v>39000</v>
      </c>
      <c r="AL132" s="1425">
        <f t="shared" si="25"/>
        <v>40300</v>
      </c>
      <c r="AM132" s="1425">
        <f t="shared" si="25"/>
        <v>41600</v>
      </c>
      <c r="AN132" s="1425">
        <f t="shared" si="25"/>
        <v>42900</v>
      </c>
      <c r="AO132" s="1425">
        <f t="shared" si="25"/>
        <v>44200</v>
      </c>
      <c r="AP132" s="1425">
        <f t="shared" si="25"/>
        <v>45500</v>
      </c>
      <c r="AQ132" s="1425">
        <f t="shared" si="25"/>
        <v>46800</v>
      </c>
      <c r="AR132" s="1425">
        <f t="shared" si="25"/>
        <v>48100</v>
      </c>
      <c r="AS132" s="1425">
        <f t="shared" si="25"/>
        <v>49400</v>
      </c>
      <c r="AT132" s="1425">
        <f t="shared" si="25"/>
        <v>50700</v>
      </c>
      <c r="AU132" s="1425">
        <f t="shared" ref="AU132:AU146" si="26">+AT132+AU69</f>
        <v>52000</v>
      </c>
      <c r="AV132" s="1425">
        <f t="shared" si="6"/>
        <v>53300</v>
      </c>
      <c r="AW132" s="1425">
        <f t="shared" si="7"/>
        <v>54600</v>
      </c>
      <c r="AX132" s="1425">
        <f t="shared" si="8"/>
        <v>55900</v>
      </c>
      <c r="AY132" s="1425">
        <f t="shared" si="9"/>
        <v>57200</v>
      </c>
      <c r="AZ132" s="1425">
        <f t="shared" si="10"/>
        <v>58500</v>
      </c>
      <c r="BA132" s="1425">
        <f t="shared" si="11"/>
        <v>59800</v>
      </c>
      <c r="BB132" s="1425">
        <f t="shared" si="12"/>
        <v>61100</v>
      </c>
      <c r="BC132" s="1425">
        <f t="shared" si="13"/>
        <v>62400</v>
      </c>
      <c r="BD132" s="1425">
        <f t="shared" si="14"/>
        <v>63700</v>
      </c>
      <c r="BE132" s="1425">
        <f t="shared" si="15"/>
        <v>65000</v>
      </c>
      <c r="BF132" s="1425">
        <f t="shared" si="16"/>
        <v>66300</v>
      </c>
      <c r="BG132" s="1425">
        <f t="shared" si="17"/>
        <v>67600</v>
      </c>
      <c r="BH132" s="1425">
        <f t="shared" si="18"/>
        <v>68900</v>
      </c>
      <c r="BI132" s="1425">
        <f t="shared" si="19"/>
        <v>70200</v>
      </c>
      <c r="BJ132" s="1425">
        <f t="shared" si="20"/>
        <v>71500</v>
      </c>
      <c r="BK132" s="1425">
        <f t="shared" si="21"/>
        <v>72800</v>
      </c>
      <c r="BL132" s="1425">
        <f t="shared" si="22"/>
        <v>74100</v>
      </c>
      <c r="BM132" s="1425">
        <f t="shared" si="23"/>
        <v>75400</v>
      </c>
      <c r="BN132" s="1425">
        <f t="shared" si="24"/>
        <v>76700</v>
      </c>
    </row>
    <row r="133" spans="1:66" ht="10.5">
      <c r="A133" s="1434"/>
      <c r="B133" s="1624"/>
      <c r="C133" s="1446" t="s">
        <v>68</v>
      </c>
      <c r="D133" s="1424"/>
      <c r="E133" s="1424"/>
      <c r="F133" s="1424"/>
      <c r="G133" s="1424">
        <f t="shared" si="4"/>
        <v>0</v>
      </c>
      <c r="H133" s="1424">
        <f t="shared" ref="H133:AT133" si="27">+G133+H70</f>
        <v>0</v>
      </c>
      <c r="I133" s="1424">
        <f t="shared" si="27"/>
        <v>700</v>
      </c>
      <c r="J133" s="1424">
        <f t="shared" si="27"/>
        <v>1400</v>
      </c>
      <c r="K133" s="1424">
        <f t="shared" si="27"/>
        <v>2100</v>
      </c>
      <c r="L133" s="1424">
        <f t="shared" si="27"/>
        <v>2800</v>
      </c>
      <c r="M133" s="1424">
        <f t="shared" si="27"/>
        <v>3500</v>
      </c>
      <c r="N133" s="1424">
        <f t="shared" si="27"/>
        <v>4200</v>
      </c>
      <c r="O133" s="1424">
        <f t="shared" si="27"/>
        <v>4900</v>
      </c>
      <c r="P133" s="1424">
        <f t="shared" si="27"/>
        <v>5600</v>
      </c>
      <c r="Q133" s="1424">
        <f t="shared" si="27"/>
        <v>6300</v>
      </c>
      <c r="R133" s="1424">
        <f t="shared" si="27"/>
        <v>7000</v>
      </c>
      <c r="S133" s="1424">
        <f t="shared" si="27"/>
        <v>7700</v>
      </c>
      <c r="T133" s="1424">
        <f t="shared" si="27"/>
        <v>8400</v>
      </c>
      <c r="U133" s="1424">
        <f t="shared" si="27"/>
        <v>9100</v>
      </c>
      <c r="V133" s="1424">
        <f t="shared" si="27"/>
        <v>9800</v>
      </c>
      <c r="W133" s="1424">
        <f t="shared" si="27"/>
        <v>10500</v>
      </c>
      <c r="X133" s="1424">
        <f t="shared" si="27"/>
        <v>11200</v>
      </c>
      <c r="Y133" s="1424">
        <f t="shared" si="27"/>
        <v>11900</v>
      </c>
      <c r="Z133" s="1424">
        <f t="shared" si="27"/>
        <v>12600</v>
      </c>
      <c r="AA133" s="1424">
        <f t="shared" si="27"/>
        <v>13300</v>
      </c>
      <c r="AB133" s="1424">
        <f t="shared" si="27"/>
        <v>14000</v>
      </c>
      <c r="AC133" s="1424">
        <f t="shared" si="27"/>
        <v>14700</v>
      </c>
      <c r="AD133" s="1424">
        <f t="shared" si="27"/>
        <v>15400</v>
      </c>
      <c r="AE133" s="1424">
        <f t="shared" si="27"/>
        <v>16100</v>
      </c>
      <c r="AF133" s="1424">
        <f t="shared" si="27"/>
        <v>16800</v>
      </c>
      <c r="AG133" s="1424">
        <f t="shared" si="27"/>
        <v>17500</v>
      </c>
      <c r="AH133" s="1424">
        <f t="shared" si="27"/>
        <v>18200</v>
      </c>
      <c r="AI133" s="1424">
        <f t="shared" si="27"/>
        <v>18900</v>
      </c>
      <c r="AJ133" s="1424">
        <f t="shared" si="27"/>
        <v>19600</v>
      </c>
      <c r="AK133" s="1424">
        <f t="shared" si="27"/>
        <v>20300</v>
      </c>
      <c r="AL133" s="1424">
        <f t="shared" si="27"/>
        <v>21000</v>
      </c>
      <c r="AM133" s="1424">
        <f t="shared" si="27"/>
        <v>21700</v>
      </c>
      <c r="AN133" s="1424">
        <f t="shared" si="27"/>
        <v>22400</v>
      </c>
      <c r="AO133" s="1424">
        <f t="shared" si="27"/>
        <v>23100</v>
      </c>
      <c r="AP133" s="1424">
        <f t="shared" si="27"/>
        <v>23800</v>
      </c>
      <c r="AQ133" s="1424">
        <f t="shared" si="27"/>
        <v>24500</v>
      </c>
      <c r="AR133" s="1424">
        <f t="shared" si="27"/>
        <v>25200</v>
      </c>
      <c r="AS133" s="1424">
        <f t="shared" si="27"/>
        <v>25900</v>
      </c>
      <c r="AT133" s="1424">
        <f t="shared" si="27"/>
        <v>26600</v>
      </c>
      <c r="AU133" s="1424">
        <f t="shared" si="26"/>
        <v>27300</v>
      </c>
      <c r="AV133" s="1424">
        <f t="shared" si="6"/>
        <v>28000</v>
      </c>
      <c r="AW133" s="1424">
        <f t="shared" si="7"/>
        <v>28700</v>
      </c>
      <c r="AX133" s="1424">
        <f t="shared" si="8"/>
        <v>29400</v>
      </c>
      <c r="AY133" s="1424">
        <f t="shared" si="9"/>
        <v>30100</v>
      </c>
      <c r="AZ133" s="1424">
        <f t="shared" si="10"/>
        <v>30800</v>
      </c>
      <c r="BA133" s="1424">
        <f t="shared" si="11"/>
        <v>31500</v>
      </c>
      <c r="BB133" s="1424">
        <f t="shared" si="12"/>
        <v>32200</v>
      </c>
      <c r="BC133" s="1424">
        <f t="shared" si="13"/>
        <v>32900</v>
      </c>
      <c r="BD133" s="1424">
        <f t="shared" si="14"/>
        <v>33600</v>
      </c>
      <c r="BE133" s="1424">
        <f t="shared" si="15"/>
        <v>34300</v>
      </c>
      <c r="BF133" s="1424">
        <f t="shared" si="16"/>
        <v>35000</v>
      </c>
      <c r="BG133" s="1424">
        <f t="shared" si="17"/>
        <v>35700</v>
      </c>
      <c r="BH133" s="1424">
        <f t="shared" si="18"/>
        <v>36400</v>
      </c>
      <c r="BI133" s="1424">
        <f t="shared" si="19"/>
        <v>37100</v>
      </c>
      <c r="BJ133" s="1424">
        <f t="shared" si="20"/>
        <v>37800</v>
      </c>
      <c r="BK133" s="1424">
        <f t="shared" si="21"/>
        <v>38500</v>
      </c>
      <c r="BL133" s="1424">
        <f t="shared" si="22"/>
        <v>39200</v>
      </c>
      <c r="BM133" s="1424">
        <f t="shared" si="23"/>
        <v>39900</v>
      </c>
      <c r="BN133" s="1424">
        <f t="shared" si="24"/>
        <v>40600</v>
      </c>
    </row>
    <row r="134" spans="1:66" ht="10.5">
      <c r="A134" s="1434"/>
      <c r="B134" s="1624"/>
      <c r="C134" s="1446" t="s">
        <v>69</v>
      </c>
      <c r="D134" s="1425"/>
      <c r="E134" s="1425"/>
      <c r="F134" s="1425"/>
      <c r="G134" s="1425">
        <f t="shared" si="4"/>
        <v>0</v>
      </c>
      <c r="H134" s="1425">
        <f t="shared" ref="H134:AT134" si="28">+G134+H71</f>
        <v>0</v>
      </c>
      <c r="I134" s="1425">
        <f t="shared" si="28"/>
        <v>0</v>
      </c>
      <c r="J134" s="1425">
        <f t="shared" si="28"/>
        <v>700</v>
      </c>
      <c r="K134" s="1425">
        <f t="shared" si="28"/>
        <v>1400</v>
      </c>
      <c r="L134" s="1425">
        <f t="shared" si="28"/>
        <v>2100</v>
      </c>
      <c r="M134" s="1425">
        <f t="shared" si="28"/>
        <v>2800</v>
      </c>
      <c r="N134" s="1425">
        <f t="shared" si="28"/>
        <v>3500</v>
      </c>
      <c r="O134" s="1425">
        <f t="shared" si="28"/>
        <v>4200</v>
      </c>
      <c r="P134" s="1425">
        <f t="shared" si="28"/>
        <v>4900</v>
      </c>
      <c r="Q134" s="1425">
        <f t="shared" si="28"/>
        <v>5600</v>
      </c>
      <c r="R134" s="1425">
        <f t="shared" si="28"/>
        <v>6300</v>
      </c>
      <c r="S134" s="1425">
        <f t="shared" si="28"/>
        <v>7000</v>
      </c>
      <c r="T134" s="1425">
        <f t="shared" si="28"/>
        <v>7700</v>
      </c>
      <c r="U134" s="1425">
        <f t="shared" si="28"/>
        <v>8400</v>
      </c>
      <c r="V134" s="1425">
        <f t="shared" si="28"/>
        <v>9100</v>
      </c>
      <c r="W134" s="1425">
        <f t="shared" si="28"/>
        <v>9800</v>
      </c>
      <c r="X134" s="1425">
        <f t="shared" si="28"/>
        <v>10500</v>
      </c>
      <c r="Y134" s="1425">
        <f t="shared" si="28"/>
        <v>11200</v>
      </c>
      <c r="Z134" s="1425">
        <f t="shared" si="28"/>
        <v>11900</v>
      </c>
      <c r="AA134" s="1425">
        <f t="shared" si="28"/>
        <v>12600</v>
      </c>
      <c r="AB134" s="1425">
        <f t="shared" si="28"/>
        <v>13300</v>
      </c>
      <c r="AC134" s="1425">
        <f t="shared" si="28"/>
        <v>14000</v>
      </c>
      <c r="AD134" s="1425">
        <f t="shared" si="28"/>
        <v>14700</v>
      </c>
      <c r="AE134" s="1425">
        <f t="shared" si="28"/>
        <v>15400</v>
      </c>
      <c r="AF134" s="1425">
        <f t="shared" si="28"/>
        <v>16100</v>
      </c>
      <c r="AG134" s="1425">
        <f t="shared" si="28"/>
        <v>16800</v>
      </c>
      <c r="AH134" s="1425">
        <f t="shared" si="28"/>
        <v>17500</v>
      </c>
      <c r="AI134" s="1425">
        <f t="shared" si="28"/>
        <v>18200</v>
      </c>
      <c r="AJ134" s="1425">
        <f t="shared" si="28"/>
        <v>18900</v>
      </c>
      <c r="AK134" s="1425">
        <f t="shared" si="28"/>
        <v>19600</v>
      </c>
      <c r="AL134" s="1425">
        <f t="shared" si="28"/>
        <v>20300</v>
      </c>
      <c r="AM134" s="1425">
        <f t="shared" si="28"/>
        <v>21000</v>
      </c>
      <c r="AN134" s="1425">
        <f t="shared" si="28"/>
        <v>21700</v>
      </c>
      <c r="AO134" s="1425">
        <f t="shared" si="28"/>
        <v>22400</v>
      </c>
      <c r="AP134" s="1425">
        <f t="shared" si="28"/>
        <v>23100</v>
      </c>
      <c r="AQ134" s="1425">
        <f t="shared" si="28"/>
        <v>23800</v>
      </c>
      <c r="AR134" s="1425">
        <f t="shared" si="28"/>
        <v>24500</v>
      </c>
      <c r="AS134" s="1425">
        <f t="shared" si="28"/>
        <v>25200</v>
      </c>
      <c r="AT134" s="1425">
        <f t="shared" si="28"/>
        <v>25900</v>
      </c>
      <c r="AU134" s="1425">
        <f t="shared" si="26"/>
        <v>26600</v>
      </c>
      <c r="AV134" s="1425">
        <f t="shared" si="6"/>
        <v>27300</v>
      </c>
      <c r="AW134" s="1425">
        <f t="shared" si="7"/>
        <v>28000</v>
      </c>
      <c r="AX134" s="1425">
        <f t="shared" si="8"/>
        <v>28700</v>
      </c>
      <c r="AY134" s="1425">
        <f t="shared" si="9"/>
        <v>29400</v>
      </c>
      <c r="AZ134" s="1425">
        <f t="shared" si="10"/>
        <v>30100</v>
      </c>
      <c r="BA134" s="1425">
        <f t="shared" si="11"/>
        <v>30800</v>
      </c>
      <c r="BB134" s="1425">
        <f t="shared" si="12"/>
        <v>31500</v>
      </c>
      <c r="BC134" s="1425">
        <f t="shared" si="13"/>
        <v>32200</v>
      </c>
      <c r="BD134" s="1425">
        <f t="shared" si="14"/>
        <v>32900</v>
      </c>
      <c r="BE134" s="1425">
        <f t="shared" si="15"/>
        <v>33600</v>
      </c>
      <c r="BF134" s="1425">
        <f t="shared" si="16"/>
        <v>34300</v>
      </c>
      <c r="BG134" s="1425">
        <f t="shared" si="17"/>
        <v>35000</v>
      </c>
      <c r="BH134" s="1425">
        <f t="shared" si="18"/>
        <v>35700</v>
      </c>
      <c r="BI134" s="1425">
        <f t="shared" si="19"/>
        <v>36400</v>
      </c>
      <c r="BJ134" s="1425">
        <f t="shared" si="20"/>
        <v>37100</v>
      </c>
      <c r="BK134" s="1425">
        <f t="shared" si="21"/>
        <v>37800</v>
      </c>
      <c r="BL134" s="1425">
        <f t="shared" si="22"/>
        <v>38500</v>
      </c>
      <c r="BM134" s="1425">
        <f t="shared" si="23"/>
        <v>39200</v>
      </c>
      <c r="BN134" s="1425">
        <f t="shared" si="24"/>
        <v>39900</v>
      </c>
    </row>
    <row r="135" spans="1:66" ht="10.5">
      <c r="A135" s="1434"/>
      <c r="B135" s="1624" t="s">
        <v>77</v>
      </c>
      <c r="C135" s="1446" t="s">
        <v>66</v>
      </c>
      <c r="D135" s="1424"/>
      <c r="E135" s="1424"/>
      <c r="F135" s="1424"/>
      <c r="G135" s="1424">
        <f t="shared" si="4"/>
        <v>0</v>
      </c>
      <c r="H135" s="1424">
        <f t="shared" ref="H135:AT135" si="29">+G135+H72</f>
        <v>0</v>
      </c>
      <c r="I135" s="1424">
        <f t="shared" si="29"/>
        <v>0</v>
      </c>
      <c r="J135" s="1424">
        <f t="shared" si="29"/>
        <v>0</v>
      </c>
      <c r="K135" s="1424">
        <f t="shared" si="29"/>
        <v>400</v>
      </c>
      <c r="L135" s="1424">
        <f t="shared" si="29"/>
        <v>800</v>
      </c>
      <c r="M135" s="1424">
        <f t="shared" si="29"/>
        <v>1200</v>
      </c>
      <c r="N135" s="1424">
        <f t="shared" si="29"/>
        <v>1600</v>
      </c>
      <c r="O135" s="1424">
        <f t="shared" si="29"/>
        <v>2000</v>
      </c>
      <c r="P135" s="1424">
        <f t="shared" si="29"/>
        <v>2400</v>
      </c>
      <c r="Q135" s="1424">
        <f t="shared" si="29"/>
        <v>2800</v>
      </c>
      <c r="R135" s="1424">
        <f t="shared" si="29"/>
        <v>3200</v>
      </c>
      <c r="S135" s="1424">
        <f t="shared" si="29"/>
        <v>3600</v>
      </c>
      <c r="T135" s="1424">
        <f t="shared" si="29"/>
        <v>4000</v>
      </c>
      <c r="U135" s="1424">
        <f t="shared" si="29"/>
        <v>4400</v>
      </c>
      <c r="V135" s="1424">
        <f t="shared" si="29"/>
        <v>4800</v>
      </c>
      <c r="W135" s="1424">
        <f t="shared" si="29"/>
        <v>5200</v>
      </c>
      <c r="X135" s="1424">
        <f t="shared" si="29"/>
        <v>5600</v>
      </c>
      <c r="Y135" s="1424">
        <f t="shared" si="29"/>
        <v>6000</v>
      </c>
      <c r="Z135" s="1424">
        <f t="shared" si="29"/>
        <v>6400</v>
      </c>
      <c r="AA135" s="1424">
        <f t="shared" si="29"/>
        <v>6800</v>
      </c>
      <c r="AB135" s="1424">
        <f t="shared" si="29"/>
        <v>7200</v>
      </c>
      <c r="AC135" s="1424">
        <f t="shared" si="29"/>
        <v>7600</v>
      </c>
      <c r="AD135" s="1424">
        <f t="shared" si="29"/>
        <v>8000</v>
      </c>
      <c r="AE135" s="1424">
        <f t="shared" si="29"/>
        <v>8400</v>
      </c>
      <c r="AF135" s="1424">
        <f t="shared" si="29"/>
        <v>8800</v>
      </c>
      <c r="AG135" s="1424">
        <f t="shared" si="29"/>
        <v>9200</v>
      </c>
      <c r="AH135" s="1424">
        <f t="shared" si="29"/>
        <v>9600</v>
      </c>
      <c r="AI135" s="1424">
        <f t="shared" si="29"/>
        <v>10000</v>
      </c>
      <c r="AJ135" s="1424">
        <f t="shared" si="29"/>
        <v>10400</v>
      </c>
      <c r="AK135" s="1424">
        <f t="shared" si="29"/>
        <v>10800</v>
      </c>
      <c r="AL135" s="1424">
        <f t="shared" si="29"/>
        <v>11200</v>
      </c>
      <c r="AM135" s="1424">
        <f t="shared" si="29"/>
        <v>11600</v>
      </c>
      <c r="AN135" s="1424">
        <f t="shared" si="29"/>
        <v>12000</v>
      </c>
      <c r="AO135" s="1424">
        <f t="shared" si="29"/>
        <v>12400</v>
      </c>
      <c r="AP135" s="1424">
        <f t="shared" si="29"/>
        <v>12800</v>
      </c>
      <c r="AQ135" s="1424">
        <f t="shared" si="29"/>
        <v>13200</v>
      </c>
      <c r="AR135" s="1424">
        <f t="shared" si="29"/>
        <v>13600</v>
      </c>
      <c r="AS135" s="1424">
        <f t="shared" si="29"/>
        <v>14000</v>
      </c>
      <c r="AT135" s="1424">
        <f t="shared" si="29"/>
        <v>14400</v>
      </c>
      <c r="AU135" s="1424">
        <f t="shared" si="26"/>
        <v>14800</v>
      </c>
      <c r="AV135" s="1424">
        <f t="shared" si="6"/>
        <v>15200</v>
      </c>
      <c r="AW135" s="1424">
        <f t="shared" si="7"/>
        <v>15600</v>
      </c>
      <c r="AX135" s="1424">
        <f t="shared" si="8"/>
        <v>16000</v>
      </c>
      <c r="AY135" s="1424">
        <f t="shared" si="9"/>
        <v>16400</v>
      </c>
      <c r="AZ135" s="1424">
        <f t="shared" si="10"/>
        <v>16800</v>
      </c>
      <c r="BA135" s="1424">
        <f t="shared" si="11"/>
        <v>17200</v>
      </c>
      <c r="BB135" s="1424">
        <f t="shared" si="12"/>
        <v>17600</v>
      </c>
      <c r="BC135" s="1424">
        <f t="shared" si="13"/>
        <v>18000</v>
      </c>
      <c r="BD135" s="1424">
        <f t="shared" si="14"/>
        <v>18400</v>
      </c>
      <c r="BE135" s="1424">
        <f t="shared" si="15"/>
        <v>18800</v>
      </c>
      <c r="BF135" s="1424">
        <f t="shared" si="16"/>
        <v>19200</v>
      </c>
      <c r="BG135" s="1424">
        <f t="shared" si="17"/>
        <v>19600</v>
      </c>
      <c r="BH135" s="1424">
        <f t="shared" si="18"/>
        <v>20000</v>
      </c>
      <c r="BI135" s="1424">
        <f t="shared" si="19"/>
        <v>20400</v>
      </c>
      <c r="BJ135" s="1424">
        <f t="shared" si="20"/>
        <v>20800</v>
      </c>
      <c r="BK135" s="1424">
        <f t="shared" si="21"/>
        <v>21200</v>
      </c>
      <c r="BL135" s="1424">
        <f t="shared" si="22"/>
        <v>21600</v>
      </c>
      <c r="BM135" s="1424">
        <f t="shared" si="23"/>
        <v>22000</v>
      </c>
      <c r="BN135" s="1424">
        <f t="shared" si="24"/>
        <v>22400</v>
      </c>
    </row>
    <row r="136" spans="1:66" ht="10.5">
      <c r="A136" s="1434"/>
      <c r="B136" s="1624"/>
      <c r="C136" s="1446" t="s">
        <v>67</v>
      </c>
      <c r="D136" s="1425"/>
      <c r="E136" s="1425"/>
      <c r="F136" s="1425"/>
      <c r="G136" s="1425">
        <f t="shared" si="4"/>
        <v>0</v>
      </c>
      <c r="H136" s="1425">
        <f t="shared" ref="H136:AT136" si="30">+G136+H73</f>
        <v>0</v>
      </c>
      <c r="I136" s="1425">
        <f t="shared" si="30"/>
        <v>0</v>
      </c>
      <c r="J136" s="1425">
        <f t="shared" si="30"/>
        <v>0</v>
      </c>
      <c r="K136" s="1425">
        <f t="shared" si="30"/>
        <v>0</v>
      </c>
      <c r="L136" s="1425">
        <f t="shared" si="30"/>
        <v>400</v>
      </c>
      <c r="M136" s="1425">
        <f t="shared" si="30"/>
        <v>800</v>
      </c>
      <c r="N136" s="1425">
        <f t="shared" si="30"/>
        <v>1200</v>
      </c>
      <c r="O136" s="1425">
        <f t="shared" si="30"/>
        <v>1600</v>
      </c>
      <c r="P136" s="1425">
        <f t="shared" si="30"/>
        <v>2000</v>
      </c>
      <c r="Q136" s="1425">
        <f t="shared" si="30"/>
        <v>2400</v>
      </c>
      <c r="R136" s="1425">
        <f t="shared" si="30"/>
        <v>2800</v>
      </c>
      <c r="S136" s="1425">
        <f t="shared" si="30"/>
        <v>3200</v>
      </c>
      <c r="T136" s="1425">
        <f t="shared" si="30"/>
        <v>3600</v>
      </c>
      <c r="U136" s="1425">
        <f t="shared" si="30"/>
        <v>4000</v>
      </c>
      <c r="V136" s="1425">
        <f t="shared" si="30"/>
        <v>4400</v>
      </c>
      <c r="W136" s="1425">
        <f t="shared" si="30"/>
        <v>4800</v>
      </c>
      <c r="X136" s="1425">
        <f t="shared" si="30"/>
        <v>5200</v>
      </c>
      <c r="Y136" s="1425">
        <f t="shared" si="30"/>
        <v>5600</v>
      </c>
      <c r="Z136" s="1425">
        <f t="shared" si="30"/>
        <v>6000</v>
      </c>
      <c r="AA136" s="1425">
        <f t="shared" si="30"/>
        <v>6400</v>
      </c>
      <c r="AB136" s="1425">
        <f t="shared" si="30"/>
        <v>6800</v>
      </c>
      <c r="AC136" s="1425">
        <f t="shared" si="30"/>
        <v>7200</v>
      </c>
      <c r="AD136" s="1425">
        <f t="shared" si="30"/>
        <v>7600</v>
      </c>
      <c r="AE136" s="1425">
        <f t="shared" si="30"/>
        <v>8000</v>
      </c>
      <c r="AF136" s="1425">
        <f t="shared" si="30"/>
        <v>8400</v>
      </c>
      <c r="AG136" s="1425">
        <f t="shared" si="30"/>
        <v>8800</v>
      </c>
      <c r="AH136" s="1425">
        <f t="shared" si="30"/>
        <v>9200</v>
      </c>
      <c r="AI136" s="1425">
        <f t="shared" si="30"/>
        <v>9600</v>
      </c>
      <c r="AJ136" s="1425">
        <f t="shared" si="30"/>
        <v>10000</v>
      </c>
      <c r="AK136" s="1425">
        <f t="shared" si="30"/>
        <v>10400</v>
      </c>
      <c r="AL136" s="1425">
        <f t="shared" si="30"/>
        <v>10800</v>
      </c>
      <c r="AM136" s="1425">
        <f t="shared" si="30"/>
        <v>11200</v>
      </c>
      <c r="AN136" s="1425">
        <f t="shared" si="30"/>
        <v>11600</v>
      </c>
      <c r="AO136" s="1425">
        <f t="shared" si="30"/>
        <v>12000</v>
      </c>
      <c r="AP136" s="1425">
        <f t="shared" si="30"/>
        <v>12400</v>
      </c>
      <c r="AQ136" s="1425">
        <f t="shared" si="30"/>
        <v>12800</v>
      </c>
      <c r="AR136" s="1425">
        <f t="shared" si="30"/>
        <v>13200</v>
      </c>
      <c r="AS136" s="1425">
        <f t="shared" si="30"/>
        <v>13600</v>
      </c>
      <c r="AT136" s="1425">
        <f t="shared" si="30"/>
        <v>14000</v>
      </c>
      <c r="AU136" s="1425">
        <f t="shared" si="26"/>
        <v>14400</v>
      </c>
      <c r="AV136" s="1425">
        <f t="shared" si="6"/>
        <v>14800</v>
      </c>
      <c r="AW136" s="1425">
        <f t="shared" si="7"/>
        <v>15200</v>
      </c>
      <c r="AX136" s="1425">
        <f t="shared" si="8"/>
        <v>15600</v>
      </c>
      <c r="AY136" s="1425">
        <f t="shared" si="9"/>
        <v>16000</v>
      </c>
      <c r="AZ136" s="1425">
        <f t="shared" si="10"/>
        <v>16400</v>
      </c>
      <c r="BA136" s="1425">
        <f t="shared" si="11"/>
        <v>16800</v>
      </c>
      <c r="BB136" s="1425">
        <f t="shared" si="12"/>
        <v>17200</v>
      </c>
      <c r="BC136" s="1425">
        <f t="shared" si="13"/>
        <v>17600</v>
      </c>
      <c r="BD136" s="1425">
        <f t="shared" si="14"/>
        <v>18000</v>
      </c>
      <c r="BE136" s="1425">
        <f t="shared" si="15"/>
        <v>18400</v>
      </c>
      <c r="BF136" s="1425">
        <f t="shared" si="16"/>
        <v>18800</v>
      </c>
      <c r="BG136" s="1425">
        <f t="shared" si="17"/>
        <v>19200</v>
      </c>
      <c r="BH136" s="1425">
        <f t="shared" si="18"/>
        <v>19600</v>
      </c>
      <c r="BI136" s="1425">
        <f t="shared" si="19"/>
        <v>20000</v>
      </c>
      <c r="BJ136" s="1425">
        <f t="shared" si="20"/>
        <v>20400</v>
      </c>
      <c r="BK136" s="1425">
        <f t="shared" si="21"/>
        <v>20800</v>
      </c>
      <c r="BL136" s="1425">
        <f t="shared" si="22"/>
        <v>21200</v>
      </c>
      <c r="BM136" s="1425">
        <f t="shared" si="23"/>
        <v>21600</v>
      </c>
      <c r="BN136" s="1425">
        <f t="shared" si="24"/>
        <v>22000</v>
      </c>
    </row>
    <row r="137" spans="1:66" ht="10.5">
      <c r="A137" s="1434"/>
      <c r="B137" s="1624"/>
      <c r="C137" s="1446" t="s">
        <v>68</v>
      </c>
      <c r="D137" s="1424"/>
      <c r="E137" s="1424"/>
      <c r="F137" s="1424"/>
      <c r="G137" s="1424">
        <f t="shared" si="4"/>
        <v>0</v>
      </c>
      <c r="H137" s="1424">
        <f t="shared" ref="H137:AT137" si="31">+G137+H74</f>
        <v>0</v>
      </c>
      <c r="I137" s="1424">
        <f t="shared" si="31"/>
        <v>0</v>
      </c>
      <c r="J137" s="1424">
        <f t="shared" si="31"/>
        <v>0</v>
      </c>
      <c r="K137" s="1424">
        <f t="shared" si="31"/>
        <v>0</v>
      </c>
      <c r="L137" s="1424">
        <f t="shared" si="31"/>
        <v>0</v>
      </c>
      <c r="M137" s="1424">
        <f t="shared" si="31"/>
        <v>0</v>
      </c>
      <c r="N137" s="1424">
        <f t="shared" si="31"/>
        <v>0</v>
      </c>
      <c r="O137" s="1424">
        <f t="shared" si="31"/>
        <v>0</v>
      </c>
      <c r="P137" s="1424">
        <f t="shared" si="31"/>
        <v>0</v>
      </c>
      <c r="Q137" s="1424">
        <f t="shared" si="31"/>
        <v>0</v>
      </c>
      <c r="R137" s="1424">
        <f t="shared" si="31"/>
        <v>0</v>
      </c>
      <c r="S137" s="1424">
        <f t="shared" si="31"/>
        <v>0</v>
      </c>
      <c r="T137" s="1424">
        <f t="shared" si="31"/>
        <v>0</v>
      </c>
      <c r="U137" s="1424">
        <f t="shared" si="31"/>
        <v>0</v>
      </c>
      <c r="V137" s="1424">
        <f t="shared" si="31"/>
        <v>0</v>
      </c>
      <c r="W137" s="1424">
        <f t="shared" si="31"/>
        <v>0</v>
      </c>
      <c r="X137" s="1424">
        <f t="shared" si="31"/>
        <v>0</v>
      </c>
      <c r="Y137" s="1424">
        <f t="shared" si="31"/>
        <v>0</v>
      </c>
      <c r="Z137" s="1424">
        <f t="shared" si="31"/>
        <v>0</v>
      </c>
      <c r="AA137" s="1424">
        <f t="shared" si="31"/>
        <v>0</v>
      </c>
      <c r="AB137" s="1424">
        <f t="shared" si="31"/>
        <v>0</v>
      </c>
      <c r="AC137" s="1424">
        <f t="shared" si="31"/>
        <v>0</v>
      </c>
      <c r="AD137" s="1424">
        <f t="shared" si="31"/>
        <v>0</v>
      </c>
      <c r="AE137" s="1424">
        <f t="shared" si="31"/>
        <v>0</v>
      </c>
      <c r="AF137" s="1424">
        <f t="shared" si="31"/>
        <v>0</v>
      </c>
      <c r="AG137" s="1424">
        <f t="shared" si="31"/>
        <v>0</v>
      </c>
      <c r="AH137" s="1424">
        <f t="shared" si="31"/>
        <v>0</v>
      </c>
      <c r="AI137" s="1424">
        <f t="shared" si="31"/>
        <v>0</v>
      </c>
      <c r="AJ137" s="1424">
        <f t="shared" si="31"/>
        <v>0</v>
      </c>
      <c r="AK137" s="1424">
        <f t="shared" si="31"/>
        <v>0</v>
      </c>
      <c r="AL137" s="1424">
        <f t="shared" si="31"/>
        <v>0</v>
      </c>
      <c r="AM137" s="1424">
        <f t="shared" si="31"/>
        <v>0</v>
      </c>
      <c r="AN137" s="1424">
        <f t="shared" si="31"/>
        <v>0</v>
      </c>
      <c r="AO137" s="1424">
        <f t="shared" si="31"/>
        <v>0</v>
      </c>
      <c r="AP137" s="1424">
        <f t="shared" si="31"/>
        <v>0</v>
      </c>
      <c r="AQ137" s="1424">
        <f t="shared" si="31"/>
        <v>0</v>
      </c>
      <c r="AR137" s="1424">
        <f t="shared" si="31"/>
        <v>0</v>
      </c>
      <c r="AS137" s="1424">
        <f t="shared" si="31"/>
        <v>0</v>
      </c>
      <c r="AT137" s="1424">
        <f t="shared" si="31"/>
        <v>0</v>
      </c>
      <c r="AU137" s="1424">
        <f t="shared" si="26"/>
        <v>0</v>
      </c>
      <c r="AV137" s="1424">
        <f t="shared" si="6"/>
        <v>0</v>
      </c>
      <c r="AW137" s="1424">
        <f t="shared" si="7"/>
        <v>0</v>
      </c>
      <c r="AX137" s="1424">
        <f t="shared" si="8"/>
        <v>0</v>
      </c>
      <c r="AY137" s="1424">
        <f t="shared" si="9"/>
        <v>0</v>
      </c>
      <c r="AZ137" s="1424">
        <f t="shared" si="10"/>
        <v>0</v>
      </c>
      <c r="BA137" s="1424">
        <f t="shared" si="11"/>
        <v>0</v>
      </c>
      <c r="BB137" s="1424">
        <f t="shared" si="12"/>
        <v>0</v>
      </c>
      <c r="BC137" s="1424">
        <f t="shared" si="13"/>
        <v>0</v>
      </c>
      <c r="BD137" s="1424">
        <f t="shared" si="14"/>
        <v>0</v>
      </c>
      <c r="BE137" s="1424">
        <f t="shared" si="15"/>
        <v>0</v>
      </c>
      <c r="BF137" s="1424">
        <f t="shared" si="16"/>
        <v>0</v>
      </c>
      <c r="BG137" s="1424">
        <f t="shared" si="17"/>
        <v>0</v>
      </c>
      <c r="BH137" s="1424">
        <f t="shared" si="18"/>
        <v>0</v>
      </c>
      <c r="BI137" s="1424">
        <f t="shared" si="19"/>
        <v>0</v>
      </c>
      <c r="BJ137" s="1424">
        <f t="shared" si="20"/>
        <v>0</v>
      </c>
      <c r="BK137" s="1424">
        <f t="shared" si="21"/>
        <v>0</v>
      </c>
      <c r="BL137" s="1424">
        <f t="shared" si="22"/>
        <v>0</v>
      </c>
      <c r="BM137" s="1424">
        <f t="shared" si="23"/>
        <v>0</v>
      </c>
      <c r="BN137" s="1424">
        <f t="shared" si="24"/>
        <v>0</v>
      </c>
    </row>
    <row r="138" spans="1:66" ht="10.5">
      <c r="A138" s="1434"/>
      <c r="B138" s="1624"/>
      <c r="C138" s="1446" t="s">
        <v>69</v>
      </c>
      <c r="D138" s="1425"/>
      <c r="E138" s="1425"/>
      <c r="F138" s="1425"/>
      <c r="G138" s="1425">
        <f t="shared" si="4"/>
        <v>0</v>
      </c>
      <c r="H138" s="1425">
        <f t="shared" ref="H138:AT138" si="32">+G138+H75</f>
        <v>0</v>
      </c>
      <c r="I138" s="1425">
        <f t="shared" si="32"/>
        <v>0</v>
      </c>
      <c r="J138" s="1425">
        <f t="shared" si="32"/>
        <v>0</v>
      </c>
      <c r="K138" s="1425">
        <f t="shared" si="32"/>
        <v>0</v>
      </c>
      <c r="L138" s="1425">
        <f t="shared" si="32"/>
        <v>0</v>
      </c>
      <c r="M138" s="1425">
        <f t="shared" si="32"/>
        <v>0</v>
      </c>
      <c r="N138" s="1425">
        <f t="shared" si="32"/>
        <v>0</v>
      </c>
      <c r="O138" s="1425">
        <f t="shared" si="32"/>
        <v>0</v>
      </c>
      <c r="P138" s="1425">
        <f t="shared" si="32"/>
        <v>0</v>
      </c>
      <c r="Q138" s="1425">
        <f t="shared" si="32"/>
        <v>0</v>
      </c>
      <c r="R138" s="1425">
        <f t="shared" si="32"/>
        <v>0</v>
      </c>
      <c r="S138" s="1425">
        <f t="shared" si="32"/>
        <v>0</v>
      </c>
      <c r="T138" s="1425">
        <f t="shared" si="32"/>
        <v>0</v>
      </c>
      <c r="U138" s="1425">
        <f t="shared" si="32"/>
        <v>0</v>
      </c>
      <c r="V138" s="1425">
        <f t="shared" si="32"/>
        <v>0</v>
      </c>
      <c r="W138" s="1425">
        <f t="shared" si="32"/>
        <v>0</v>
      </c>
      <c r="X138" s="1425">
        <f t="shared" si="32"/>
        <v>0</v>
      </c>
      <c r="Y138" s="1425">
        <f t="shared" si="32"/>
        <v>0</v>
      </c>
      <c r="Z138" s="1425">
        <f t="shared" si="32"/>
        <v>0</v>
      </c>
      <c r="AA138" s="1425">
        <f t="shared" si="32"/>
        <v>0</v>
      </c>
      <c r="AB138" s="1425">
        <f t="shared" si="32"/>
        <v>0</v>
      </c>
      <c r="AC138" s="1425">
        <f t="shared" si="32"/>
        <v>0</v>
      </c>
      <c r="AD138" s="1425">
        <f t="shared" si="32"/>
        <v>0</v>
      </c>
      <c r="AE138" s="1425">
        <f t="shared" si="32"/>
        <v>0</v>
      </c>
      <c r="AF138" s="1425">
        <f t="shared" si="32"/>
        <v>0</v>
      </c>
      <c r="AG138" s="1425">
        <f t="shared" si="32"/>
        <v>0</v>
      </c>
      <c r="AH138" s="1425">
        <f t="shared" si="32"/>
        <v>0</v>
      </c>
      <c r="AI138" s="1425">
        <f t="shared" si="32"/>
        <v>0</v>
      </c>
      <c r="AJ138" s="1425">
        <f t="shared" si="32"/>
        <v>0</v>
      </c>
      <c r="AK138" s="1425">
        <f t="shared" si="32"/>
        <v>0</v>
      </c>
      <c r="AL138" s="1425">
        <f t="shared" si="32"/>
        <v>0</v>
      </c>
      <c r="AM138" s="1425">
        <f t="shared" si="32"/>
        <v>0</v>
      </c>
      <c r="AN138" s="1425">
        <f t="shared" si="32"/>
        <v>0</v>
      </c>
      <c r="AO138" s="1425">
        <f t="shared" si="32"/>
        <v>0</v>
      </c>
      <c r="AP138" s="1425">
        <f t="shared" si="32"/>
        <v>0</v>
      </c>
      <c r="AQ138" s="1425">
        <f t="shared" si="32"/>
        <v>0</v>
      </c>
      <c r="AR138" s="1425">
        <f t="shared" si="32"/>
        <v>0</v>
      </c>
      <c r="AS138" s="1425">
        <f t="shared" si="32"/>
        <v>0</v>
      </c>
      <c r="AT138" s="1425">
        <f t="shared" si="32"/>
        <v>0</v>
      </c>
      <c r="AU138" s="1425">
        <f t="shared" si="26"/>
        <v>0</v>
      </c>
      <c r="AV138" s="1425">
        <f t="shared" si="6"/>
        <v>0</v>
      </c>
      <c r="AW138" s="1425">
        <f t="shared" si="7"/>
        <v>0</v>
      </c>
      <c r="AX138" s="1425">
        <f t="shared" si="8"/>
        <v>0</v>
      </c>
      <c r="AY138" s="1425">
        <f t="shared" si="9"/>
        <v>0</v>
      </c>
      <c r="AZ138" s="1425">
        <f t="shared" si="10"/>
        <v>0</v>
      </c>
      <c r="BA138" s="1425">
        <f t="shared" si="11"/>
        <v>0</v>
      </c>
      <c r="BB138" s="1425">
        <f t="shared" si="12"/>
        <v>0</v>
      </c>
      <c r="BC138" s="1425">
        <f t="shared" si="13"/>
        <v>0</v>
      </c>
      <c r="BD138" s="1425">
        <f t="shared" si="14"/>
        <v>0</v>
      </c>
      <c r="BE138" s="1425">
        <f t="shared" si="15"/>
        <v>0</v>
      </c>
      <c r="BF138" s="1425">
        <f t="shared" si="16"/>
        <v>0</v>
      </c>
      <c r="BG138" s="1425">
        <f t="shared" si="17"/>
        <v>0</v>
      </c>
      <c r="BH138" s="1425">
        <f t="shared" si="18"/>
        <v>0</v>
      </c>
      <c r="BI138" s="1425">
        <f t="shared" si="19"/>
        <v>0</v>
      </c>
      <c r="BJ138" s="1425">
        <f t="shared" si="20"/>
        <v>0</v>
      </c>
      <c r="BK138" s="1425">
        <f t="shared" si="21"/>
        <v>0</v>
      </c>
      <c r="BL138" s="1425">
        <f t="shared" si="22"/>
        <v>0</v>
      </c>
      <c r="BM138" s="1425">
        <f t="shared" si="23"/>
        <v>0</v>
      </c>
      <c r="BN138" s="1425">
        <f t="shared" si="24"/>
        <v>0</v>
      </c>
    </row>
    <row r="139" spans="1:66" ht="10.5">
      <c r="A139" s="1434"/>
      <c r="B139" s="1624" t="s">
        <v>78</v>
      </c>
      <c r="C139" s="1446" t="s">
        <v>66</v>
      </c>
      <c r="D139" s="1424"/>
      <c r="E139" s="1424"/>
      <c r="F139" s="1424"/>
      <c r="G139" s="1424">
        <f t="shared" si="4"/>
        <v>0</v>
      </c>
      <c r="H139" s="1424">
        <f t="shared" ref="H139:AT139" si="33">+G139+H76</f>
        <v>0</v>
      </c>
      <c r="I139" s="1424">
        <f t="shared" si="33"/>
        <v>0</v>
      </c>
      <c r="J139" s="1424">
        <f t="shared" si="33"/>
        <v>0</v>
      </c>
      <c r="K139" s="1424">
        <f t="shared" si="33"/>
        <v>0</v>
      </c>
      <c r="L139" s="1424">
        <f t="shared" si="33"/>
        <v>0</v>
      </c>
      <c r="M139" s="1424">
        <f t="shared" si="33"/>
        <v>0</v>
      </c>
      <c r="N139" s="1424">
        <f t="shared" si="33"/>
        <v>0</v>
      </c>
      <c r="O139" s="1424">
        <f t="shared" si="33"/>
        <v>0</v>
      </c>
      <c r="P139" s="1424">
        <f t="shared" si="33"/>
        <v>0</v>
      </c>
      <c r="Q139" s="1424">
        <f t="shared" si="33"/>
        <v>0</v>
      </c>
      <c r="R139" s="1424">
        <f t="shared" si="33"/>
        <v>0</v>
      </c>
      <c r="S139" s="1424">
        <f t="shared" si="33"/>
        <v>0</v>
      </c>
      <c r="T139" s="1424">
        <f t="shared" si="33"/>
        <v>0</v>
      </c>
      <c r="U139" s="1424">
        <f t="shared" si="33"/>
        <v>0</v>
      </c>
      <c r="V139" s="1424">
        <f t="shared" si="33"/>
        <v>0</v>
      </c>
      <c r="W139" s="1424">
        <f t="shared" si="33"/>
        <v>0</v>
      </c>
      <c r="X139" s="1424">
        <f t="shared" si="33"/>
        <v>0</v>
      </c>
      <c r="Y139" s="1424">
        <f t="shared" si="33"/>
        <v>0</v>
      </c>
      <c r="Z139" s="1424">
        <f t="shared" si="33"/>
        <v>0</v>
      </c>
      <c r="AA139" s="1424">
        <f t="shared" si="33"/>
        <v>0</v>
      </c>
      <c r="AB139" s="1424">
        <f t="shared" si="33"/>
        <v>0</v>
      </c>
      <c r="AC139" s="1424">
        <f t="shared" si="33"/>
        <v>0</v>
      </c>
      <c r="AD139" s="1424">
        <f t="shared" si="33"/>
        <v>0</v>
      </c>
      <c r="AE139" s="1424">
        <f t="shared" si="33"/>
        <v>0</v>
      </c>
      <c r="AF139" s="1424">
        <f t="shared" si="33"/>
        <v>0</v>
      </c>
      <c r="AG139" s="1424">
        <f t="shared" si="33"/>
        <v>0</v>
      </c>
      <c r="AH139" s="1424">
        <f t="shared" si="33"/>
        <v>0</v>
      </c>
      <c r="AI139" s="1424">
        <f t="shared" si="33"/>
        <v>0</v>
      </c>
      <c r="AJ139" s="1424">
        <f t="shared" si="33"/>
        <v>0</v>
      </c>
      <c r="AK139" s="1424">
        <f t="shared" si="33"/>
        <v>0</v>
      </c>
      <c r="AL139" s="1424">
        <f t="shared" si="33"/>
        <v>0</v>
      </c>
      <c r="AM139" s="1424">
        <f t="shared" si="33"/>
        <v>0</v>
      </c>
      <c r="AN139" s="1424">
        <f t="shared" si="33"/>
        <v>0</v>
      </c>
      <c r="AO139" s="1424">
        <f t="shared" si="33"/>
        <v>0</v>
      </c>
      <c r="AP139" s="1424">
        <f t="shared" si="33"/>
        <v>0</v>
      </c>
      <c r="AQ139" s="1424">
        <f t="shared" si="33"/>
        <v>0</v>
      </c>
      <c r="AR139" s="1424">
        <f t="shared" si="33"/>
        <v>0</v>
      </c>
      <c r="AS139" s="1424">
        <f t="shared" si="33"/>
        <v>0</v>
      </c>
      <c r="AT139" s="1424">
        <f t="shared" si="33"/>
        <v>0</v>
      </c>
      <c r="AU139" s="1424">
        <f t="shared" si="26"/>
        <v>0</v>
      </c>
      <c r="AV139" s="1424">
        <f t="shared" si="6"/>
        <v>0</v>
      </c>
      <c r="AW139" s="1424">
        <f t="shared" si="7"/>
        <v>0</v>
      </c>
      <c r="AX139" s="1424">
        <f t="shared" si="8"/>
        <v>0</v>
      </c>
      <c r="AY139" s="1424">
        <f t="shared" si="9"/>
        <v>0</v>
      </c>
      <c r="AZ139" s="1424">
        <f t="shared" si="10"/>
        <v>0</v>
      </c>
      <c r="BA139" s="1424">
        <f t="shared" si="11"/>
        <v>0</v>
      </c>
      <c r="BB139" s="1424">
        <f t="shared" si="12"/>
        <v>0</v>
      </c>
      <c r="BC139" s="1424">
        <f t="shared" si="13"/>
        <v>0</v>
      </c>
      <c r="BD139" s="1424">
        <f t="shared" si="14"/>
        <v>0</v>
      </c>
      <c r="BE139" s="1424">
        <f t="shared" si="15"/>
        <v>0</v>
      </c>
      <c r="BF139" s="1424">
        <f t="shared" si="16"/>
        <v>0</v>
      </c>
      <c r="BG139" s="1424">
        <f t="shared" si="17"/>
        <v>0</v>
      </c>
      <c r="BH139" s="1424">
        <f t="shared" si="18"/>
        <v>0</v>
      </c>
      <c r="BI139" s="1424">
        <f t="shared" si="19"/>
        <v>0</v>
      </c>
      <c r="BJ139" s="1424">
        <f t="shared" si="20"/>
        <v>0</v>
      </c>
      <c r="BK139" s="1424">
        <f t="shared" si="21"/>
        <v>0</v>
      </c>
      <c r="BL139" s="1424">
        <f t="shared" si="22"/>
        <v>0</v>
      </c>
      <c r="BM139" s="1424">
        <f t="shared" si="23"/>
        <v>0</v>
      </c>
      <c r="BN139" s="1424">
        <f t="shared" si="24"/>
        <v>0</v>
      </c>
    </row>
    <row r="140" spans="1:66" ht="10.5">
      <c r="A140" s="1434"/>
      <c r="B140" s="1624"/>
      <c r="C140" s="1446" t="s">
        <v>67</v>
      </c>
      <c r="D140" s="1425"/>
      <c r="E140" s="1425"/>
      <c r="F140" s="1425"/>
      <c r="G140" s="1425">
        <f t="shared" si="4"/>
        <v>0</v>
      </c>
      <c r="H140" s="1425">
        <f t="shared" ref="H140:AT140" si="34">+G140+H77</f>
        <v>0</v>
      </c>
      <c r="I140" s="1425">
        <f t="shared" si="34"/>
        <v>0</v>
      </c>
      <c r="J140" s="1425">
        <f t="shared" si="34"/>
        <v>0</v>
      </c>
      <c r="K140" s="1425">
        <f t="shared" si="34"/>
        <v>0</v>
      </c>
      <c r="L140" s="1425">
        <f t="shared" si="34"/>
        <v>0</v>
      </c>
      <c r="M140" s="1425">
        <f t="shared" si="34"/>
        <v>0</v>
      </c>
      <c r="N140" s="1425">
        <f t="shared" si="34"/>
        <v>0</v>
      </c>
      <c r="O140" s="1425">
        <f t="shared" si="34"/>
        <v>0</v>
      </c>
      <c r="P140" s="1425">
        <f t="shared" si="34"/>
        <v>0</v>
      </c>
      <c r="Q140" s="1425">
        <f t="shared" si="34"/>
        <v>0</v>
      </c>
      <c r="R140" s="1425">
        <f t="shared" si="34"/>
        <v>0</v>
      </c>
      <c r="S140" s="1425">
        <f t="shared" si="34"/>
        <v>0</v>
      </c>
      <c r="T140" s="1425">
        <f t="shared" si="34"/>
        <v>0</v>
      </c>
      <c r="U140" s="1425">
        <f t="shared" si="34"/>
        <v>0</v>
      </c>
      <c r="V140" s="1425">
        <f t="shared" si="34"/>
        <v>0</v>
      </c>
      <c r="W140" s="1425">
        <f t="shared" si="34"/>
        <v>0</v>
      </c>
      <c r="X140" s="1425">
        <f t="shared" si="34"/>
        <v>0</v>
      </c>
      <c r="Y140" s="1425">
        <f t="shared" si="34"/>
        <v>0</v>
      </c>
      <c r="Z140" s="1425">
        <f t="shared" si="34"/>
        <v>0</v>
      </c>
      <c r="AA140" s="1425">
        <f t="shared" si="34"/>
        <v>0</v>
      </c>
      <c r="AB140" s="1425">
        <f t="shared" si="34"/>
        <v>0</v>
      </c>
      <c r="AC140" s="1425">
        <f t="shared" si="34"/>
        <v>0</v>
      </c>
      <c r="AD140" s="1425">
        <f t="shared" si="34"/>
        <v>0</v>
      </c>
      <c r="AE140" s="1425">
        <f t="shared" si="34"/>
        <v>0</v>
      </c>
      <c r="AF140" s="1425">
        <f t="shared" si="34"/>
        <v>0</v>
      </c>
      <c r="AG140" s="1425">
        <f t="shared" si="34"/>
        <v>0</v>
      </c>
      <c r="AH140" s="1425">
        <f t="shared" si="34"/>
        <v>0</v>
      </c>
      <c r="AI140" s="1425">
        <f t="shared" si="34"/>
        <v>0</v>
      </c>
      <c r="AJ140" s="1425">
        <f t="shared" si="34"/>
        <v>0</v>
      </c>
      <c r="AK140" s="1425">
        <f t="shared" si="34"/>
        <v>0</v>
      </c>
      <c r="AL140" s="1425">
        <f t="shared" si="34"/>
        <v>0</v>
      </c>
      <c r="AM140" s="1425">
        <f t="shared" si="34"/>
        <v>0</v>
      </c>
      <c r="AN140" s="1425">
        <f t="shared" si="34"/>
        <v>0</v>
      </c>
      <c r="AO140" s="1425">
        <f t="shared" si="34"/>
        <v>0</v>
      </c>
      <c r="AP140" s="1425">
        <f t="shared" si="34"/>
        <v>0</v>
      </c>
      <c r="AQ140" s="1425">
        <f t="shared" si="34"/>
        <v>0</v>
      </c>
      <c r="AR140" s="1425">
        <f t="shared" si="34"/>
        <v>0</v>
      </c>
      <c r="AS140" s="1425">
        <f t="shared" si="34"/>
        <v>0</v>
      </c>
      <c r="AT140" s="1425">
        <f t="shared" si="34"/>
        <v>0</v>
      </c>
      <c r="AU140" s="1425">
        <f t="shared" si="26"/>
        <v>0</v>
      </c>
      <c r="AV140" s="1425">
        <f t="shared" si="6"/>
        <v>0</v>
      </c>
      <c r="AW140" s="1425">
        <f t="shared" si="7"/>
        <v>0</v>
      </c>
      <c r="AX140" s="1425">
        <f t="shared" si="8"/>
        <v>0</v>
      </c>
      <c r="AY140" s="1425">
        <f t="shared" si="9"/>
        <v>0</v>
      </c>
      <c r="AZ140" s="1425">
        <f t="shared" si="10"/>
        <v>0</v>
      </c>
      <c r="BA140" s="1425">
        <f t="shared" si="11"/>
        <v>0</v>
      </c>
      <c r="BB140" s="1425">
        <f t="shared" si="12"/>
        <v>0</v>
      </c>
      <c r="BC140" s="1425">
        <f t="shared" si="13"/>
        <v>0</v>
      </c>
      <c r="BD140" s="1425">
        <f t="shared" si="14"/>
        <v>0</v>
      </c>
      <c r="BE140" s="1425">
        <f t="shared" si="15"/>
        <v>0</v>
      </c>
      <c r="BF140" s="1425">
        <f t="shared" si="16"/>
        <v>0</v>
      </c>
      <c r="BG140" s="1425">
        <f t="shared" si="17"/>
        <v>0</v>
      </c>
      <c r="BH140" s="1425">
        <f t="shared" si="18"/>
        <v>0</v>
      </c>
      <c r="BI140" s="1425">
        <f t="shared" si="19"/>
        <v>0</v>
      </c>
      <c r="BJ140" s="1425">
        <f t="shared" si="20"/>
        <v>0</v>
      </c>
      <c r="BK140" s="1425">
        <f t="shared" si="21"/>
        <v>0</v>
      </c>
      <c r="BL140" s="1425">
        <f t="shared" si="22"/>
        <v>0</v>
      </c>
      <c r="BM140" s="1425">
        <f t="shared" si="23"/>
        <v>0</v>
      </c>
      <c r="BN140" s="1425">
        <f t="shared" si="24"/>
        <v>0</v>
      </c>
    </row>
    <row r="141" spans="1:66" ht="10.5">
      <c r="A141" s="1434"/>
      <c r="B141" s="1624"/>
      <c r="C141" s="1446" t="s">
        <v>68</v>
      </c>
      <c r="D141" s="1424"/>
      <c r="E141" s="1424"/>
      <c r="F141" s="1424"/>
      <c r="G141" s="1424">
        <f t="shared" si="4"/>
        <v>0</v>
      </c>
      <c r="H141" s="1424">
        <f t="shared" ref="H141:AT141" si="35">+G141+H78</f>
        <v>0</v>
      </c>
      <c r="I141" s="1424">
        <f t="shared" si="35"/>
        <v>0</v>
      </c>
      <c r="J141" s="1424">
        <f t="shared" si="35"/>
        <v>0</v>
      </c>
      <c r="K141" s="1424">
        <f t="shared" si="35"/>
        <v>0</v>
      </c>
      <c r="L141" s="1424">
        <f t="shared" si="35"/>
        <v>0</v>
      </c>
      <c r="M141" s="1424">
        <f t="shared" si="35"/>
        <v>0</v>
      </c>
      <c r="N141" s="1424">
        <f t="shared" si="35"/>
        <v>0</v>
      </c>
      <c r="O141" s="1424">
        <f t="shared" si="35"/>
        <v>0</v>
      </c>
      <c r="P141" s="1424">
        <f t="shared" si="35"/>
        <v>0</v>
      </c>
      <c r="Q141" s="1424">
        <f t="shared" si="35"/>
        <v>0</v>
      </c>
      <c r="R141" s="1424">
        <f t="shared" si="35"/>
        <v>0</v>
      </c>
      <c r="S141" s="1424">
        <f t="shared" si="35"/>
        <v>0</v>
      </c>
      <c r="T141" s="1424">
        <f t="shared" si="35"/>
        <v>0</v>
      </c>
      <c r="U141" s="1424">
        <f t="shared" si="35"/>
        <v>0</v>
      </c>
      <c r="V141" s="1424">
        <f t="shared" si="35"/>
        <v>0</v>
      </c>
      <c r="W141" s="1424">
        <f t="shared" si="35"/>
        <v>0</v>
      </c>
      <c r="X141" s="1424">
        <f t="shared" si="35"/>
        <v>0</v>
      </c>
      <c r="Y141" s="1424">
        <f t="shared" si="35"/>
        <v>0</v>
      </c>
      <c r="Z141" s="1424">
        <f t="shared" si="35"/>
        <v>0</v>
      </c>
      <c r="AA141" s="1424">
        <f t="shared" si="35"/>
        <v>0</v>
      </c>
      <c r="AB141" s="1424">
        <f t="shared" si="35"/>
        <v>0</v>
      </c>
      <c r="AC141" s="1424">
        <f t="shared" si="35"/>
        <v>0</v>
      </c>
      <c r="AD141" s="1424">
        <f t="shared" si="35"/>
        <v>0</v>
      </c>
      <c r="AE141" s="1424">
        <f t="shared" si="35"/>
        <v>0</v>
      </c>
      <c r="AF141" s="1424">
        <f t="shared" si="35"/>
        <v>0</v>
      </c>
      <c r="AG141" s="1424">
        <f t="shared" si="35"/>
        <v>0</v>
      </c>
      <c r="AH141" s="1424">
        <f t="shared" si="35"/>
        <v>0</v>
      </c>
      <c r="AI141" s="1424">
        <f t="shared" si="35"/>
        <v>0</v>
      </c>
      <c r="AJ141" s="1424">
        <f t="shared" si="35"/>
        <v>0</v>
      </c>
      <c r="AK141" s="1424">
        <f t="shared" si="35"/>
        <v>0</v>
      </c>
      <c r="AL141" s="1424">
        <f t="shared" si="35"/>
        <v>0</v>
      </c>
      <c r="AM141" s="1424">
        <f t="shared" si="35"/>
        <v>0</v>
      </c>
      <c r="AN141" s="1424">
        <f t="shared" si="35"/>
        <v>0</v>
      </c>
      <c r="AO141" s="1424">
        <f t="shared" si="35"/>
        <v>0</v>
      </c>
      <c r="AP141" s="1424">
        <f t="shared" si="35"/>
        <v>0</v>
      </c>
      <c r="AQ141" s="1424">
        <f t="shared" si="35"/>
        <v>0</v>
      </c>
      <c r="AR141" s="1424">
        <f t="shared" si="35"/>
        <v>0</v>
      </c>
      <c r="AS141" s="1424">
        <f t="shared" si="35"/>
        <v>0</v>
      </c>
      <c r="AT141" s="1424">
        <f t="shared" si="35"/>
        <v>0</v>
      </c>
      <c r="AU141" s="1424">
        <f t="shared" si="26"/>
        <v>0</v>
      </c>
      <c r="AV141" s="1424">
        <f t="shared" si="6"/>
        <v>0</v>
      </c>
      <c r="AW141" s="1424">
        <f t="shared" si="7"/>
        <v>0</v>
      </c>
      <c r="AX141" s="1424">
        <f t="shared" si="8"/>
        <v>0</v>
      </c>
      <c r="AY141" s="1424">
        <f t="shared" si="9"/>
        <v>0</v>
      </c>
      <c r="AZ141" s="1424">
        <f t="shared" si="10"/>
        <v>0</v>
      </c>
      <c r="BA141" s="1424">
        <f t="shared" si="11"/>
        <v>0</v>
      </c>
      <c r="BB141" s="1424">
        <f t="shared" si="12"/>
        <v>0</v>
      </c>
      <c r="BC141" s="1424">
        <f t="shared" si="13"/>
        <v>0</v>
      </c>
      <c r="BD141" s="1424">
        <f t="shared" si="14"/>
        <v>0</v>
      </c>
      <c r="BE141" s="1424">
        <f t="shared" si="15"/>
        <v>0</v>
      </c>
      <c r="BF141" s="1424">
        <f t="shared" si="16"/>
        <v>0</v>
      </c>
      <c r="BG141" s="1424">
        <f t="shared" si="17"/>
        <v>0</v>
      </c>
      <c r="BH141" s="1424">
        <f t="shared" si="18"/>
        <v>0</v>
      </c>
      <c r="BI141" s="1424">
        <f t="shared" si="19"/>
        <v>0</v>
      </c>
      <c r="BJ141" s="1424">
        <f t="shared" si="20"/>
        <v>0</v>
      </c>
      <c r="BK141" s="1424">
        <f t="shared" si="21"/>
        <v>0</v>
      </c>
      <c r="BL141" s="1424">
        <f t="shared" si="22"/>
        <v>0</v>
      </c>
      <c r="BM141" s="1424">
        <f t="shared" si="23"/>
        <v>0</v>
      </c>
      <c r="BN141" s="1424">
        <f t="shared" si="24"/>
        <v>0</v>
      </c>
    </row>
    <row r="142" spans="1:66" ht="10.5">
      <c r="A142" s="1434"/>
      <c r="B142" s="1624"/>
      <c r="C142" s="1446" t="s">
        <v>69</v>
      </c>
      <c r="D142" s="1425"/>
      <c r="E142" s="1425"/>
      <c r="F142" s="1425"/>
      <c r="G142" s="1425">
        <f t="shared" si="4"/>
        <v>0</v>
      </c>
      <c r="H142" s="1425">
        <f t="shared" ref="H142:AT142" si="36">+G142+H79</f>
        <v>0</v>
      </c>
      <c r="I142" s="1425">
        <f t="shared" si="36"/>
        <v>0</v>
      </c>
      <c r="J142" s="1425">
        <f t="shared" si="36"/>
        <v>0</v>
      </c>
      <c r="K142" s="1425">
        <f t="shared" si="36"/>
        <v>0</v>
      </c>
      <c r="L142" s="1425">
        <f t="shared" si="36"/>
        <v>0</v>
      </c>
      <c r="M142" s="1425">
        <f t="shared" si="36"/>
        <v>0</v>
      </c>
      <c r="N142" s="1425">
        <f t="shared" si="36"/>
        <v>0</v>
      </c>
      <c r="O142" s="1425">
        <f t="shared" si="36"/>
        <v>0</v>
      </c>
      <c r="P142" s="1425">
        <f t="shared" si="36"/>
        <v>0</v>
      </c>
      <c r="Q142" s="1425">
        <f t="shared" si="36"/>
        <v>0</v>
      </c>
      <c r="R142" s="1425">
        <f t="shared" si="36"/>
        <v>0</v>
      </c>
      <c r="S142" s="1425">
        <f t="shared" si="36"/>
        <v>0</v>
      </c>
      <c r="T142" s="1425">
        <f t="shared" si="36"/>
        <v>0</v>
      </c>
      <c r="U142" s="1425">
        <f t="shared" si="36"/>
        <v>0</v>
      </c>
      <c r="V142" s="1425">
        <f t="shared" si="36"/>
        <v>0</v>
      </c>
      <c r="W142" s="1425">
        <f t="shared" si="36"/>
        <v>0</v>
      </c>
      <c r="X142" s="1425">
        <f t="shared" si="36"/>
        <v>0</v>
      </c>
      <c r="Y142" s="1425">
        <f t="shared" si="36"/>
        <v>0</v>
      </c>
      <c r="Z142" s="1425">
        <f t="shared" si="36"/>
        <v>0</v>
      </c>
      <c r="AA142" s="1425">
        <f t="shared" si="36"/>
        <v>0</v>
      </c>
      <c r="AB142" s="1425">
        <f t="shared" si="36"/>
        <v>0</v>
      </c>
      <c r="AC142" s="1425">
        <f t="shared" si="36"/>
        <v>0</v>
      </c>
      <c r="AD142" s="1425">
        <f t="shared" si="36"/>
        <v>0</v>
      </c>
      <c r="AE142" s="1425">
        <f t="shared" si="36"/>
        <v>0</v>
      </c>
      <c r="AF142" s="1425">
        <f t="shared" si="36"/>
        <v>0</v>
      </c>
      <c r="AG142" s="1425">
        <f t="shared" si="36"/>
        <v>0</v>
      </c>
      <c r="AH142" s="1425">
        <f t="shared" si="36"/>
        <v>0</v>
      </c>
      <c r="AI142" s="1425">
        <f t="shared" si="36"/>
        <v>0</v>
      </c>
      <c r="AJ142" s="1425">
        <f t="shared" si="36"/>
        <v>0</v>
      </c>
      <c r="AK142" s="1425">
        <f t="shared" si="36"/>
        <v>0</v>
      </c>
      <c r="AL142" s="1425">
        <f t="shared" si="36"/>
        <v>0</v>
      </c>
      <c r="AM142" s="1425">
        <f t="shared" si="36"/>
        <v>0</v>
      </c>
      <c r="AN142" s="1425">
        <f t="shared" si="36"/>
        <v>0</v>
      </c>
      <c r="AO142" s="1425">
        <f t="shared" si="36"/>
        <v>0</v>
      </c>
      <c r="AP142" s="1425">
        <f t="shared" si="36"/>
        <v>0</v>
      </c>
      <c r="AQ142" s="1425">
        <f t="shared" si="36"/>
        <v>0</v>
      </c>
      <c r="AR142" s="1425">
        <f t="shared" si="36"/>
        <v>0</v>
      </c>
      <c r="AS142" s="1425">
        <f t="shared" si="36"/>
        <v>0</v>
      </c>
      <c r="AT142" s="1425">
        <f t="shared" si="36"/>
        <v>0</v>
      </c>
      <c r="AU142" s="1425">
        <f t="shared" si="26"/>
        <v>0</v>
      </c>
      <c r="AV142" s="1425">
        <f t="shared" si="6"/>
        <v>0</v>
      </c>
      <c r="AW142" s="1425">
        <f t="shared" si="7"/>
        <v>0</v>
      </c>
      <c r="AX142" s="1425">
        <f t="shared" si="8"/>
        <v>0</v>
      </c>
      <c r="AY142" s="1425">
        <f t="shared" si="9"/>
        <v>0</v>
      </c>
      <c r="AZ142" s="1425">
        <f t="shared" si="10"/>
        <v>0</v>
      </c>
      <c r="BA142" s="1425">
        <f t="shared" si="11"/>
        <v>0</v>
      </c>
      <c r="BB142" s="1425">
        <f t="shared" si="12"/>
        <v>0</v>
      </c>
      <c r="BC142" s="1425">
        <f t="shared" si="13"/>
        <v>0</v>
      </c>
      <c r="BD142" s="1425">
        <f t="shared" si="14"/>
        <v>0</v>
      </c>
      <c r="BE142" s="1425">
        <f t="shared" si="15"/>
        <v>0</v>
      </c>
      <c r="BF142" s="1425">
        <f t="shared" si="16"/>
        <v>0</v>
      </c>
      <c r="BG142" s="1425">
        <f t="shared" si="17"/>
        <v>0</v>
      </c>
      <c r="BH142" s="1425">
        <f t="shared" si="18"/>
        <v>0</v>
      </c>
      <c r="BI142" s="1425">
        <f t="shared" si="19"/>
        <v>0</v>
      </c>
      <c r="BJ142" s="1425">
        <f t="shared" si="20"/>
        <v>0</v>
      </c>
      <c r="BK142" s="1425">
        <f t="shared" si="21"/>
        <v>0</v>
      </c>
      <c r="BL142" s="1425">
        <f t="shared" si="22"/>
        <v>0</v>
      </c>
      <c r="BM142" s="1425">
        <f t="shared" si="23"/>
        <v>0</v>
      </c>
      <c r="BN142" s="1425">
        <f t="shared" si="24"/>
        <v>0</v>
      </c>
    </row>
    <row r="143" spans="1:66" ht="10.5">
      <c r="A143" s="1434"/>
      <c r="B143" s="1624" t="s">
        <v>79</v>
      </c>
      <c r="C143" s="1446" t="s">
        <v>66</v>
      </c>
      <c r="D143" s="1424"/>
      <c r="E143" s="1424"/>
      <c r="F143" s="1424"/>
      <c r="G143" s="1424">
        <f t="shared" si="4"/>
        <v>0</v>
      </c>
      <c r="H143" s="1424">
        <f t="shared" ref="H143:AT143" si="37">+G143+H80</f>
        <v>0</v>
      </c>
      <c r="I143" s="1424">
        <f t="shared" si="37"/>
        <v>0</v>
      </c>
      <c r="J143" s="1424">
        <f t="shared" si="37"/>
        <v>0</v>
      </c>
      <c r="K143" s="1424">
        <f t="shared" si="37"/>
        <v>0</v>
      </c>
      <c r="L143" s="1424">
        <f t="shared" si="37"/>
        <v>0</v>
      </c>
      <c r="M143" s="1424">
        <f t="shared" si="37"/>
        <v>0</v>
      </c>
      <c r="N143" s="1424">
        <f t="shared" si="37"/>
        <v>0</v>
      </c>
      <c r="O143" s="1424">
        <f t="shared" si="37"/>
        <v>0</v>
      </c>
      <c r="P143" s="1424">
        <f t="shared" si="37"/>
        <v>0</v>
      </c>
      <c r="Q143" s="1424">
        <f t="shared" si="37"/>
        <v>0</v>
      </c>
      <c r="R143" s="1424">
        <f t="shared" si="37"/>
        <v>0</v>
      </c>
      <c r="S143" s="1424">
        <f t="shared" si="37"/>
        <v>0</v>
      </c>
      <c r="T143" s="1424">
        <f t="shared" si="37"/>
        <v>0</v>
      </c>
      <c r="U143" s="1424">
        <f t="shared" si="37"/>
        <v>0</v>
      </c>
      <c r="V143" s="1424">
        <f t="shared" si="37"/>
        <v>0</v>
      </c>
      <c r="W143" s="1424">
        <f t="shared" si="37"/>
        <v>0</v>
      </c>
      <c r="X143" s="1424">
        <f t="shared" si="37"/>
        <v>0</v>
      </c>
      <c r="Y143" s="1424">
        <f t="shared" si="37"/>
        <v>0</v>
      </c>
      <c r="Z143" s="1424">
        <f t="shared" si="37"/>
        <v>0</v>
      </c>
      <c r="AA143" s="1424">
        <f t="shared" si="37"/>
        <v>0</v>
      </c>
      <c r="AB143" s="1424">
        <f t="shared" si="37"/>
        <v>0</v>
      </c>
      <c r="AC143" s="1424">
        <f t="shared" si="37"/>
        <v>0</v>
      </c>
      <c r="AD143" s="1424">
        <f t="shared" si="37"/>
        <v>0</v>
      </c>
      <c r="AE143" s="1424">
        <f t="shared" si="37"/>
        <v>0</v>
      </c>
      <c r="AF143" s="1424">
        <f t="shared" si="37"/>
        <v>0</v>
      </c>
      <c r="AG143" s="1424">
        <f t="shared" si="37"/>
        <v>0</v>
      </c>
      <c r="AH143" s="1424">
        <f t="shared" si="37"/>
        <v>0</v>
      </c>
      <c r="AI143" s="1424">
        <f t="shared" si="37"/>
        <v>0</v>
      </c>
      <c r="AJ143" s="1424">
        <f t="shared" si="37"/>
        <v>0</v>
      </c>
      <c r="AK143" s="1424">
        <f t="shared" si="37"/>
        <v>0</v>
      </c>
      <c r="AL143" s="1424">
        <f t="shared" si="37"/>
        <v>0</v>
      </c>
      <c r="AM143" s="1424">
        <f t="shared" si="37"/>
        <v>0</v>
      </c>
      <c r="AN143" s="1424">
        <f t="shared" si="37"/>
        <v>0</v>
      </c>
      <c r="AO143" s="1424">
        <f t="shared" si="37"/>
        <v>0</v>
      </c>
      <c r="AP143" s="1424">
        <f t="shared" si="37"/>
        <v>0</v>
      </c>
      <c r="AQ143" s="1424">
        <f t="shared" si="37"/>
        <v>0</v>
      </c>
      <c r="AR143" s="1424">
        <f t="shared" si="37"/>
        <v>0</v>
      </c>
      <c r="AS143" s="1424">
        <f t="shared" si="37"/>
        <v>0</v>
      </c>
      <c r="AT143" s="1424">
        <f t="shared" si="37"/>
        <v>0</v>
      </c>
      <c r="AU143" s="1424">
        <f t="shared" si="26"/>
        <v>0</v>
      </c>
      <c r="AV143" s="1424">
        <f t="shared" si="6"/>
        <v>0</v>
      </c>
      <c r="AW143" s="1424">
        <f t="shared" si="7"/>
        <v>0</v>
      </c>
      <c r="AX143" s="1424">
        <f t="shared" si="8"/>
        <v>0</v>
      </c>
      <c r="AY143" s="1424">
        <f t="shared" si="9"/>
        <v>0</v>
      </c>
      <c r="AZ143" s="1424">
        <f t="shared" si="10"/>
        <v>0</v>
      </c>
      <c r="BA143" s="1424">
        <f t="shared" si="11"/>
        <v>0</v>
      </c>
      <c r="BB143" s="1424">
        <f t="shared" si="12"/>
        <v>0</v>
      </c>
      <c r="BC143" s="1424">
        <f t="shared" si="13"/>
        <v>0</v>
      </c>
      <c r="BD143" s="1424">
        <f t="shared" si="14"/>
        <v>0</v>
      </c>
      <c r="BE143" s="1424">
        <f t="shared" si="15"/>
        <v>0</v>
      </c>
      <c r="BF143" s="1424">
        <f t="shared" si="16"/>
        <v>0</v>
      </c>
      <c r="BG143" s="1424">
        <f t="shared" si="17"/>
        <v>0</v>
      </c>
      <c r="BH143" s="1424">
        <f t="shared" si="18"/>
        <v>0</v>
      </c>
      <c r="BI143" s="1424">
        <f t="shared" si="19"/>
        <v>0</v>
      </c>
      <c r="BJ143" s="1424">
        <f t="shared" si="20"/>
        <v>0</v>
      </c>
      <c r="BK143" s="1424">
        <f t="shared" si="21"/>
        <v>0</v>
      </c>
      <c r="BL143" s="1424">
        <f t="shared" si="22"/>
        <v>0</v>
      </c>
      <c r="BM143" s="1424">
        <f t="shared" si="23"/>
        <v>0</v>
      </c>
      <c r="BN143" s="1424">
        <f t="shared" si="24"/>
        <v>0</v>
      </c>
    </row>
    <row r="144" spans="1:66" ht="10.5">
      <c r="A144" s="1434"/>
      <c r="B144" s="1624"/>
      <c r="C144" s="1446" t="s">
        <v>67</v>
      </c>
      <c r="D144" s="1425"/>
      <c r="E144" s="1425"/>
      <c r="F144" s="1425"/>
      <c r="G144" s="1425">
        <f t="shared" si="4"/>
        <v>0</v>
      </c>
      <c r="H144" s="1425">
        <f t="shared" ref="H144:AT144" si="38">+G144+H81</f>
        <v>0</v>
      </c>
      <c r="I144" s="1425">
        <f t="shared" si="38"/>
        <v>0</v>
      </c>
      <c r="J144" s="1425">
        <f t="shared" si="38"/>
        <v>0</v>
      </c>
      <c r="K144" s="1425">
        <f t="shared" si="38"/>
        <v>0</v>
      </c>
      <c r="L144" s="1425">
        <f t="shared" si="38"/>
        <v>0</v>
      </c>
      <c r="M144" s="1425">
        <f t="shared" si="38"/>
        <v>0</v>
      </c>
      <c r="N144" s="1425">
        <f t="shared" si="38"/>
        <v>0</v>
      </c>
      <c r="O144" s="1425">
        <f t="shared" si="38"/>
        <v>0</v>
      </c>
      <c r="P144" s="1425">
        <f t="shared" si="38"/>
        <v>0</v>
      </c>
      <c r="Q144" s="1425">
        <f t="shared" si="38"/>
        <v>0</v>
      </c>
      <c r="R144" s="1425">
        <f t="shared" si="38"/>
        <v>0</v>
      </c>
      <c r="S144" s="1425">
        <f t="shared" si="38"/>
        <v>0</v>
      </c>
      <c r="T144" s="1425">
        <f t="shared" si="38"/>
        <v>0</v>
      </c>
      <c r="U144" s="1425">
        <f t="shared" si="38"/>
        <v>0</v>
      </c>
      <c r="V144" s="1425">
        <f t="shared" si="38"/>
        <v>0</v>
      </c>
      <c r="W144" s="1425">
        <f t="shared" si="38"/>
        <v>0</v>
      </c>
      <c r="X144" s="1425">
        <f t="shared" si="38"/>
        <v>0</v>
      </c>
      <c r="Y144" s="1425">
        <f t="shared" si="38"/>
        <v>0</v>
      </c>
      <c r="Z144" s="1425">
        <f t="shared" si="38"/>
        <v>0</v>
      </c>
      <c r="AA144" s="1425">
        <f t="shared" si="38"/>
        <v>0</v>
      </c>
      <c r="AB144" s="1425">
        <f t="shared" si="38"/>
        <v>0</v>
      </c>
      <c r="AC144" s="1425">
        <f t="shared" si="38"/>
        <v>0</v>
      </c>
      <c r="AD144" s="1425">
        <f t="shared" si="38"/>
        <v>0</v>
      </c>
      <c r="AE144" s="1425">
        <f t="shared" si="38"/>
        <v>0</v>
      </c>
      <c r="AF144" s="1425">
        <f t="shared" si="38"/>
        <v>0</v>
      </c>
      <c r="AG144" s="1425">
        <f t="shared" si="38"/>
        <v>0</v>
      </c>
      <c r="AH144" s="1425">
        <f t="shared" si="38"/>
        <v>0</v>
      </c>
      <c r="AI144" s="1425">
        <f t="shared" si="38"/>
        <v>0</v>
      </c>
      <c r="AJ144" s="1425">
        <f t="shared" si="38"/>
        <v>0</v>
      </c>
      <c r="AK144" s="1425">
        <f t="shared" si="38"/>
        <v>0</v>
      </c>
      <c r="AL144" s="1425">
        <f t="shared" si="38"/>
        <v>0</v>
      </c>
      <c r="AM144" s="1425">
        <f t="shared" si="38"/>
        <v>0</v>
      </c>
      <c r="AN144" s="1425">
        <f t="shared" si="38"/>
        <v>0</v>
      </c>
      <c r="AO144" s="1425">
        <f t="shared" si="38"/>
        <v>0</v>
      </c>
      <c r="AP144" s="1425">
        <f t="shared" si="38"/>
        <v>0</v>
      </c>
      <c r="AQ144" s="1425">
        <f t="shared" si="38"/>
        <v>0</v>
      </c>
      <c r="AR144" s="1425">
        <f t="shared" si="38"/>
        <v>0</v>
      </c>
      <c r="AS144" s="1425">
        <f t="shared" si="38"/>
        <v>0</v>
      </c>
      <c r="AT144" s="1425">
        <f t="shared" si="38"/>
        <v>0</v>
      </c>
      <c r="AU144" s="1425">
        <f t="shared" si="26"/>
        <v>0</v>
      </c>
      <c r="AV144" s="1425">
        <f t="shared" si="6"/>
        <v>0</v>
      </c>
      <c r="AW144" s="1425">
        <f t="shared" si="7"/>
        <v>0</v>
      </c>
      <c r="AX144" s="1425">
        <f t="shared" si="8"/>
        <v>0</v>
      </c>
      <c r="AY144" s="1425">
        <f t="shared" si="9"/>
        <v>0</v>
      </c>
      <c r="AZ144" s="1425">
        <f t="shared" si="10"/>
        <v>0</v>
      </c>
      <c r="BA144" s="1425">
        <f t="shared" si="11"/>
        <v>0</v>
      </c>
      <c r="BB144" s="1425">
        <f t="shared" si="12"/>
        <v>0</v>
      </c>
      <c r="BC144" s="1425">
        <f t="shared" si="13"/>
        <v>0</v>
      </c>
      <c r="BD144" s="1425">
        <f t="shared" si="14"/>
        <v>0</v>
      </c>
      <c r="BE144" s="1425">
        <f t="shared" si="15"/>
        <v>0</v>
      </c>
      <c r="BF144" s="1425">
        <f t="shared" si="16"/>
        <v>0</v>
      </c>
      <c r="BG144" s="1425">
        <f t="shared" si="17"/>
        <v>0</v>
      </c>
      <c r="BH144" s="1425">
        <f t="shared" si="18"/>
        <v>0</v>
      </c>
      <c r="BI144" s="1425">
        <f t="shared" si="19"/>
        <v>0</v>
      </c>
      <c r="BJ144" s="1425">
        <f t="shared" si="20"/>
        <v>0</v>
      </c>
      <c r="BK144" s="1425">
        <f t="shared" si="21"/>
        <v>0</v>
      </c>
      <c r="BL144" s="1425">
        <f t="shared" si="22"/>
        <v>0</v>
      </c>
      <c r="BM144" s="1425">
        <f t="shared" si="23"/>
        <v>0</v>
      </c>
      <c r="BN144" s="1425">
        <f t="shared" si="24"/>
        <v>0</v>
      </c>
    </row>
    <row r="145" spans="1:66" ht="10.5">
      <c r="A145" s="1434"/>
      <c r="B145" s="1624"/>
      <c r="C145" s="1446" t="s">
        <v>68</v>
      </c>
      <c r="D145" s="1424"/>
      <c r="E145" s="1424"/>
      <c r="F145" s="1424"/>
      <c r="G145" s="1424">
        <f t="shared" si="4"/>
        <v>0</v>
      </c>
      <c r="H145" s="1424">
        <f t="shared" ref="H145:AT145" si="39">+G145+H82</f>
        <v>0</v>
      </c>
      <c r="I145" s="1424">
        <f t="shared" si="39"/>
        <v>0</v>
      </c>
      <c r="J145" s="1424">
        <f t="shared" si="39"/>
        <v>0</v>
      </c>
      <c r="K145" s="1424">
        <f t="shared" si="39"/>
        <v>0</v>
      </c>
      <c r="L145" s="1424">
        <f t="shared" si="39"/>
        <v>0</v>
      </c>
      <c r="M145" s="1424">
        <f t="shared" si="39"/>
        <v>0</v>
      </c>
      <c r="N145" s="1424">
        <f t="shared" si="39"/>
        <v>0</v>
      </c>
      <c r="O145" s="1424">
        <f t="shared" si="39"/>
        <v>0</v>
      </c>
      <c r="P145" s="1424">
        <f t="shared" si="39"/>
        <v>0</v>
      </c>
      <c r="Q145" s="1424">
        <f t="shared" si="39"/>
        <v>0</v>
      </c>
      <c r="R145" s="1424">
        <f t="shared" si="39"/>
        <v>0</v>
      </c>
      <c r="S145" s="1424">
        <f t="shared" si="39"/>
        <v>0</v>
      </c>
      <c r="T145" s="1424">
        <f t="shared" si="39"/>
        <v>0</v>
      </c>
      <c r="U145" s="1424">
        <f t="shared" si="39"/>
        <v>0</v>
      </c>
      <c r="V145" s="1424">
        <f t="shared" si="39"/>
        <v>0</v>
      </c>
      <c r="W145" s="1424">
        <f t="shared" si="39"/>
        <v>0</v>
      </c>
      <c r="X145" s="1424">
        <f t="shared" si="39"/>
        <v>0</v>
      </c>
      <c r="Y145" s="1424">
        <f t="shared" si="39"/>
        <v>0</v>
      </c>
      <c r="Z145" s="1424">
        <f t="shared" si="39"/>
        <v>0</v>
      </c>
      <c r="AA145" s="1424">
        <f t="shared" si="39"/>
        <v>0</v>
      </c>
      <c r="AB145" s="1424">
        <f t="shared" si="39"/>
        <v>0</v>
      </c>
      <c r="AC145" s="1424">
        <f t="shared" si="39"/>
        <v>0</v>
      </c>
      <c r="AD145" s="1424">
        <f t="shared" si="39"/>
        <v>0</v>
      </c>
      <c r="AE145" s="1424">
        <f t="shared" si="39"/>
        <v>0</v>
      </c>
      <c r="AF145" s="1424">
        <f t="shared" si="39"/>
        <v>0</v>
      </c>
      <c r="AG145" s="1424">
        <f t="shared" si="39"/>
        <v>0</v>
      </c>
      <c r="AH145" s="1424">
        <f t="shared" si="39"/>
        <v>0</v>
      </c>
      <c r="AI145" s="1424">
        <f t="shared" si="39"/>
        <v>0</v>
      </c>
      <c r="AJ145" s="1424">
        <f t="shared" si="39"/>
        <v>0</v>
      </c>
      <c r="AK145" s="1424">
        <f t="shared" si="39"/>
        <v>0</v>
      </c>
      <c r="AL145" s="1424">
        <f t="shared" si="39"/>
        <v>0</v>
      </c>
      <c r="AM145" s="1424">
        <f t="shared" si="39"/>
        <v>0</v>
      </c>
      <c r="AN145" s="1424">
        <f t="shared" si="39"/>
        <v>0</v>
      </c>
      <c r="AO145" s="1424">
        <f t="shared" si="39"/>
        <v>0</v>
      </c>
      <c r="AP145" s="1424">
        <f t="shared" si="39"/>
        <v>0</v>
      </c>
      <c r="AQ145" s="1424">
        <f t="shared" si="39"/>
        <v>0</v>
      </c>
      <c r="AR145" s="1424">
        <f t="shared" si="39"/>
        <v>0</v>
      </c>
      <c r="AS145" s="1424">
        <f t="shared" si="39"/>
        <v>0</v>
      </c>
      <c r="AT145" s="1424">
        <f t="shared" si="39"/>
        <v>0</v>
      </c>
      <c r="AU145" s="1424">
        <f t="shared" si="26"/>
        <v>0</v>
      </c>
      <c r="AV145" s="1424">
        <f t="shared" si="6"/>
        <v>0</v>
      </c>
      <c r="AW145" s="1424">
        <f t="shared" si="7"/>
        <v>0</v>
      </c>
      <c r="AX145" s="1424">
        <f t="shared" si="8"/>
        <v>0</v>
      </c>
      <c r="AY145" s="1424">
        <f t="shared" si="9"/>
        <v>0</v>
      </c>
      <c r="AZ145" s="1424">
        <f t="shared" si="10"/>
        <v>0</v>
      </c>
      <c r="BA145" s="1424">
        <f t="shared" si="11"/>
        <v>0</v>
      </c>
      <c r="BB145" s="1424">
        <f t="shared" si="12"/>
        <v>0</v>
      </c>
      <c r="BC145" s="1424">
        <f t="shared" si="13"/>
        <v>0</v>
      </c>
      <c r="BD145" s="1424">
        <f t="shared" si="14"/>
        <v>0</v>
      </c>
      <c r="BE145" s="1424">
        <f t="shared" si="15"/>
        <v>0</v>
      </c>
      <c r="BF145" s="1424">
        <f t="shared" si="16"/>
        <v>0</v>
      </c>
      <c r="BG145" s="1424">
        <f t="shared" si="17"/>
        <v>0</v>
      </c>
      <c r="BH145" s="1424">
        <f t="shared" si="18"/>
        <v>0</v>
      </c>
      <c r="BI145" s="1424">
        <f t="shared" si="19"/>
        <v>0</v>
      </c>
      <c r="BJ145" s="1424">
        <f t="shared" si="20"/>
        <v>0</v>
      </c>
      <c r="BK145" s="1424">
        <f t="shared" si="21"/>
        <v>0</v>
      </c>
      <c r="BL145" s="1424">
        <f t="shared" si="22"/>
        <v>0</v>
      </c>
      <c r="BM145" s="1424">
        <f t="shared" si="23"/>
        <v>0</v>
      </c>
      <c r="BN145" s="1424">
        <f t="shared" si="24"/>
        <v>0</v>
      </c>
    </row>
    <row r="146" spans="1:66" ht="10.5">
      <c r="A146" s="1434"/>
      <c r="B146" s="1624"/>
      <c r="C146" s="1446" t="s">
        <v>69</v>
      </c>
      <c r="D146" s="1425"/>
      <c r="E146" s="1425"/>
      <c r="F146" s="1425"/>
      <c r="G146" s="1425">
        <f t="shared" si="4"/>
        <v>0</v>
      </c>
      <c r="H146" s="1425">
        <f t="shared" ref="H146:AT146" si="40">+G146+H83</f>
        <v>0</v>
      </c>
      <c r="I146" s="1425">
        <f t="shared" si="40"/>
        <v>0</v>
      </c>
      <c r="J146" s="1425">
        <f t="shared" si="40"/>
        <v>0</v>
      </c>
      <c r="K146" s="1425">
        <f t="shared" si="40"/>
        <v>0</v>
      </c>
      <c r="L146" s="1425">
        <f t="shared" si="40"/>
        <v>0</v>
      </c>
      <c r="M146" s="1425">
        <f t="shared" si="40"/>
        <v>0</v>
      </c>
      <c r="N146" s="1425">
        <f t="shared" si="40"/>
        <v>0</v>
      </c>
      <c r="O146" s="1425">
        <f t="shared" si="40"/>
        <v>0</v>
      </c>
      <c r="P146" s="1425">
        <f t="shared" si="40"/>
        <v>0</v>
      </c>
      <c r="Q146" s="1425">
        <f t="shared" si="40"/>
        <v>0</v>
      </c>
      <c r="R146" s="1425">
        <f t="shared" si="40"/>
        <v>0</v>
      </c>
      <c r="S146" s="1425">
        <f t="shared" si="40"/>
        <v>0</v>
      </c>
      <c r="T146" s="1425">
        <f t="shared" si="40"/>
        <v>0</v>
      </c>
      <c r="U146" s="1425">
        <f t="shared" si="40"/>
        <v>0</v>
      </c>
      <c r="V146" s="1425">
        <f t="shared" si="40"/>
        <v>0</v>
      </c>
      <c r="W146" s="1425">
        <f t="shared" si="40"/>
        <v>0</v>
      </c>
      <c r="X146" s="1425">
        <f t="shared" si="40"/>
        <v>0</v>
      </c>
      <c r="Y146" s="1425">
        <f t="shared" si="40"/>
        <v>0</v>
      </c>
      <c r="Z146" s="1425">
        <f t="shared" si="40"/>
        <v>0</v>
      </c>
      <c r="AA146" s="1425">
        <f t="shared" si="40"/>
        <v>0</v>
      </c>
      <c r="AB146" s="1425">
        <f t="shared" si="40"/>
        <v>0</v>
      </c>
      <c r="AC146" s="1425">
        <f t="shared" si="40"/>
        <v>0</v>
      </c>
      <c r="AD146" s="1425">
        <f t="shared" si="40"/>
        <v>0</v>
      </c>
      <c r="AE146" s="1425">
        <f t="shared" si="40"/>
        <v>0</v>
      </c>
      <c r="AF146" s="1425">
        <f t="shared" si="40"/>
        <v>0</v>
      </c>
      <c r="AG146" s="1425">
        <f t="shared" si="40"/>
        <v>0</v>
      </c>
      <c r="AH146" s="1425">
        <f t="shared" si="40"/>
        <v>0</v>
      </c>
      <c r="AI146" s="1425">
        <f t="shared" si="40"/>
        <v>0</v>
      </c>
      <c r="AJ146" s="1425">
        <f t="shared" si="40"/>
        <v>0</v>
      </c>
      <c r="AK146" s="1425">
        <f t="shared" si="40"/>
        <v>0</v>
      </c>
      <c r="AL146" s="1425">
        <f t="shared" si="40"/>
        <v>0</v>
      </c>
      <c r="AM146" s="1425">
        <f t="shared" si="40"/>
        <v>0</v>
      </c>
      <c r="AN146" s="1425">
        <f t="shared" si="40"/>
        <v>0</v>
      </c>
      <c r="AO146" s="1425">
        <f t="shared" si="40"/>
        <v>0</v>
      </c>
      <c r="AP146" s="1425">
        <f t="shared" si="40"/>
        <v>0</v>
      </c>
      <c r="AQ146" s="1425">
        <f t="shared" si="40"/>
        <v>0</v>
      </c>
      <c r="AR146" s="1425">
        <f t="shared" si="40"/>
        <v>0</v>
      </c>
      <c r="AS146" s="1425">
        <f t="shared" si="40"/>
        <v>0</v>
      </c>
      <c r="AT146" s="1425">
        <f t="shared" si="40"/>
        <v>0</v>
      </c>
      <c r="AU146" s="1425">
        <f t="shared" si="26"/>
        <v>0</v>
      </c>
      <c r="AV146" s="1425">
        <f t="shared" si="6"/>
        <v>0</v>
      </c>
      <c r="AW146" s="1425">
        <f t="shared" si="7"/>
        <v>0</v>
      </c>
      <c r="AX146" s="1425">
        <f t="shared" si="8"/>
        <v>0</v>
      </c>
      <c r="AY146" s="1425">
        <f t="shared" si="9"/>
        <v>0</v>
      </c>
      <c r="AZ146" s="1425">
        <f t="shared" si="10"/>
        <v>0</v>
      </c>
      <c r="BA146" s="1425">
        <f t="shared" si="11"/>
        <v>0</v>
      </c>
      <c r="BB146" s="1425">
        <f t="shared" si="12"/>
        <v>0</v>
      </c>
      <c r="BC146" s="1425">
        <f t="shared" si="13"/>
        <v>0</v>
      </c>
      <c r="BD146" s="1425">
        <f t="shared" si="14"/>
        <v>0</v>
      </c>
      <c r="BE146" s="1425">
        <f t="shared" si="15"/>
        <v>0</v>
      </c>
      <c r="BF146" s="1425">
        <f t="shared" si="16"/>
        <v>0</v>
      </c>
      <c r="BG146" s="1425">
        <f t="shared" si="17"/>
        <v>0</v>
      </c>
      <c r="BH146" s="1425">
        <f t="shared" si="18"/>
        <v>0</v>
      </c>
      <c r="BI146" s="1425">
        <f t="shared" si="19"/>
        <v>0</v>
      </c>
      <c r="BJ146" s="1425">
        <f t="shared" si="20"/>
        <v>0</v>
      </c>
      <c r="BK146" s="1425">
        <f t="shared" si="21"/>
        <v>0</v>
      </c>
      <c r="BL146" s="1425">
        <f t="shared" si="22"/>
        <v>0</v>
      </c>
      <c r="BM146" s="1425">
        <f t="shared" si="23"/>
        <v>0</v>
      </c>
      <c r="BN146" s="1425">
        <f t="shared" si="24"/>
        <v>0</v>
      </c>
    </row>
    <row r="147" spans="1:66" ht="10.5">
      <c r="A147" s="1434"/>
      <c r="B147" s="1624" t="s">
        <v>80</v>
      </c>
      <c r="C147" s="1446" t="s">
        <v>66</v>
      </c>
      <c r="D147" s="1424"/>
      <c r="E147" s="1424"/>
      <c r="F147" s="1424"/>
      <c r="G147" s="1424">
        <f t="shared" si="4"/>
        <v>0</v>
      </c>
      <c r="H147" s="1424">
        <f t="shared" ref="H147:AT147" si="41">+G147+H84</f>
        <v>0</v>
      </c>
      <c r="I147" s="1424">
        <f t="shared" si="41"/>
        <v>0</v>
      </c>
      <c r="J147" s="1424">
        <f t="shared" si="41"/>
        <v>0</v>
      </c>
      <c r="K147" s="1424">
        <f t="shared" si="41"/>
        <v>0</v>
      </c>
      <c r="L147" s="1424">
        <f t="shared" si="41"/>
        <v>0</v>
      </c>
      <c r="M147" s="1424">
        <f t="shared" si="41"/>
        <v>0</v>
      </c>
      <c r="N147" s="1424">
        <f t="shared" si="41"/>
        <v>0</v>
      </c>
      <c r="O147" s="1424">
        <f t="shared" si="41"/>
        <v>0</v>
      </c>
      <c r="P147" s="1424">
        <f t="shared" si="41"/>
        <v>0</v>
      </c>
      <c r="Q147" s="1424">
        <f t="shared" si="41"/>
        <v>0</v>
      </c>
      <c r="R147" s="1424">
        <f t="shared" si="41"/>
        <v>0</v>
      </c>
      <c r="S147" s="1424">
        <f t="shared" si="41"/>
        <v>0</v>
      </c>
      <c r="T147" s="1424">
        <f t="shared" si="41"/>
        <v>0</v>
      </c>
      <c r="U147" s="1424">
        <f t="shared" si="41"/>
        <v>0</v>
      </c>
      <c r="V147" s="1424">
        <f t="shared" si="41"/>
        <v>0</v>
      </c>
      <c r="W147" s="1424">
        <f t="shared" si="41"/>
        <v>0</v>
      </c>
      <c r="X147" s="1424">
        <f t="shared" si="41"/>
        <v>0</v>
      </c>
      <c r="Y147" s="1424">
        <f t="shared" si="41"/>
        <v>0</v>
      </c>
      <c r="Z147" s="1424">
        <f t="shared" si="41"/>
        <v>0</v>
      </c>
      <c r="AA147" s="1424">
        <f t="shared" si="41"/>
        <v>0</v>
      </c>
      <c r="AB147" s="1424">
        <f t="shared" si="41"/>
        <v>0</v>
      </c>
      <c r="AC147" s="1424">
        <f t="shared" si="41"/>
        <v>0</v>
      </c>
      <c r="AD147" s="1424">
        <f t="shared" si="41"/>
        <v>0</v>
      </c>
      <c r="AE147" s="1424">
        <f t="shared" si="41"/>
        <v>0</v>
      </c>
      <c r="AF147" s="1424">
        <f t="shared" si="41"/>
        <v>0</v>
      </c>
      <c r="AG147" s="1424">
        <f t="shared" si="41"/>
        <v>0</v>
      </c>
      <c r="AH147" s="1424">
        <f t="shared" si="41"/>
        <v>0</v>
      </c>
      <c r="AI147" s="1424">
        <f t="shared" si="41"/>
        <v>0</v>
      </c>
      <c r="AJ147" s="1424">
        <f t="shared" si="41"/>
        <v>0</v>
      </c>
      <c r="AK147" s="1424">
        <f t="shared" si="41"/>
        <v>0</v>
      </c>
      <c r="AL147" s="1424">
        <f t="shared" si="41"/>
        <v>0</v>
      </c>
      <c r="AM147" s="1424">
        <f t="shared" si="41"/>
        <v>0</v>
      </c>
      <c r="AN147" s="1424">
        <f t="shared" si="41"/>
        <v>0</v>
      </c>
      <c r="AO147" s="1424">
        <f t="shared" si="41"/>
        <v>0</v>
      </c>
      <c r="AP147" s="1424">
        <f t="shared" si="41"/>
        <v>0</v>
      </c>
      <c r="AQ147" s="1424">
        <f t="shared" si="41"/>
        <v>0</v>
      </c>
      <c r="AR147" s="1424">
        <f t="shared" si="41"/>
        <v>0</v>
      </c>
      <c r="AS147" s="1424">
        <f t="shared" si="41"/>
        <v>0</v>
      </c>
      <c r="AT147" s="1424">
        <f t="shared" si="41"/>
        <v>0</v>
      </c>
      <c r="AU147" s="1424">
        <f t="shared" ref="AU147:AU170" si="42">+AT147+AU84</f>
        <v>0</v>
      </c>
      <c r="AV147" s="1424">
        <f t="shared" si="6"/>
        <v>0</v>
      </c>
      <c r="AW147" s="1424">
        <f t="shared" si="7"/>
        <v>0</v>
      </c>
      <c r="AX147" s="1424">
        <f t="shared" si="8"/>
        <v>0</v>
      </c>
      <c r="AY147" s="1424">
        <f t="shared" si="9"/>
        <v>0</v>
      </c>
      <c r="AZ147" s="1424">
        <f t="shared" si="10"/>
        <v>0</v>
      </c>
      <c r="BA147" s="1424">
        <f t="shared" si="11"/>
        <v>0</v>
      </c>
      <c r="BB147" s="1424">
        <f t="shared" si="12"/>
        <v>0</v>
      </c>
      <c r="BC147" s="1424">
        <f t="shared" si="13"/>
        <v>0</v>
      </c>
      <c r="BD147" s="1424">
        <f t="shared" si="14"/>
        <v>0</v>
      </c>
      <c r="BE147" s="1424">
        <f t="shared" si="15"/>
        <v>0</v>
      </c>
      <c r="BF147" s="1424">
        <f t="shared" si="16"/>
        <v>0</v>
      </c>
      <c r="BG147" s="1424">
        <f t="shared" si="17"/>
        <v>0</v>
      </c>
      <c r="BH147" s="1424">
        <f t="shared" si="18"/>
        <v>0</v>
      </c>
      <c r="BI147" s="1424">
        <f t="shared" si="19"/>
        <v>0</v>
      </c>
      <c r="BJ147" s="1424">
        <f t="shared" si="20"/>
        <v>0</v>
      </c>
      <c r="BK147" s="1424">
        <f t="shared" si="21"/>
        <v>0</v>
      </c>
      <c r="BL147" s="1424">
        <f t="shared" si="22"/>
        <v>0</v>
      </c>
      <c r="BM147" s="1424">
        <f t="shared" si="23"/>
        <v>0</v>
      </c>
      <c r="BN147" s="1424">
        <f t="shared" si="24"/>
        <v>0</v>
      </c>
    </row>
    <row r="148" spans="1:66" ht="10.5">
      <c r="A148" s="1434"/>
      <c r="B148" s="1624"/>
      <c r="C148" s="1446" t="s">
        <v>67</v>
      </c>
      <c r="D148" s="1425"/>
      <c r="E148" s="1425"/>
      <c r="F148" s="1425"/>
      <c r="G148" s="1425">
        <f t="shared" si="4"/>
        <v>0</v>
      </c>
      <c r="H148" s="1425">
        <f t="shared" ref="H148:AT148" si="43">+G148+H85</f>
        <v>0</v>
      </c>
      <c r="I148" s="1425">
        <f t="shared" si="43"/>
        <v>0</v>
      </c>
      <c r="J148" s="1425">
        <f t="shared" si="43"/>
        <v>0</v>
      </c>
      <c r="K148" s="1425">
        <f t="shared" si="43"/>
        <v>0</v>
      </c>
      <c r="L148" s="1425">
        <f t="shared" si="43"/>
        <v>0</v>
      </c>
      <c r="M148" s="1425">
        <f t="shared" si="43"/>
        <v>0</v>
      </c>
      <c r="N148" s="1425">
        <f t="shared" si="43"/>
        <v>0</v>
      </c>
      <c r="O148" s="1425">
        <f t="shared" si="43"/>
        <v>0</v>
      </c>
      <c r="P148" s="1425">
        <f t="shared" si="43"/>
        <v>0</v>
      </c>
      <c r="Q148" s="1425">
        <f t="shared" si="43"/>
        <v>0</v>
      </c>
      <c r="R148" s="1425">
        <f t="shared" si="43"/>
        <v>0</v>
      </c>
      <c r="S148" s="1425">
        <f t="shared" si="43"/>
        <v>0</v>
      </c>
      <c r="T148" s="1425">
        <f t="shared" si="43"/>
        <v>0</v>
      </c>
      <c r="U148" s="1425">
        <f t="shared" si="43"/>
        <v>0</v>
      </c>
      <c r="V148" s="1425">
        <f t="shared" si="43"/>
        <v>0</v>
      </c>
      <c r="W148" s="1425">
        <f t="shared" si="43"/>
        <v>0</v>
      </c>
      <c r="X148" s="1425">
        <f t="shared" si="43"/>
        <v>0</v>
      </c>
      <c r="Y148" s="1425">
        <f t="shared" si="43"/>
        <v>0</v>
      </c>
      <c r="Z148" s="1425">
        <f t="shared" si="43"/>
        <v>0</v>
      </c>
      <c r="AA148" s="1425">
        <f t="shared" si="43"/>
        <v>0</v>
      </c>
      <c r="AB148" s="1425">
        <f t="shared" si="43"/>
        <v>0</v>
      </c>
      <c r="AC148" s="1425">
        <f t="shared" si="43"/>
        <v>0</v>
      </c>
      <c r="AD148" s="1425">
        <f t="shared" si="43"/>
        <v>0</v>
      </c>
      <c r="AE148" s="1425">
        <f t="shared" si="43"/>
        <v>0</v>
      </c>
      <c r="AF148" s="1425">
        <f t="shared" si="43"/>
        <v>0</v>
      </c>
      <c r="AG148" s="1425">
        <f t="shared" si="43"/>
        <v>0</v>
      </c>
      <c r="AH148" s="1425">
        <f t="shared" si="43"/>
        <v>0</v>
      </c>
      <c r="AI148" s="1425">
        <f t="shared" si="43"/>
        <v>0</v>
      </c>
      <c r="AJ148" s="1425">
        <f t="shared" si="43"/>
        <v>0</v>
      </c>
      <c r="AK148" s="1425">
        <f t="shared" si="43"/>
        <v>0</v>
      </c>
      <c r="AL148" s="1425">
        <f t="shared" si="43"/>
        <v>0</v>
      </c>
      <c r="AM148" s="1425">
        <f t="shared" si="43"/>
        <v>0</v>
      </c>
      <c r="AN148" s="1425">
        <f t="shared" si="43"/>
        <v>0</v>
      </c>
      <c r="AO148" s="1425">
        <f t="shared" si="43"/>
        <v>0</v>
      </c>
      <c r="AP148" s="1425">
        <f t="shared" si="43"/>
        <v>0</v>
      </c>
      <c r="AQ148" s="1425">
        <f t="shared" si="43"/>
        <v>0</v>
      </c>
      <c r="AR148" s="1425">
        <f t="shared" si="43"/>
        <v>0</v>
      </c>
      <c r="AS148" s="1425">
        <f t="shared" si="43"/>
        <v>0</v>
      </c>
      <c r="AT148" s="1425">
        <f t="shared" si="43"/>
        <v>0</v>
      </c>
      <c r="AU148" s="1425">
        <f t="shared" si="42"/>
        <v>0</v>
      </c>
      <c r="AV148" s="1425">
        <f t="shared" si="6"/>
        <v>0</v>
      </c>
      <c r="AW148" s="1425">
        <f t="shared" si="7"/>
        <v>0</v>
      </c>
      <c r="AX148" s="1425">
        <f t="shared" si="8"/>
        <v>0</v>
      </c>
      <c r="AY148" s="1425">
        <f t="shared" si="9"/>
        <v>0</v>
      </c>
      <c r="AZ148" s="1425">
        <f t="shared" si="10"/>
        <v>0</v>
      </c>
      <c r="BA148" s="1425">
        <f t="shared" si="11"/>
        <v>0</v>
      </c>
      <c r="BB148" s="1425">
        <f t="shared" si="12"/>
        <v>0</v>
      </c>
      <c r="BC148" s="1425">
        <f t="shared" si="13"/>
        <v>0</v>
      </c>
      <c r="BD148" s="1425">
        <f t="shared" si="14"/>
        <v>0</v>
      </c>
      <c r="BE148" s="1425">
        <f t="shared" si="15"/>
        <v>0</v>
      </c>
      <c r="BF148" s="1425">
        <f t="shared" si="16"/>
        <v>0</v>
      </c>
      <c r="BG148" s="1425">
        <f t="shared" si="17"/>
        <v>0</v>
      </c>
      <c r="BH148" s="1425">
        <f t="shared" si="18"/>
        <v>0</v>
      </c>
      <c r="BI148" s="1425">
        <f t="shared" si="19"/>
        <v>0</v>
      </c>
      <c r="BJ148" s="1425">
        <f t="shared" si="20"/>
        <v>0</v>
      </c>
      <c r="BK148" s="1425">
        <f t="shared" si="21"/>
        <v>0</v>
      </c>
      <c r="BL148" s="1425">
        <f t="shared" si="22"/>
        <v>0</v>
      </c>
      <c r="BM148" s="1425">
        <f t="shared" si="23"/>
        <v>0</v>
      </c>
      <c r="BN148" s="1425">
        <f t="shared" si="24"/>
        <v>0</v>
      </c>
    </row>
    <row r="149" spans="1:66" ht="10.5">
      <c r="A149" s="1434"/>
      <c r="B149" s="1624"/>
      <c r="C149" s="1446" t="s">
        <v>68</v>
      </c>
      <c r="D149" s="1424"/>
      <c r="E149" s="1424"/>
      <c r="F149" s="1424"/>
      <c r="G149" s="1424">
        <f t="shared" si="4"/>
        <v>0</v>
      </c>
      <c r="H149" s="1424">
        <f t="shared" ref="H149:AT149" si="44">+G149+H86</f>
        <v>0</v>
      </c>
      <c r="I149" s="1424">
        <f t="shared" si="44"/>
        <v>0</v>
      </c>
      <c r="J149" s="1424">
        <f t="shared" si="44"/>
        <v>0</v>
      </c>
      <c r="K149" s="1424">
        <f t="shared" si="44"/>
        <v>0</v>
      </c>
      <c r="L149" s="1424">
        <f t="shared" si="44"/>
        <v>0</v>
      </c>
      <c r="M149" s="1424">
        <f t="shared" si="44"/>
        <v>0</v>
      </c>
      <c r="N149" s="1424">
        <f t="shared" si="44"/>
        <v>0</v>
      </c>
      <c r="O149" s="1424">
        <f t="shared" si="44"/>
        <v>0</v>
      </c>
      <c r="P149" s="1424">
        <f t="shared" si="44"/>
        <v>0</v>
      </c>
      <c r="Q149" s="1424">
        <f t="shared" si="44"/>
        <v>0</v>
      </c>
      <c r="R149" s="1424">
        <f t="shared" si="44"/>
        <v>0</v>
      </c>
      <c r="S149" s="1424">
        <f t="shared" si="44"/>
        <v>0</v>
      </c>
      <c r="T149" s="1424">
        <f t="shared" si="44"/>
        <v>0</v>
      </c>
      <c r="U149" s="1424">
        <f t="shared" si="44"/>
        <v>0</v>
      </c>
      <c r="V149" s="1424">
        <f t="shared" si="44"/>
        <v>0</v>
      </c>
      <c r="W149" s="1424">
        <f t="shared" si="44"/>
        <v>0</v>
      </c>
      <c r="X149" s="1424">
        <f t="shared" si="44"/>
        <v>0</v>
      </c>
      <c r="Y149" s="1424">
        <f t="shared" si="44"/>
        <v>0</v>
      </c>
      <c r="Z149" s="1424">
        <f t="shared" si="44"/>
        <v>0</v>
      </c>
      <c r="AA149" s="1424">
        <f t="shared" si="44"/>
        <v>0</v>
      </c>
      <c r="AB149" s="1424">
        <f t="shared" si="44"/>
        <v>0</v>
      </c>
      <c r="AC149" s="1424">
        <f t="shared" si="44"/>
        <v>0</v>
      </c>
      <c r="AD149" s="1424">
        <f t="shared" si="44"/>
        <v>0</v>
      </c>
      <c r="AE149" s="1424">
        <f t="shared" si="44"/>
        <v>0</v>
      </c>
      <c r="AF149" s="1424">
        <f t="shared" si="44"/>
        <v>0</v>
      </c>
      <c r="AG149" s="1424">
        <f t="shared" si="44"/>
        <v>0</v>
      </c>
      <c r="AH149" s="1424">
        <f t="shared" si="44"/>
        <v>0</v>
      </c>
      <c r="AI149" s="1424">
        <f t="shared" si="44"/>
        <v>0</v>
      </c>
      <c r="AJ149" s="1424">
        <f t="shared" si="44"/>
        <v>0</v>
      </c>
      <c r="AK149" s="1424">
        <f t="shared" si="44"/>
        <v>0</v>
      </c>
      <c r="AL149" s="1424">
        <f t="shared" si="44"/>
        <v>0</v>
      </c>
      <c r="AM149" s="1424">
        <f t="shared" si="44"/>
        <v>0</v>
      </c>
      <c r="AN149" s="1424">
        <f t="shared" si="44"/>
        <v>0</v>
      </c>
      <c r="AO149" s="1424">
        <f t="shared" si="44"/>
        <v>0</v>
      </c>
      <c r="AP149" s="1424">
        <f t="shared" si="44"/>
        <v>0</v>
      </c>
      <c r="AQ149" s="1424">
        <f t="shared" si="44"/>
        <v>0</v>
      </c>
      <c r="AR149" s="1424">
        <f t="shared" si="44"/>
        <v>0</v>
      </c>
      <c r="AS149" s="1424">
        <f t="shared" si="44"/>
        <v>0</v>
      </c>
      <c r="AT149" s="1424">
        <f t="shared" si="44"/>
        <v>0</v>
      </c>
      <c r="AU149" s="1424">
        <f t="shared" si="42"/>
        <v>0</v>
      </c>
      <c r="AV149" s="1424">
        <f t="shared" si="6"/>
        <v>0</v>
      </c>
      <c r="AW149" s="1424">
        <f t="shared" si="7"/>
        <v>0</v>
      </c>
      <c r="AX149" s="1424">
        <f t="shared" si="8"/>
        <v>0</v>
      </c>
      <c r="AY149" s="1424">
        <f t="shared" si="9"/>
        <v>0</v>
      </c>
      <c r="AZ149" s="1424">
        <f t="shared" si="10"/>
        <v>0</v>
      </c>
      <c r="BA149" s="1424">
        <f t="shared" si="11"/>
        <v>0</v>
      </c>
      <c r="BB149" s="1424">
        <f t="shared" si="12"/>
        <v>0</v>
      </c>
      <c r="BC149" s="1424">
        <f t="shared" si="13"/>
        <v>0</v>
      </c>
      <c r="BD149" s="1424">
        <f t="shared" si="14"/>
        <v>0</v>
      </c>
      <c r="BE149" s="1424">
        <f t="shared" si="15"/>
        <v>0</v>
      </c>
      <c r="BF149" s="1424">
        <f t="shared" si="16"/>
        <v>0</v>
      </c>
      <c r="BG149" s="1424">
        <f t="shared" si="17"/>
        <v>0</v>
      </c>
      <c r="BH149" s="1424">
        <f t="shared" si="18"/>
        <v>0</v>
      </c>
      <c r="BI149" s="1424">
        <f t="shared" si="19"/>
        <v>0</v>
      </c>
      <c r="BJ149" s="1424">
        <f t="shared" si="20"/>
        <v>0</v>
      </c>
      <c r="BK149" s="1424">
        <f t="shared" si="21"/>
        <v>0</v>
      </c>
      <c r="BL149" s="1424">
        <f t="shared" si="22"/>
        <v>0</v>
      </c>
      <c r="BM149" s="1424">
        <f t="shared" si="23"/>
        <v>0</v>
      </c>
      <c r="BN149" s="1424">
        <f t="shared" si="24"/>
        <v>0</v>
      </c>
    </row>
    <row r="150" spans="1:66" ht="10.5">
      <c r="A150" s="1434"/>
      <c r="B150" s="1458"/>
      <c r="C150" s="1446" t="s">
        <v>69</v>
      </c>
      <c r="D150" s="1425"/>
      <c r="E150" s="1425"/>
      <c r="F150" s="1425"/>
      <c r="G150" s="1425">
        <f t="shared" si="4"/>
        <v>0</v>
      </c>
      <c r="H150" s="1425">
        <f t="shared" ref="H150:AT150" si="45">+G150+H87</f>
        <v>0</v>
      </c>
      <c r="I150" s="1425">
        <f t="shared" si="45"/>
        <v>0</v>
      </c>
      <c r="J150" s="1425">
        <f t="shared" si="45"/>
        <v>0</v>
      </c>
      <c r="K150" s="1425">
        <f t="shared" si="45"/>
        <v>0</v>
      </c>
      <c r="L150" s="1425">
        <f t="shared" si="45"/>
        <v>0</v>
      </c>
      <c r="M150" s="1425">
        <f t="shared" si="45"/>
        <v>0</v>
      </c>
      <c r="N150" s="1425">
        <f t="shared" si="45"/>
        <v>0</v>
      </c>
      <c r="O150" s="1425">
        <f t="shared" si="45"/>
        <v>0</v>
      </c>
      <c r="P150" s="1425">
        <f t="shared" si="45"/>
        <v>0</v>
      </c>
      <c r="Q150" s="1425">
        <f t="shared" si="45"/>
        <v>0</v>
      </c>
      <c r="R150" s="1425">
        <f t="shared" si="45"/>
        <v>0</v>
      </c>
      <c r="S150" s="1425">
        <f t="shared" si="45"/>
        <v>0</v>
      </c>
      <c r="T150" s="1425">
        <f t="shared" si="45"/>
        <v>0</v>
      </c>
      <c r="U150" s="1425">
        <f t="shared" si="45"/>
        <v>0</v>
      </c>
      <c r="V150" s="1425">
        <f t="shared" si="45"/>
        <v>0</v>
      </c>
      <c r="W150" s="1425">
        <f t="shared" si="45"/>
        <v>0</v>
      </c>
      <c r="X150" s="1425">
        <f t="shared" si="45"/>
        <v>0</v>
      </c>
      <c r="Y150" s="1425">
        <f t="shared" si="45"/>
        <v>0</v>
      </c>
      <c r="Z150" s="1425">
        <f t="shared" si="45"/>
        <v>0</v>
      </c>
      <c r="AA150" s="1425">
        <f t="shared" si="45"/>
        <v>0</v>
      </c>
      <c r="AB150" s="1425">
        <f t="shared" si="45"/>
        <v>0</v>
      </c>
      <c r="AC150" s="1425">
        <f t="shared" si="45"/>
        <v>0</v>
      </c>
      <c r="AD150" s="1425">
        <f t="shared" si="45"/>
        <v>0</v>
      </c>
      <c r="AE150" s="1425">
        <f t="shared" si="45"/>
        <v>0</v>
      </c>
      <c r="AF150" s="1425">
        <f t="shared" si="45"/>
        <v>0</v>
      </c>
      <c r="AG150" s="1425">
        <f t="shared" si="45"/>
        <v>0</v>
      </c>
      <c r="AH150" s="1425">
        <f t="shared" si="45"/>
        <v>0</v>
      </c>
      <c r="AI150" s="1425">
        <f t="shared" si="45"/>
        <v>0</v>
      </c>
      <c r="AJ150" s="1425">
        <f t="shared" si="45"/>
        <v>0</v>
      </c>
      <c r="AK150" s="1425">
        <f t="shared" si="45"/>
        <v>0</v>
      </c>
      <c r="AL150" s="1425">
        <f t="shared" si="45"/>
        <v>0</v>
      </c>
      <c r="AM150" s="1425">
        <f t="shared" si="45"/>
        <v>0</v>
      </c>
      <c r="AN150" s="1425">
        <f t="shared" si="45"/>
        <v>0</v>
      </c>
      <c r="AO150" s="1425">
        <f t="shared" si="45"/>
        <v>0</v>
      </c>
      <c r="AP150" s="1425">
        <f t="shared" si="45"/>
        <v>0</v>
      </c>
      <c r="AQ150" s="1425">
        <f t="shared" si="45"/>
        <v>0</v>
      </c>
      <c r="AR150" s="1425">
        <f t="shared" si="45"/>
        <v>0</v>
      </c>
      <c r="AS150" s="1425">
        <f t="shared" si="45"/>
        <v>0</v>
      </c>
      <c r="AT150" s="1425">
        <f t="shared" si="45"/>
        <v>0</v>
      </c>
      <c r="AU150" s="1425">
        <f t="shared" si="42"/>
        <v>0</v>
      </c>
      <c r="AV150" s="1425">
        <f t="shared" si="6"/>
        <v>0</v>
      </c>
      <c r="AW150" s="1425">
        <f t="shared" si="7"/>
        <v>0</v>
      </c>
      <c r="AX150" s="1425">
        <f t="shared" si="8"/>
        <v>0</v>
      </c>
      <c r="AY150" s="1425">
        <f t="shared" si="9"/>
        <v>0</v>
      </c>
      <c r="AZ150" s="1425">
        <f t="shared" si="10"/>
        <v>0</v>
      </c>
      <c r="BA150" s="1425">
        <f t="shared" si="11"/>
        <v>0</v>
      </c>
      <c r="BB150" s="1425">
        <f t="shared" si="12"/>
        <v>0</v>
      </c>
      <c r="BC150" s="1425">
        <f t="shared" si="13"/>
        <v>0</v>
      </c>
      <c r="BD150" s="1425">
        <f t="shared" si="14"/>
        <v>0</v>
      </c>
      <c r="BE150" s="1425">
        <f t="shared" si="15"/>
        <v>0</v>
      </c>
      <c r="BF150" s="1425">
        <f t="shared" si="16"/>
        <v>0</v>
      </c>
      <c r="BG150" s="1425">
        <f t="shared" si="17"/>
        <v>0</v>
      </c>
      <c r="BH150" s="1425">
        <f t="shared" si="18"/>
        <v>0</v>
      </c>
      <c r="BI150" s="1425">
        <f t="shared" si="19"/>
        <v>0</v>
      </c>
      <c r="BJ150" s="1425">
        <f t="shared" si="20"/>
        <v>0</v>
      </c>
      <c r="BK150" s="1425">
        <f t="shared" si="21"/>
        <v>0</v>
      </c>
      <c r="BL150" s="1425">
        <f t="shared" si="22"/>
        <v>0</v>
      </c>
      <c r="BM150" s="1425">
        <f t="shared" si="23"/>
        <v>0</v>
      </c>
      <c r="BN150" s="1425">
        <f t="shared" si="24"/>
        <v>0</v>
      </c>
    </row>
    <row r="151" spans="1:66" ht="10.5">
      <c r="A151" s="1434"/>
      <c r="B151" s="1624" t="s">
        <v>318</v>
      </c>
      <c r="C151" s="1446" t="s">
        <v>66</v>
      </c>
      <c r="D151" s="1424"/>
      <c r="E151" s="1424"/>
      <c r="F151" s="1424"/>
      <c r="G151" s="1424">
        <f t="shared" si="4"/>
        <v>0</v>
      </c>
      <c r="H151" s="1424">
        <f t="shared" ref="H151:H170" si="46">+H88</f>
        <v>0</v>
      </c>
      <c r="I151" s="1424">
        <f t="shared" ref="I151:AT151" si="47">+H151+I88</f>
        <v>0</v>
      </c>
      <c r="J151" s="1424">
        <f t="shared" si="47"/>
        <v>0</v>
      </c>
      <c r="K151" s="1424">
        <f t="shared" si="47"/>
        <v>0</v>
      </c>
      <c r="L151" s="1424">
        <f t="shared" si="47"/>
        <v>0</v>
      </c>
      <c r="M151" s="1424">
        <f t="shared" si="47"/>
        <v>0</v>
      </c>
      <c r="N151" s="1424">
        <f t="shared" si="47"/>
        <v>0</v>
      </c>
      <c r="O151" s="1424">
        <f t="shared" si="47"/>
        <v>0</v>
      </c>
      <c r="P151" s="1424">
        <f t="shared" si="47"/>
        <v>0</v>
      </c>
      <c r="Q151" s="1424">
        <f t="shared" si="47"/>
        <v>0</v>
      </c>
      <c r="R151" s="1424">
        <f t="shared" si="47"/>
        <v>0</v>
      </c>
      <c r="S151" s="1424">
        <f t="shared" si="47"/>
        <v>0</v>
      </c>
      <c r="T151" s="1424">
        <f t="shared" si="47"/>
        <v>0</v>
      </c>
      <c r="U151" s="1424">
        <f t="shared" si="47"/>
        <v>0</v>
      </c>
      <c r="V151" s="1424">
        <f t="shared" si="47"/>
        <v>0</v>
      </c>
      <c r="W151" s="1424">
        <f t="shared" si="47"/>
        <v>0</v>
      </c>
      <c r="X151" s="1424">
        <f t="shared" si="47"/>
        <v>0</v>
      </c>
      <c r="Y151" s="1424">
        <f t="shared" si="47"/>
        <v>0</v>
      </c>
      <c r="Z151" s="1424">
        <f t="shared" si="47"/>
        <v>0</v>
      </c>
      <c r="AA151" s="1424">
        <f t="shared" si="47"/>
        <v>0</v>
      </c>
      <c r="AB151" s="1424">
        <f t="shared" si="47"/>
        <v>0</v>
      </c>
      <c r="AC151" s="1424">
        <f t="shared" si="47"/>
        <v>0</v>
      </c>
      <c r="AD151" s="1424">
        <f t="shared" si="47"/>
        <v>0</v>
      </c>
      <c r="AE151" s="1424">
        <f t="shared" si="47"/>
        <v>0</v>
      </c>
      <c r="AF151" s="1424">
        <f t="shared" si="47"/>
        <v>0</v>
      </c>
      <c r="AG151" s="1424">
        <f t="shared" si="47"/>
        <v>0</v>
      </c>
      <c r="AH151" s="1424">
        <f t="shared" si="47"/>
        <v>0</v>
      </c>
      <c r="AI151" s="1424">
        <f t="shared" si="47"/>
        <v>0</v>
      </c>
      <c r="AJ151" s="1424">
        <f t="shared" si="47"/>
        <v>0</v>
      </c>
      <c r="AK151" s="1424">
        <f t="shared" si="47"/>
        <v>0</v>
      </c>
      <c r="AL151" s="1424">
        <f t="shared" si="47"/>
        <v>0</v>
      </c>
      <c r="AM151" s="1424">
        <f t="shared" si="47"/>
        <v>0</v>
      </c>
      <c r="AN151" s="1424">
        <f t="shared" si="47"/>
        <v>0</v>
      </c>
      <c r="AO151" s="1424">
        <f t="shared" si="47"/>
        <v>0</v>
      </c>
      <c r="AP151" s="1424">
        <f t="shared" si="47"/>
        <v>0</v>
      </c>
      <c r="AQ151" s="1424">
        <f t="shared" si="47"/>
        <v>0</v>
      </c>
      <c r="AR151" s="1424">
        <f t="shared" si="47"/>
        <v>0</v>
      </c>
      <c r="AS151" s="1424">
        <f t="shared" si="47"/>
        <v>0</v>
      </c>
      <c r="AT151" s="1424">
        <f t="shared" si="47"/>
        <v>0</v>
      </c>
      <c r="AU151" s="1424">
        <f t="shared" si="42"/>
        <v>0</v>
      </c>
      <c r="AV151" s="1424">
        <f t="shared" si="6"/>
        <v>0</v>
      </c>
      <c r="AW151" s="1424">
        <f t="shared" si="7"/>
        <v>0</v>
      </c>
      <c r="AX151" s="1424">
        <f t="shared" si="8"/>
        <v>0</v>
      </c>
      <c r="AY151" s="1424">
        <f t="shared" si="9"/>
        <v>0</v>
      </c>
      <c r="AZ151" s="1424">
        <f t="shared" si="10"/>
        <v>0</v>
      </c>
      <c r="BA151" s="1424">
        <f t="shared" si="11"/>
        <v>0</v>
      </c>
      <c r="BB151" s="1424">
        <f t="shared" si="12"/>
        <v>0</v>
      </c>
      <c r="BC151" s="1424">
        <f t="shared" si="13"/>
        <v>0</v>
      </c>
      <c r="BD151" s="1424">
        <f t="shared" si="14"/>
        <v>0</v>
      </c>
      <c r="BE151" s="1424">
        <f t="shared" si="15"/>
        <v>0</v>
      </c>
      <c r="BF151" s="1424">
        <f t="shared" si="16"/>
        <v>0</v>
      </c>
      <c r="BG151" s="1424">
        <f t="shared" si="17"/>
        <v>0</v>
      </c>
      <c r="BH151" s="1424">
        <f t="shared" si="18"/>
        <v>0</v>
      </c>
      <c r="BI151" s="1424">
        <f t="shared" si="19"/>
        <v>0</v>
      </c>
      <c r="BJ151" s="1424">
        <f t="shared" si="20"/>
        <v>0</v>
      </c>
      <c r="BK151" s="1424">
        <f t="shared" si="21"/>
        <v>0</v>
      </c>
      <c r="BL151" s="1424">
        <f t="shared" si="22"/>
        <v>0</v>
      </c>
      <c r="BM151" s="1424">
        <f t="shared" si="23"/>
        <v>0</v>
      </c>
      <c r="BN151" s="1424">
        <f t="shared" si="24"/>
        <v>0</v>
      </c>
    </row>
    <row r="152" spans="1:66" ht="10.5">
      <c r="A152" s="1434"/>
      <c r="B152" s="1624"/>
      <c r="C152" s="1446" t="s">
        <v>67</v>
      </c>
      <c r="D152" s="1425"/>
      <c r="E152" s="1425"/>
      <c r="F152" s="1425"/>
      <c r="G152" s="1425">
        <f t="shared" si="4"/>
        <v>0</v>
      </c>
      <c r="H152" s="1425">
        <f t="shared" si="46"/>
        <v>0</v>
      </c>
      <c r="I152" s="1425">
        <f t="shared" ref="I152:AT152" si="48">+H152+I89</f>
        <v>0</v>
      </c>
      <c r="J152" s="1425">
        <f t="shared" si="48"/>
        <v>0</v>
      </c>
      <c r="K152" s="1425">
        <f t="shared" si="48"/>
        <v>0</v>
      </c>
      <c r="L152" s="1425">
        <f t="shared" si="48"/>
        <v>0</v>
      </c>
      <c r="M152" s="1425">
        <f t="shared" si="48"/>
        <v>0</v>
      </c>
      <c r="N152" s="1425">
        <f t="shared" si="48"/>
        <v>0</v>
      </c>
      <c r="O152" s="1425">
        <f t="shared" si="48"/>
        <v>0</v>
      </c>
      <c r="P152" s="1425">
        <f t="shared" si="48"/>
        <v>0</v>
      </c>
      <c r="Q152" s="1425">
        <f t="shared" si="48"/>
        <v>0</v>
      </c>
      <c r="R152" s="1425">
        <f t="shared" si="48"/>
        <v>0</v>
      </c>
      <c r="S152" s="1425">
        <f t="shared" si="48"/>
        <v>0</v>
      </c>
      <c r="T152" s="1425">
        <f t="shared" si="48"/>
        <v>0</v>
      </c>
      <c r="U152" s="1425">
        <f t="shared" si="48"/>
        <v>0</v>
      </c>
      <c r="V152" s="1425">
        <f t="shared" si="48"/>
        <v>0</v>
      </c>
      <c r="W152" s="1425">
        <f t="shared" si="48"/>
        <v>0</v>
      </c>
      <c r="X152" s="1425">
        <f t="shared" si="48"/>
        <v>0</v>
      </c>
      <c r="Y152" s="1425">
        <f t="shared" si="48"/>
        <v>0</v>
      </c>
      <c r="Z152" s="1425">
        <f t="shared" si="48"/>
        <v>0</v>
      </c>
      <c r="AA152" s="1425">
        <f t="shared" si="48"/>
        <v>0</v>
      </c>
      <c r="AB152" s="1425">
        <f t="shared" si="48"/>
        <v>0</v>
      </c>
      <c r="AC152" s="1425">
        <f t="shared" si="48"/>
        <v>0</v>
      </c>
      <c r="AD152" s="1425">
        <f t="shared" si="48"/>
        <v>0</v>
      </c>
      <c r="AE152" s="1425">
        <f t="shared" si="48"/>
        <v>0</v>
      </c>
      <c r="AF152" s="1425">
        <f t="shared" si="48"/>
        <v>0</v>
      </c>
      <c r="AG152" s="1425">
        <f t="shared" si="48"/>
        <v>0</v>
      </c>
      <c r="AH152" s="1425">
        <f t="shared" si="48"/>
        <v>0</v>
      </c>
      <c r="AI152" s="1425">
        <f t="shared" si="48"/>
        <v>0</v>
      </c>
      <c r="AJ152" s="1425">
        <f t="shared" si="48"/>
        <v>0</v>
      </c>
      <c r="AK152" s="1425">
        <f t="shared" si="48"/>
        <v>0</v>
      </c>
      <c r="AL152" s="1425">
        <f t="shared" si="48"/>
        <v>0</v>
      </c>
      <c r="AM152" s="1425">
        <f t="shared" si="48"/>
        <v>0</v>
      </c>
      <c r="AN152" s="1425">
        <f t="shared" si="48"/>
        <v>0</v>
      </c>
      <c r="AO152" s="1425">
        <f t="shared" si="48"/>
        <v>0</v>
      </c>
      <c r="AP152" s="1425">
        <f t="shared" si="48"/>
        <v>0</v>
      </c>
      <c r="AQ152" s="1425">
        <f t="shared" si="48"/>
        <v>0</v>
      </c>
      <c r="AR152" s="1425">
        <f t="shared" si="48"/>
        <v>0</v>
      </c>
      <c r="AS152" s="1425">
        <f t="shared" si="48"/>
        <v>0</v>
      </c>
      <c r="AT152" s="1425">
        <f t="shared" si="48"/>
        <v>0</v>
      </c>
      <c r="AU152" s="1425">
        <f t="shared" si="42"/>
        <v>0</v>
      </c>
      <c r="AV152" s="1425">
        <f t="shared" si="6"/>
        <v>0</v>
      </c>
      <c r="AW152" s="1425">
        <f t="shared" si="7"/>
        <v>0</v>
      </c>
      <c r="AX152" s="1425">
        <f t="shared" si="8"/>
        <v>0</v>
      </c>
      <c r="AY152" s="1425">
        <f t="shared" si="9"/>
        <v>0</v>
      </c>
      <c r="AZ152" s="1425">
        <f t="shared" si="10"/>
        <v>0</v>
      </c>
      <c r="BA152" s="1425">
        <f t="shared" si="11"/>
        <v>0</v>
      </c>
      <c r="BB152" s="1425">
        <f t="shared" si="12"/>
        <v>0</v>
      </c>
      <c r="BC152" s="1425">
        <f t="shared" si="13"/>
        <v>0</v>
      </c>
      <c r="BD152" s="1425">
        <f t="shared" si="14"/>
        <v>0</v>
      </c>
      <c r="BE152" s="1425">
        <f t="shared" si="15"/>
        <v>0</v>
      </c>
      <c r="BF152" s="1425">
        <f t="shared" si="16"/>
        <v>0</v>
      </c>
      <c r="BG152" s="1425">
        <f t="shared" si="17"/>
        <v>0</v>
      </c>
      <c r="BH152" s="1425">
        <f t="shared" si="18"/>
        <v>0</v>
      </c>
      <c r="BI152" s="1425">
        <f t="shared" si="19"/>
        <v>0</v>
      </c>
      <c r="BJ152" s="1425">
        <f t="shared" si="20"/>
        <v>0</v>
      </c>
      <c r="BK152" s="1425">
        <f t="shared" si="21"/>
        <v>0</v>
      </c>
      <c r="BL152" s="1425">
        <f t="shared" si="22"/>
        <v>0</v>
      </c>
      <c r="BM152" s="1425">
        <f t="shared" si="23"/>
        <v>0</v>
      </c>
      <c r="BN152" s="1425">
        <f t="shared" si="24"/>
        <v>0</v>
      </c>
    </row>
    <row r="153" spans="1:66" ht="10.5">
      <c r="A153" s="1434"/>
      <c r="B153" s="1624"/>
      <c r="C153" s="1446" t="s">
        <v>68</v>
      </c>
      <c r="D153" s="1424"/>
      <c r="E153" s="1424"/>
      <c r="F153" s="1424"/>
      <c r="G153" s="1424">
        <f t="shared" si="4"/>
        <v>0</v>
      </c>
      <c r="H153" s="1424">
        <f t="shared" si="46"/>
        <v>0</v>
      </c>
      <c r="I153" s="1424">
        <f t="shared" ref="I153:AT153" si="49">+H153+I90</f>
        <v>0</v>
      </c>
      <c r="J153" s="1424">
        <f t="shared" si="49"/>
        <v>0</v>
      </c>
      <c r="K153" s="1424">
        <f t="shared" si="49"/>
        <v>0</v>
      </c>
      <c r="L153" s="1424">
        <f t="shared" si="49"/>
        <v>0</v>
      </c>
      <c r="M153" s="1424">
        <f t="shared" si="49"/>
        <v>0</v>
      </c>
      <c r="N153" s="1424">
        <f t="shared" si="49"/>
        <v>0</v>
      </c>
      <c r="O153" s="1424">
        <f t="shared" si="49"/>
        <v>0</v>
      </c>
      <c r="P153" s="1424">
        <f t="shared" si="49"/>
        <v>0</v>
      </c>
      <c r="Q153" s="1424">
        <f t="shared" si="49"/>
        <v>0</v>
      </c>
      <c r="R153" s="1424">
        <f t="shared" si="49"/>
        <v>0</v>
      </c>
      <c r="S153" s="1424">
        <f t="shared" si="49"/>
        <v>0</v>
      </c>
      <c r="T153" s="1424">
        <f t="shared" si="49"/>
        <v>0</v>
      </c>
      <c r="U153" s="1424">
        <f t="shared" si="49"/>
        <v>0</v>
      </c>
      <c r="V153" s="1424">
        <f t="shared" si="49"/>
        <v>0</v>
      </c>
      <c r="W153" s="1424">
        <f t="shared" si="49"/>
        <v>0</v>
      </c>
      <c r="X153" s="1424">
        <f t="shared" si="49"/>
        <v>0</v>
      </c>
      <c r="Y153" s="1424">
        <f t="shared" si="49"/>
        <v>0</v>
      </c>
      <c r="Z153" s="1424">
        <f t="shared" si="49"/>
        <v>0</v>
      </c>
      <c r="AA153" s="1424">
        <f t="shared" si="49"/>
        <v>0</v>
      </c>
      <c r="AB153" s="1424">
        <f t="shared" si="49"/>
        <v>0</v>
      </c>
      <c r="AC153" s="1424">
        <f t="shared" si="49"/>
        <v>0</v>
      </c>
      <c r="AD153" s="1424">
        <f t="shared" si="49"/>
        <v>0</v>
      </c>
      <c r="AE153" s="1424">
        <f t="shared" si="49"/>
        <v>0</v>
      </c>
      <c r="AF153" s="1424">
        <f t="shared" si="49"/>
        <v>0</v>
      </c>
      <c r="AG153" s="1424">
        <f t="shared" si="49"/>
        <v>0</v>
      </c>
      <c r="AH153" s="1424">
        <f t="shared" si="49"/>
        <v>0</v>
      </c>
      <c r="AI153" s="1424">
        <f t="shared" si="49"/>
        <v>0</v>
      </c>
      <c r="AJ153" s="1424">
        <f t="shared" si="49"/>
        <v>0</v>
      </c>
      <c r="AK153" s="1424">
        <f t="shared" si="49"/>
        <v>0</v>
      </c>
      <c r="AL153" s="1424">
        <f t="shared" si="49"/>
        <v>0</v>
      </c>
      <c r="AM153" s="1424">
        <f t="shared" si="49"/>
        <v>0</v>
      </c>
      <c r="AN153" s="1424">
        <f t="shared" si="49"/>
        <v>0</v>
      </c>
      <c r="AO153" s="1424">
        <f t="shared" si="49"/>
        <v>0</v>
      </c>
      <c r="AP153" s="1424">
        <f t="shared" si="49"/>
        <v>0</v>
      </c>
      <c r="AQ153" s="1424">
        <f t="shared" si="49"/>
        <v>0</v>
      </c>
      <c r="AR153" s="1424">
        <f t="shared" si="49"/>
        <v>0</v>
      </c>
      <c r="AS153" s="1424">
        <f t="shared" si="49"/>
        <v>0</v>
      </c>
      <c r="AT153" s="1424">
        <f t="shared" si="49"/>
        <v>0</v>
      </c>
      <c r="AU153" s="1424">
        <f t="shared" si="42"/>
        <v>0</v>
      </c>
      <c r="AV153" s="1424">
        <f t="shared" si="6"/>
        <v>0</v>
      </c>
      <c r="AW153" s="1424">
        <f t="shared" si="7"/>
        <v>0</v>
      </c>
      <c r="AX153" s="1424">
        <f t="shared" si="8"/>
        <v>0</v>
      </c>
      <c r="AY153" s="1424">
        <f t="shared" si="9"/>
        <v>0</v>
      </c>
      <c r="AZ153" s="1424">
        <f t="shared" si="10"/>
        <v>0</v>
      </c>
      <c r="BA153" s="1424">
        <f t="shared" si="11"/>
        <v>0</v>
      </c>
      <c r="BB153" s="1424">
        <f t="shared" si="12"/>
        <v>0</v>
      </c>
      <c r="BC153" s="1424">
        <f t="shared" si="13"/>
        <v>0</v>
      </c>
      <c r="BD153" s="1424">
        <f t="shared" si="14"/>
        <v>0</v>
      </c>
      <c r="BE153" s="1424">
        <f t="shared" si="15"/>
        <v>0</v>
      </c>
      <c r="BF153" s="1424">
        <f t="shared" si="16"/>
        <v>0</v>
      </c>
      <c r="BG153" s="1424">
        <f t="shared" si="17"/>
        <v>0</v>
      </c>
      <c r="BH153" s="1424">
        <f t="shared" si="18"/>
        <v>0</v>
      </c>
      <c r="BI153" s="1424">
        <f t="shared" si="19"/>
        <v>0</v>
      </c>
      <c r="BJ153" s="1424">
        <f t="shared" si="20"/>
        <v>0</v>
      </c>
      <c r="BK153" s="1424">
        <f t="shared" si="21"/>
        <v>0</v>
      </c>
      <c r="BL153" s="1424">
        <f t="shared" si="22"/>
        <v>0</v>
      </c>
      <c r="BM153" s="1424">
        <f t="shared" si="23"/>
        <v>0</v>
      </c>
      <c r="BN153" s="1424">
        <f t="shared" si="24"/>
        <v>0</v>
      </c>
    </row>
    <row r="154" spans="1:66" ht="10.5">
      <c r="A154" s="1434"/>
      <c r="B154" s="1458"/>
      <c r="C154" s="1446" t="s">
        <v>69</v>
      </c>
      <c r="D154" s="1425"/>
      <c r="E154" s="1425"/>
      <c r="F154" s="1425"/>
      <c r="G154" s="1425">
        <f t="shared" si="4"/>
        <v>0</v>
      </c>
      <c r="H154" s="1425">
        <f t="shared" si="46"/>
        <v>0</v>
      </c>
      <c r="I154" s="1425">
        <f t="shared" ref="I154:AT154" si="50">+H154+I91</f>
        <v>0</v>
      </c>
      <c r="J154" s="1425">
        <f t="shared" si="50"/>
        <v>0</v>
      </c>
      <c r="K154" s="1425">
        <f t="shared" si="50"/>
        <v>0</v>
      </c>
      <c r="L154" s="1425">
        <f t="shared" si="50"/>
        <v>0</v>
      </c>
      <c r="M154" s="1425">
        <f t="shared" si="50"/>
        <v>0</v>
      </c>
      <c r="N154" s="1425">
        <f t="shared" si="50"/>
        <v>0</v>
      </c>
      <c r="O154" s="1425">
        <f t="shared" si="50"/>
        <v>0</v>
      </c>
      <c r="P154" s="1425">
        <f t="shared" si="50"/>
        <v>0</v>
      </c>
      <c r="Q154" s="1425">
        <f t="shared" si="50"/>
        <v>0</v>
      </c>
      <c r="R154" s="1425">
        <f t="shared" si="50"/>
        <v>0</v>
      </c>
      <c r="S154" s="1425">
        <f t="shared" si="50"/>
        <v>0</v>
      </c>
      <c r="T154" s="1425">
        <f t="shared" si="50"/>
        <v>0</v>
      </c>
      <c r="U154" s="1425">
        <f t="shared" si="50"/>
        <v>0</v>
      </c>
      <c r="V154" s="1425">
        <f t="shared" si="50"/>
        <v>0</v>
      </c>
      <c r="W154" s="1425">
        <f t="shared" si="50"/>
        <v>0</v>
      </c>
      <c r="X154" s="1425">
        <f t="shared" si="50"/>
        <v>0</v>
      </c>
      <c r="Y154" s="1425">
        <f t="shared" si="50"/>
        <v>0</v>
      </c>
      <c r="Z154" s="1425">
        <f t="shared" si="50"/>
        <v>0</v>
      </c>
      <c r="AA154" s="1425">
        <f t="shared" si="50"/>
        <v>0</v>
      </c>
      <c r="AB154" s="1425">
        <f t="shared" si="50"/>
        <v>0</v>
      </c>
      <c r="AC154" s="1425">
        <f t="shared" si="50"/>
        <v>0</v>
      </c>
      <c r="AD154" s="1425">
        <f t="shared" si="50"/>
        <v>0</v>
      </c>
      <c r="AE154" s="1425">
        <f t="shared" si="50"/>
        <v>0</v>
      </c>
      <c r="AF154" s="1425">
        <f t="shared" si="50"/>
        <v>0</v>
      </c>
      <c r="AG154" s="1425">
        <f t="shared" si="50"/>
        <v>0</v>
      </c>
      <c r="AH154" s="1425">
        <f t="shared" si="50"/>
        <v>0</v>
      </c>
      <c r="AI154" s="1425">
        <f t="shared" si="50"/>
        <v>0</v>
      </c>
      <c r="AJ154" s="1425">
        <f t="shared" si="50"/>
        <v>0</v>
      </c>
      <c r="AK154" s="1425">
        <f t="shared" si="50"/>
        <v>0</v>
      </c>
      <c r="AL154" s="1425">
        <f t="shared" si="50"/>
        <v>0</v>
      </c>
      <c r="AM154" s="1425">
        <f t="shared" si="50"/>
        <v>0</v>
      </c>
      <c r="AN154" s="1425">
        <f t="shared" si="50"/>
        <v>0</v>
      </c>
      <c r="AO154" s="1425">
        <f t="shared" si="50"/>
        <v>0</v>
      </c>
      <c r="AP154" s="1425">
        <f t="shared" si="50"/>
        <v>0</v>
      </c>
      <c r="AQ154" s="1425">
        <f t="shared" si="50"/>
        <v>0</v>
      </c>
      <c r="AR154" s="1425">
        <f t="shared" si="50"/>
        <v>0</v>
      </c>
      <c r="AS154" s="1425">
        <f t="shared" si="50"/>
        <v>0</v>
      </c>
      <c r="AT154" s="1425">
        <f t="shared" si="50"/>
        <v>0</v>
      </c>
      <c r="AU154" s="1425">
        <f t="shared" si="42"/>
        <v>0</v>
      </c>
      <c r="AV154" s="1425">
        <f t="shared" si="6"/>
        <v>0</v>
      </c>
      <c r="AW154" s="1425">
        <f t="shared" si="7"/>
        <v>0</v>
      </c>
      <c r="AX154" s="1425">
        <f t="shared" si="8"/>
        <v>0</v>
      </c>
      <c r="AY154" s="1425">
        <f t="shared" si="9"/>
        <v>0</v>
      </c>
      <c r="AZ154" s="1425">
        <f t="shared" si="10"/>
        <v>0</v>
      </c>
      <c r="BA154" s="1425">
        <f t="shared" si="11"/>
        <v>0</v>
      </c>
      <c r="BB154" s="1425">
        <f t="shared" si="12"/>
        <v>0</v>
      </c>
      <c r="BC154" s="1425">
        <f t="shared" si="13"/>
        <v>0</v>
      </c>
      <c r="BD154" s="1425">
        <f t="shared" si="14"/>
        <v>0</v>
      </c>
      <c r="BE154" s="1425">
        <f t="shared" si="15"/>
        <v>0</v>
      </c>
      <c r="BF154" s="1425">
        <f t="shared" si="16"/>
        <v>0</v>
      </c>
      <c r="BG154" s="1425">
        <f t="shared" si="17"/>
        <v>0</v>
      </c>
      <c r="BH154" s="1425">
        <f t="shared" si="18"/>
        <v>0</v>
      </c>
      <c r="BI154" s="1425">
        <f t="shared" si="19"/>
        <v>0</v>
      </c>
      <c r="BJ154" s="1425">
        <f t="shared" si="20"/>
        <v>0</v>
      </c>
      <c r="BK154" s="1425">
        <f t="shared" si="21"/>
        <v>0</v>
      </c>
      <c r="BL154" s="1425">
        <f t="shared" si="22"/>
        <v>0</v>
      </c>
      <c r="BM154" s="1425">
        <f t="shared" si="23"/>
        <v>0</v>
      </c>
      <c r="BN154" s="1425">
        <f t="shared" si="24"/>
        <v>0</v>
      </c>
    </row>
    <row r="155" spans="1:66" ht="10.5">
      <c r="A155" s="1434"/>
      <c r="B155" s="1624" t="s">
        <v>317</v>
      </c>
      <c r="C155" s="1446" t="s">
        <v>66</v>
      </c>
      <c r="D155" s="1424"/>
      <c r="E155" s="1424"/>
      <c r="F155" s="1424"/>
      <c r="G155" s="1424">
        <f t="shared" si="4"/>
        <v>0</v>
      </c>
      <c r="H155" s="1424">
        <f t="shared" si="46"/>
        <v>0</v>
      </c>
      <c r="I155" s="1424">
        <f t="shared" ref="I155:AT155" si="51">+H155+I92</f>
        <v>0</v>
      </c>
      <c r="J155" s="1424">
        <f t="shared" si="51"/>
        <v>0</v>
      </c>
      <c r="K155" s="1424">
        <f t="shared" si="51"/>
        <v>0</v>
      </c>
      <c r="L155" s="1424">
        <f t="shared" si="51"/>
        <v>0</v>
      </c>
      <c r="M155" s="1424">
        <f t="shared" si="51"/>
        <v>0</v>
      </c>
      <c r="N155" s="1424">
        <f t="shared" si="51"/>
        <v>0</v>
      </c>
      <c r="O155" s="1424">
        <f t="shared" si="51"/>
        <v>0</v>
      </c>
      <c r="P155" s="1424">
        <f t="shared" si="51"/>
        <v>0</v>
      </c>
      <c r="Q155" s="1424">
        <f t="shared" si="51"/>
        <v>0</v>
      </c>
      <c r="R155" s="1424">
        <f t="shared" si="51"/>
        <v>0</v>
      </c>
      <c r="S155" s="1424">
        <f t="shared" si="51"/>
        <v>0</v>
      </c>
      <c r="T155" s="1424">
        <f t="shared" si="51"/>
        <v>0</v>
      </c>
      <c r="U155" s="1424">
        <f t="shared" si="51"/>
        <v>0</v>
      </c>
      <c r="V155" s="1424">
        <f t="shared" si="51"/>
        <v>0</v>
      </c>
      <c r="W155" s="1424">
        <f t="shared" si="51"/>
        <v>0</v>
      </c>
      <c r="X155" s="1424">
        <f t="shared" si="51"/>
        <v>0</v>
      </c>
      <c r="Y155" s="1424">
        <f t="shared" si="51"/>
        <v>0</v>
      </c>
      <c r="Z155" s="1424">
        <f t="shared" si="51"/>
        <v>0</v>
      </c>
      <c r="AA155" s="1424">
        <f t="shared" si="51"/>
        <v>0</v>
      </c>
      <c r="AB155" s="1424">
        <f t="shared" si="51"/>
        <v>0</v>
      </c>
      <c r="AC155" s="1424">
        <f t="shared" si="51"/>
        <v>0</v>
      </c>
      <c r="AD155" s="1424">
        <f t="shared" si="51"/>
        <v>0</v>
      </c>
      <c r="AE155" s="1424">
        <f t="shared" si="51"/>
        <v>0</v>
      </c>
      <c r="AF155" s="1424">
        <f t="shared" si="51"/>
        <v>0</v>
      </c>
      <c r="AG155" s="1424">
        <f t="shared" si="51"/>
        <v>0</v>
      </c>
      <c r="AH155" s="1424">
        <f t="shared" si="51"/>
        <v>0</v>
      </c>
      <c r="AI155" s="1424">
        <f t="shared" si="51"/>
        <v>0</v>
      </c>
      <c r="AJ155" s="1424">
        <f t="shared" si="51"/>
        <v>0</v>
      </c>
      <c r="AK155" s="1424">
        <f t="shared" si="51"/>
        <v>0</v>
      </c>
      <c r="AL155" s="1424">
        <f t="shared" si="51"/>
        <v>0</v>
      </c>
      <c r="AM155" s="1424">
        <f t="shared" si="51"/>
        <v>0</v>
      </c>
      <c r="AN155" s="1424">
        <f t="shared" si="51"/>
        <v>0</v>
      </c>
      <c r="AO155" s="1424">
        <f t="shared" si="51"/>
        <v>0</v>
      </c>
      <c r="AP155" s="1424">
        <f t="shared" si="51"/>
        <v>0</v>
      </c>
      <c r="AQ155" s="1424">
        <f t="shared" si="51"/>
        <v>0</v>
      </c>
      <c r="AR155" s="1424">
        <f t="shared" si="51"/>
        <v>0</v>
      </c>
      <c r="AS155" s="1424">
        <f t="shared" si="51"/>
        <v>0</v>
      </c>
      <c r="AT155" s="1424">
        <f t="shared" si="51"/>
        <v>0</v>
      </c>
      <c r="AU155" s="1424">
        <f t="shared" si="42"/>
        <v>0</v>
      </c>
      <c r="AV155" s="1424">
        <f t="shared" si="6"/>
        <v>0</v>
      </c>
      <c r="AW155" s="1424">
        <f t="shared" si="7"/>
        <v>0</v>
      </c>
      <c r="AX155" s="1424">
        <f t="shared" si="8"/>
        <v>0</v>
      </c>
      <c r="AY155" s="1424">
        <f t="shared" si="9"/>
        <v>0</v>
      </c>
      <c r="AZ155" s="1424">
        <f t="shared" si="10"/>
        <v>0</v>
      </c>
      <c r="BA155" s="1424">
        <f t="shared" si="11"/>
        <v>0</v>
      </c>
      <c r="BB155" s="1424">
        <f t="shared" si="12"/>
        <v>0</v>
      </c>
      <c r="BC155" s="1424">
        <f t="shared" si="13"/>
        <v>0</v>
      </c>
      <c r="BD155" s="1424">
        <f t="shared" si="14"/>
        <v>0</v>
      </c>
      <c r="BE155" s="1424">
        <f t="shared" si="15"/>
        <v>0</v>
      </c>
      <c r="BF155" s="1424">
        <f t="shared" si="16"/>
        <v>0</v>
      </c>
      <c r="BG155" s="1424">
        <f t="shared" si="17"/>
        <v>0</v>
      </c>
      <c r="BH155" s="1424">
        <f t="shared" si="18"/>
        <v>0</v>
      </c>
      <c r="BI155" s="1424">
        <f t="shared" si="19"/>
        <v>0</v>
      </c>
      <c r="BJ155" s="1424">
        <f t="shared" si="20"/>
        <v>0</v>
      </c>
      <c r="BK155" s="1424">
        <f t="shared" si="21"/>
        <v>0</v>
      </c>
      <c r="BL155" s="1424">
        <f t="shared" si="22"/>
        <v>0</v>
      </c>
      <c r="BM155" s="1424">
        <f t="shared" si="23"/>
        <v>0</v>
      </c>
      <c r="BN155" s="1424">
        <f t="shared" si="24"/>
        <v>0</v>
      </c>
    </row>
    <row r="156" spans="1:66" ht="10.5">
      <c r="A156" s="1434"/>
      <c r="B156" s="1624"/>
      <c r="C156" s="1446" t="s">
        <v>67</v>
      </c>
      <c r="D156" s="1425"/>
      <c r="E156" s="1425"/>
      <c r="F156" s="1425"/>
      <c r="G156" s="1425">
        <f t="shared" si="4"/>
        <v>0</v>
      </c>
      <c r="H156" s="1425">
        <f t="shared" si="46"/>
        <v>0</v>
      </c>
      <c r="I156" s="1425">
        <f t="shared" ref="I156:AT156" si="52">+H156+I93</f>
        <v>0</v>
      </c>
      <c r="J156" s="1425">
        <f t="shared" si="52"/>
        <v>0</v>
      </c>
      <c r="K156" s="1425">
        <f t="shared" si="52"/>
        <v>0</v>
      </c>
      <c r="L156" s="1425">
        <f t="shared" si="52"/>
        <v>0</v>
      </c>
      <c r="M156" s="1425">
        <f t="shared" si="52"/>
        <v>0</v>
      </c>
      <c r="N156" s="1425">
        <f t="shared" si="52"/>
        <v>0</v>
      </c>
      <c r="O156" s="1425">
        <f t="shared" si="52"/>
        <v>0</v>
      </c>
      <c r="P156" s="1425">
        <f t="shared" si="52"/>
        <v>0</v>
      </c>
      <c r="Q156" s="1425">
        <f t="shared" si="52"/>
        <v>0</v>
      </c>
      <c r="R156" s="1425">
        <f t="shared" si="52"/>
        <v>0</v>
      </c>
      <c r="S156" s="1425">
        <f t="shared" si="52"/>
        <v>0</v>
      </c>
      <c r="T156" s="1425">
        <f t="shared" si="52"/>
        <v>0</v>
      </c>
      <c r="U156" s="1425">
        <f t="shared" si="52"/>
        <v>0</v>
      </c>
      <c r="V156" s="1425">
        <f t="shared" si="52"/>
        <v>0</v>
      </c>
      <c r="W156" s="1425">
        <f t="shared" si="52"/>
        <v>0</v>
      </c>
      <c r="X156" s="1425">
        <f t="shared" si="52"/>
        <v>0</v>
      </c>
      <c r="Y156" s="1425">
        <f t="shared" si="52"/>
        <v>0</v>
      </c>
      <c r="Z156" s="1425">
        <f t="shared" si="52"/>
        <v>0</v>
      </c>
      <c r="AA156" s="1425">
        <f t="shared" si="52"/>
        <v>0</v>
      </c>
      <c r="AB156" s="1425">
        <f t="shared" si="52"/>
        <v>0</v>
      </c>
      <c r="AC156" s="1425">
        <f t="shared" si="52"/>
        <v>0</v>
      </c>
      <c r="AD156" s="1425">
        <f t="shared" si="52"/>
        <v>0</v>
      </c>
      <c r="AE156" s="1425">
        <f t="shared" si="52"/>
        <v>0</v>
      </c>
      <c r="AF156" s="1425">
        <f t="shared" si="52"/>
        <v>0</v>
      </c>
      <c r="AG156" s="1425">
        <f t="shared" si="52"/>
        <v>0</v>
      </c>
      <c r="AH156" s="1425">
        <f t="shared" si="52"/>
        <v>0</v>
      </c>
      <c r="AI156" s="1425">
        <f t="shared" si="52"/>
        <v>0</v>
      </c>
      <c r="AJ156" s="1425">
        <f t="shared" si="52"/>
        <v>0</v>
      </c>
      <c r="AK156" s="1425">
        <f t="shared" si="52"/>
        <v>0</v>
      </c>
      <c r="AL156" s="1425">
        <f t="shared" si="52"/>
        <v>0</v>
      </c>
      <c r="AM156" s="1425">
        <f t="shared" si="52"/>
        <v>0</v>
      </c>
      <c r="AN156" s="1425">
        <f t="shared" si="52"/>
        <v>0</v>
      </c>
      <c r="AO156" s="1425">
        <f t="shared" si="52"/>
        <v>0</v>
      </c>
      <c r="AP156" s="1425">
        <f t="shared" si="52"/>
        <v>0</v>
      </c>
      <c r="AQ156" s="1425">
        <f t="shared" si="52"/>
        <v>0</v>
      </c>
      <c r="AR156" s="1425">
        <f t="shared" si="52"/>
        <v>0</v>
      </c>
      <c r="AS156" s="1425">
        <f t="shared" si="52"/>
        <v>0</v>
      </c>
      <c r="AT156" s="1425">
        <f t="shared" si="52"/>
        <v>0</v>
      </c>
      <c r="AU156" s="1425">
        <f t="shared" si="42"/>
        <v>0</v>
      </c>
      <c r="AV156" s="1425">
        <f t="shared" si="6"/>
        <v>0</v>
      </c>
      <c r="AW156" s="1425">
        <f t="shared" si="7"/>
        <v>0</v>
      </c>
      <c r="AX156" s="1425">
        <f t="shared" si="8"/>
        <v>0</v>
      </c>
      <c r="AY156" s="1425">
        <f t="shared" si="9"/>
        <v>0</v>
      </c>
      <c r="AZ156" s="1425">
        <f t="shared" si="10"/>
        <v>0</v>
      </c>
      <c r="BA156" s="1425">
        <f t="shared" si="11"/>
        <v>0</v>
      </c>
      <c r="BB156" s="1425">
        <f t="shared" si="12"/>
        <v>0</v>
      </c>
      <c r="BC156" s="1425">
        <f t="shared" si="13"/>
        <v>0</v>
      </c>
      <c r="BD156" s="1425">
        <f t="shared" si="14"/>
        <v>0</v>
      </c>
      <c r="BE156" s="1425">
        <f t="shared" si="15"/>
        <v>0</v>
      </c>
      <c r="BF156" s="1425">
        <f t="shared" si="16"/>
        <v>0</v>
      </c>
      <c r="BG156" s="1425">
        <f t="shared" si="17"/>
        <v>0</v>
      </c>
      <c r="BH156" s="1425">
        <f t="shared" si="18"/>
        <v>0</v>
      </c>
      <c r="BI156" s="1425">
        <f t="shared" si="19"/>
        <v>0</v>
      </c>
      <c r="BJ156" s="1425">
        <f t="shared" si="20"/>
        <v>0</v>
      </c>
      <c r="BK156" s="1425">
        <f t="shared" si="21"/>
        <v>0</v>
      </c>
      <c r="BL156" s="1425">
        <f t="shared" si="22"/>
        <v>0</v>
      </c>
      <c r="BM156" s="1425">
        <f t="shared" si="23"/>
        <v>0</v>
      </c>
      <c r="BN156" s="1425">
        <f t="shared" si="24"/>
        <v>0</v>
      </c>
    </row>
    <row r="157" spans="1:66" ht="10.5">
      <c r="A157" s="1434"/>
      <c r="B157" s="1624"/>
      <c r="C157" s="1446" t="s">
        <v>68</v>
      </c>
      <c r="D157" s="1424"/>
      <c r="E157" s="1424"/>
      <c r="F157" s="1424"/>
      <c r="G157" s="1424">
        <f t="shared" si="4"/>
        <v>0</v>
      </c>
      <c r="H157" s="1424">
        <f t="shared" si="46"/>
        <v>0</v>
      </c>
      <c r="I157" s="1424">
        <f t="shared" ref="I157:AT157" si="53">+H157+I94</f>
        <v>0</v>
      </c>
      <c r="J157" s="1424">
        <f t="shared" si="53"/>
        <v>0</v>
      </c>
      <c r="K157" s="1424">
        <f t="shared" si="53"/>
        <v>0</v>
      </c>
      <c r="L157" s="1424">
        <f t="shared" si="53"/>
        <v>0</v>
      </c>
      <c r="M157" s="1424">
        <f t="shared" si="53"/>
        <v>0</v>
      </c>
      <c r="N157" s="1424">
        <f t="shared" si="53"/>
        <v>0</v>
      </c>
      <c r="O157" s="1424">
        <f t="shared" si="53"/>
        <v>0</v>
      </c>
      <c r="P157" s="1424">
        <f t="shared" si="53"/>
        <v>0</v>
      </c>
      <c r="Q157" s="1424">
        <f t="shared" si="53"/>
        <v>0</v>
      </c>
      <c r="R157" s="1424">
        <f t="shared" si="53"/>
        <v>0</v>
      </c>
      <c r="S157" s="1424">
        <f t="shared" si="53"/>
        <v>0</v>
      </c>
      <c r="T157" s="1424">
        <f t="shared" si="53"/>
        <v>0</v>
      </c>
      <c r="U157" s="1424">
        <f t="shared" si="53"/>
        <v>0</v>
      </c>
      <c r="V157" s="1424">
        <f t="shared" si="53"/>
        <v>0</v>
      </c>
      <c r="W157" s="1424">
        <f t="shared" si="53"/>
        <v>0</v>
      </c>
      <c r="X157" s="1424">
        <f t="shared" si="53"/>
        <v>0</v>
      </c>
      <c r="Y157" s="1424">
        <f t="shared" si="53"/>
        <v>0</v>
      </c>
      <c r="Z157" s="1424">
        <f t="shared" si="53"/>
        <v>0</v>
      </c>
      <c r="AA157" s="1424">
        <f t="shared" si="53"/>
        <v>0</v>
      </c>
      <c r="AB157" s="1424">
        <f t="shared" si="53"/>
        <v>0</v>
      </c>
      <c r="AC157" s="1424">
        <f t="shared" si="53"/>
        <v>0</v>
      </c>
      <c r="AD157" s="1424">
        <f t="shared" si="53"/>
        <v>0</v>
      </c>
      <c r="AE157" s="1424">
        <f t="shared" si="53"/>
        <v>0</v>
      </c>
      <c r="AF157" s="1424">
        <f t="shared" si="53"/>
        <v>0</v>
      </c>
      <c r="AG157" s="1424">
        <f t="shared" si="53"/>
        <v>0</v>
      </c>
      <c r="AH157" s="1424">
        <f t="shared" si="53"/>
        <v>0</v>
      </c>
      <c r="AI157" s="1424">
        <f t="shared" si="53"/>
        <v>0</v>
      </c>
      <c r="AJ157" s="1424">
        <f t="shared" si="53"/>
        <v>0</v>
      </c>
      <c r="AK157" s="1424">
        <f t="shared" si="53"/>
        <v>0</v>
      </c>
      <c r="AL157" s="1424">
        <f t="shared" si="53"/>
        <v>0</v>
      </c>
      <c r="AM157" s="1424">
        <f t="shared" si="53"/>
        <v>0</v>
      </c>
      <c r="AN157" s="1424">
        <f t="shared" si="53"/>
        <v>0</v>
      </c>
      <c r="AO157" s="1424">
        <f t="shared" si="53"/>
        <v>0</v>
      </c>
      <c r="AP157" s="1424">
        <f t="shared" si="53"/>
        <v>0</v>
      </c>
      <c r="AQ157" s="1424">
        <f t="shared" si="53"/>
        <v>0</v>
      </c>
      <c r="AR157" s="1424">
        <f t="shared" si="53"/>
        <v>0</v>
      </c>
      <c r="AS157" s="1424">
        <f t="shared" si="53"/>
        <v>0</v>
      </c>
      <c r="AT157" s="1424">
        <f t="shared" si="53"/>
        <v>0</v>
      </c>
      <c r="AU157" s="1424">
        <f t="shared" si="42"/>
        <v>0</v>
      </c>
      <c r="AV157" s="1424">
        <f t="shared" si="6"/>
        <v>0</v>
      </c>
      <c r="AW157" s="1424">
        <f t="shared" si="7"/>
        <v>0</v>
      </c>
      <c r="AX157" s="1424">
        <f t="shared" si="8"/>
        <v>0</v>
      </c>
      <c r="AY157" s="1424">
        <f t="shared" si="9"/>
        <v>0</v>
      </c>
      <c r="AZ157" s="1424">
        <f t="shared" si="10"/>
        <v>0</v>
      </c>
      <c r="BA157" s="1424">
        <f t="shared" si="11"/>
        <v>0</v>
      </c>
      <c r="BB157" s="1424">
        <f t="shared" si="12"/>
        <v>0</v>
      </c>
      <c r="BC157" s="1424">
        <f t="shared" si="13"/>
        <v>0</v>
      </c>
      <c r="BD157" s="1424">
        <f t="shared" si="14"/>
        <v>0</v>
      </c>
      <c r="BE157" s="1424">
        <f t="shared" si="15"/>
        <v>0</v>
      </c>
      <c r="BF157" s="1424">
        <f t="shared" si="16"/>
        <v>0</v>
      </c>
      <c r="BG157" s="1424">
        <f t="shared" si="17"/>
        <v>0</v>
      </c>
      <c r="BH157" s="1424">
        <f t="shared" si="18"/>
        <v>0</v>
      </c>
      <c r="BI157" s="1424">
        <f t="shared" si="19"/>
        <v>0</v>
      </c>
      <c r="BJ157" s="1424">
        <f t="shared" si="20"/>
        <v>0</v>
      </c>
      <c r="BK157" s="1424">
        <f t="shared" si="21"/>
        <v>0</v>
      </c>
      <c r="BL157" s="1424">
        <f t="shared" si="22"/>
        <v>0</v>
      </c>
      <c r="BM157" s="1424">
        <f t="shared" si="23"/>
        <v>0</v>
      </c>
      <c r="BN157" s="1424">
        <f t="shared" si="24"/>
        <v>0</v>
      </c>
    </row>
    <row r="158" spans="1:66" ht="10.5">
      <c r="A158" s="1434"/>
      <c r="B158" s="1458"/>
      <c r="C158" s="1446" t="s">
        <v>69</v>
      </c>
      <c r="D158" s="1425"/>
      <c r="E158" s="1425"/>
      <c r="F158" s="1425"/>
      <c r="G158" s="1425">
        <f t="shared" si="4"/>
        <v>0</v>
      </c>
      <c r="H158" s="1425">
        <f t="shared" si="46"/>
        <v>0</v>
      </c>
      <c r="I158" s="1425">
        <f t="shared" ref="I158:AT158" si="54">+H158+I95</f>
        <v>0</v>
      </c>
      <c r="J158" s="1425">
        <f t="shared" si="54"/>
        <v>0</v>
      </c>
      <c r="K158" s="1425">
        <f t="shared" si="54"/>
        <v>0</v>
      </c>
      <c r="L158" s="1425">
        <f t="shared" si="54"/>
        <v>0</v>
      </c>
      <c r="M158" s="1425">
        <f t="shared" si="54"/>
        <v>0</v>
      </c>
      <c r="N158" s="1425">
        <f t="shared" si="54"/>
        <v>0</v>
      </c>
      <c r="O158" s="1425">
        <f t="shared" si="54"/>
        <v>0</v>
      </c>
      <c r="P158" s="1425">
        <f t="shared" si="54"/>
        <v>0</v>
      </c>
      <c r="Q158" s="1425">
        <f t="shared" si="54"/>
        <v>0</v>
      </c>
      <c r="R158" s="1425">
        <f t="shared" si="54"/>
        <v>0</v>
      </c>
      <c r="S158" s="1425">
        <f t="shared" si="54"/>
        <v>0</v>
      </c>
      <c r="T158" s="1425">
        <f t="shared" si="54"/>
        <v>0</v>
      </c>
      <c r="U158" s="1425">
        <f t="shared" si="54"/>
        <v>0</v>
      </c>
      <c r="V158" s="1425">
        <f t="shared" si="54"/>
        <v>0</v>
      </c>
      <c r="W158" s="1425">
        <f t="shared" si="54"/>
        <v>0</v>
      </c>
      <c r="X158" s="1425">
        <f t="shared" si="54"/>
        <v>0</v>
      </c>
      <c r="Y158" s="1425">
        <f t="shared" si="54"/>
        <v>0</v>
      </c>
      <c r="Z158" s="1425">
        <f t="shared" si="54"/>
        <v>0</v>
      </c>
      <c r="AA158" s="1425">
        <f t="shared" si="54"/>
        <v>0</v>
      </c>
      <c r="AB158" s="1425">
        <f t="shared" si="54"/>
        <v>0</v>
      </c>
      <c r="AC158" s="1425">
        <f t="shared" si="54"/>
        <v>0</v>
      </c>
      <c r="AD158" s="1425">
        <f t="shared" si="54"/>
        <v>0</v>
      </c>
      <c r="AE158" s="1425">
        <f t="shared" si="54"/>
        <v>0</v>
      </c>
      <c r="AF158" s="1425">
        <f t="shared" si="54"/>
        <v>0</v>
      </c>
      <c r="AG158" s="1425">
        <f t="shared" si="54"/>
        <v>0</v>
      </c>
      <c r="AH158" s="1425">
        <f t="shared" si="54"/>
        <v>0</v>
      </c>
      <c r="AI158" s="1425">
        <f t="shared" si="54"/>
        <v>0</v>
      </c>
      <c r="AJ158" s="1425">
        <f t="shared" si="54"/>
        <v>0</v>
      </c>
      <c r="AK158" s="1425">
        <f t="shared" si="54"/>
        <v>0</v>
      </c>
      <c r="AL158" s="1425">
        <f t="shared" si="54"/>
        <v>0</v>
      </c>
      <c r="AM158" s="1425">
        <f t="shared" si="54"/>
        <v>0</v>
      </c>
      <c r="AN158" s="1425">
        <f t="shared" si="54"/>
        <v>0</v>
      </c>
      <c r="AO158" s="1425">
        <f t="shared" si="54"/>
        <v>0</v>
      </c>
      <c r="AP158" s="1425">
        <f t="shared" si="54"/>
        <v>0</v>
      </c>
      <c r="AQ158" s="1425">
        <f t="shared" si="54"/>
        <v>0</v>
      </c>
      <c r="AR158" s="1425">
        <f t="shared" si="54"/>
        <v>0</v>
      </c>
      <c r="AS158" s="1425">
        <f t="shared" si="54"/>
        <v>0</v>
      </c>
      <c r="AT158" s="1425">
        <f t="shared" si="54"/>
        <v>0</v>
      </c>
      <c r="AU158" s="1425">
        <f t="shared" si="42"/>
        <v>0</v>
      </c>
      <c r="AV158" s="1425">
        <f t="shared" si="6"/>
        <v>0</v>
      </c>
      <c r="AW158" s="1425">
        <f t="shared" si="7"/>
        <v>0</v>
      </c>
      <c r="AX158" s="1425">
        <f t="shared" si="8"/>
        <v>0</v>
      </c>
      <c r="AY158" s="1425">
        <f t="shared" si="9"/>
        <v>0</v>
      </c>
      <c r="AZ158" s="1425">
        <f t="shared" si="10"/>
        <v>0</v>
      </c>
      <c r="BA158" s="1425">
        <f t="shared" si="11"/>
        <v>0</v>
      </c>
      <c r="BB158" s="1425">
        <f t="shared" si="12"/>
        <v>0</v>
      </c>
      <c r="BC158" s="1425">
        <f t="shared" si="13"/>
        <v>0</v>
      </c>
      <c r="BD158" s="1425">
        <f t="shared" si="14"/>
        <v>0</v>
      </c>
      <c r="BE158" s="1425">
        <f t="shared" si="15"/>
        <v>0</v>
      </c>
      <c r="BF158" s="1425">
        <f t="shared" si="16"/>
        <v>0</v>
      </c>
      <c r="BG158" s="1425">
        <f t="shared" si="17"/>
        <v>0</v>
      </c>
      <c r="BH158" s="1425">
        <f t="shared" si="18"/>
        <v>0</v>
      </c>
      <c r="BI158" s="1425">
        <f t="shared" si="19"/>
        <v>0</v>
      </c>
      <c r="BJ158" s="1425">
        <f t="shared" si="20"/>
        <v>0</v>
      </c>
      <c r="BK158" s="1425">
        <f t="shared" si="21"/>
        <v>0</v>
      </c>
      <c r="BL158" s="1425">
        <f t="shared" si="22"/>
        <v>0</v>
      </c>
      <c r="BM158" s="1425">
        <f t="shared" si="23"/>
        <v>0</v>
      </c>
      <c r="BN158" s="1425">
        <f t="shared" si="24"/>
        <v>0</v>
      </c>
    </row>
    <row r="159" spans="1:66" ht="10.5">
      <c r="A159" s="1434"/>
      <c r="B159" s="1624" t="s">
        <v>319</v>
      </c>
      <c r="C159" s="1446" t="s">
        <v>66</v>
      </c>
      <c r="D159" s="1424"/>
      <c r="E159" s="1424"/>
      <c r="F159" s="1424"/>
      <c r="G159" s="1424">
        <f t="shared" si="4"/>
        <v>0</v>
      </c>
      <c r="H159" s="1424">
        <f t="shared" si="46"/>
        <v>0</v>
      </c>
      <c r="I159" s="1424">
        <f t="shared" ref="I159:AT159" si="55">+H159+I96</f>
        <v>0</v>
      </c>
      <c r="J159" s="1424">
        <f t="shared" si="55"/>
        <v>0</v>
      </c>
      <c r="K159" s="1424">
        <f t="shared" si="55"/>
        <v>0</v>
      </c>
      <c r="L159" s="1424">
        <f t="shared" si="55"/>
        <v>0</v>
      </c>
      <c r="M159" s="1424">
        <f t="shared" si="55"/>
        <v>0</v>
      </c>
      <c r="N159" s="1424">
        <f t="shared" si="55"/>
        <v>0</v>
      </c>
      <c r="O159" s="1424">
        <f t="shared" si="55"/>
        <v>0</v>
      </c>
      <c r="P159" s="1424">
        <f t="shared" si="55"/>
        <v>0</v>
      </c>
      <c r="Q159" s="1424">
        <f t="shared" si="55"/>
        <v>0</v>
      </c>
      <c r="R159" s="1424">
        <f t="shared" si="55"/>
        <v>0</v>
      </c>
      <c r="S159" s="1424">
        <f t="shared" si="55"/>
        <v>0</v>
      </c>
      <c r="T159" s="1424">
        <f t="shared" si="55"/>
        <v>0</v>
      </c>
      <c r="U159" s="1424">
        <f t="shared" si="55"/>
        <v>0</v>
      </c>
      <c r="V159" s="1424">
        <f t="shared" si="55"/>
        <v>0</v>
      </c>
      <c r="W159" s="1424">
        <f t="shared" si="55"/>
        <v>0</v>
      </c>
      <c r="X159" s="1424">
        <f t="shared" si="55"/>
        <v>0</v>
      </c>
      <c r="Y159" s="1424">
        <f t="shared" si="55"/>
        <v>0</v>
      </c>
      <c r="Z159" s="1424">
        <f t="shared" si="55"/>
        <v>0</v>
      </c>
      <c r="AA159" s="1424">
        <f t="shared" si="55"/>
        <v>0</v>
      </c>
      <c r="AB159" s="1424">
        <f t="shared" si="55"/>
        <v>0</v>
      </c>
      <c r="AC159" s="1424">
        <f t="shared" si="55"/>
        <v>0</v>
      </c>
      <c r="AD159" s="1424">
        <f t="shared" si="55"/>
        <v>0</v>
      </c>
      <c r="AE159" s="1424">
        <f t="shared" si="55"/>
        <v>0</v>
      </c>
      <c r="AF159" s="1424">
        <f t="shared" si="55"/>
        <v>0</v>
      </c>
      <c r="AG159" s="1424">
        <f t="shared" si="55"/>
        <v>0</v>
      </c>
      <c r="AH159" s="1424">
        <f t="shared" si="55"/>
        <v>0</v>
      </c>
      <c r="AI159" s="1424">
        <f t="shared" si="55"/>
        <v>0</v>
      </c>
      <c r="AJ159" s="1424">
        <f t="shared" si="55"/>
        <v>0</v>
      </c>
      <c r="AK159" s="1424">
        <f t="shared" si="55"/>
        <v>0</v>
      </c>
      <c r="AL159" s="1424">
        <f t="shared" si="55"/>
        <v>0</v>
      </c>
      <c r="AM159" s="1424">
        <f t="shared" si="55"/>
        <v>0</v>
      </c>
      <c r="AN159" s="1424">
        <f t="shared" si="55"/>
        <v>0</v>
      </c>
      <c r="AO159" s="1424">
        <f t="shared" si="55"/>
        <v>0</v>
      </c>
      <c r="AP159" s="1424">
        <f t="shared" si="55"/>
        <v>0</v>
      </c>
      <c r="AQ159" s="1424">
        <f t="shared" si="55"/>
        <v>0</v>
      </c>
      <c r="AR159" s="1424">
        <f t="shared" si="55"/>
        <v>0</v>
      </c>
      <c r="AS159" s="1424">
        <f t="shared" si="55"/>
        <v>0</v>
      </c>
      <c r="AT159" s="1424">
        <f t="shared" si="55"/>
        <v>0</v>
      </c>
      <c r="AU159" s="1424">
        <f t="shared" si="42"/>
        <v>0</v>
      </c>
      <c r="AV159" s="1424">
        <f t="shared" si="6"/>
        <v>0</v>
      </c>
      <c r="AW159" s="1424">
        <f t="shared" si="7"/>
        <v>0</v>
      </c>
      <c r="AX159" s="1424">
        <f t="shared" si="8"/>
        <v>0</v>
      </c>
      <c r="AY159" s="1424">
        <f t="shared" si="9"/>
        <v>0</v>
      </c>
      <c r="AZ159" s="1424">
        <f t="shared" si="10"/>
        <v>0</v>
      </c>
      <c r="BA159" s="1424">
        <f t="shared" si="11"/>
        <v>0</v>
      </c>
      <c r="BB159" s="1424">
        <f t="shared" si="12"/>
        <v>0</v>
      </c>
      <c r="BC159" s="1424">
        <f t="shared" si="13"/>
        <v>0</v>
      </c>
      <c r="BD159" s="1424">
        <f t="shared" si="14"/>
        <v>0</v>
      </c>
      <c r="BE159" s="1424">
        <f t="shared" si="15"/>
        <v>0</v>
      </c>
      <c r="BF159" s="1424">
        <f t="shared" si="16"/>
        <v>0</v>
      </c>
      <c r="BG159" s="1424">
        <f t="shared" si="17"/>
        <v>0</v>
      </c>
      <c r="BH159" s="1424">
        <f t="shared" si="18"/>
        <v>0</v>
      </c>
      <c r="BI159" s="1424">
        <f t="shared" si="19"/>
        <v>0</v>
      </c>
      <c r="BJ159" s="1424">
        <f t="shared" si="20"/>
        <v>0</v>
      </c>
      <c r="BK159" s="1424">
        <f t="shared" si="21"/>
        <v>0</v>
      </c>
      <c r="BL159" s="1424">
        <f t="shared" si="22"/>
        <v>0</v>
      </c>
      <c r="BM159" s="1424">
        <f t="shared" si="23"/>
        <v>0</v>
      </c>
      <c r="BN159" s="1424">
        <f t="shared" si="24"/>
        <v>0</v>
      </c>
    </row>
    <row r="160" spans="1:66" ht="10.5">
      <c r="A160" s="1434"/>
      <c r="B160" s="1624"/>
      <c r="C160" s="1446" t="s">
        <v>67</v>
      </c>
      <c r="D160" s="1425"/>
      <c r="E160" s="1425"/>
      <c r="F160" s="1425"/>
      <c r="G160" s="1425">
        <f t="shared" si="4"/>
        <v>0</v>
      </c>
      <c r="H160" s="1425">
        <f t="shared" si="46"/>
        <v>0</v>
      </c>
      <c r="I160" s="1425">
        <f t="shared" ref="I160:AT160" si="56">+H160+I97</f>
        <v>0</v>
      </c>
      <c r="J160" s="1425">
        <f t="shared" si="56"/>
        <v>0</v>
      </c>
      <c r="K160" s="1425">
        <f t="shared" si="56"/>
        <v>0</v>
      </c>
      <c r="L160" s="1425">
        <f t="shared" si="56"/>
        <v>0</v>
      </c>
      <c r="M160" s="1425">
        <f t="shared" si="56"/>
        <v>0</v>
      </c>
      <c r="N160" s="1425">
        <f t="shared" si="56"/>
        <v>0</v>
      </c>
      <c r="O160" s="1425">
        <f t="shared" si="56"/>
        <v>0</v>
      </c>
      <c r="P160" s="1425">
        <f t="shared" si="56"/>
        <v>0</v>
      </c>
      <c r="Q160" s="1425">
        <f t="shared" si="56"/>
        <v>0</v>
      </c>
      <c r="R160" s="1425">
        <f t="shared" si="56"/>
        <v>0</v>
      </c>
      <c r="S160" s="1425">
        <f t="shared" si="56"/>
        <v>0</v>
      </c>
      <c r="T160" s="1425">
        <f t="shared" si="56"/>
        <v>0</v>
      </c>
      <c r="U160" s="1425">
        <f t="shared" si="56"/>
        <v>0</v>
      </c>
      <c r="V160" s="1425">
        <f t="shared" si="56"/>
        <v>0</v>
      </c>
      <c r="W160" s="1425">
        <f t="shared" si="56"/>
        <v>0</v>
      </c>
      <c r="X160" s="1425">
        <f t="shared" si="56"/>
        <v>0</v>
      </c>
      <c r="Y160" s="1425">
        <f t="shared" si="56"/>
        <v>0</v>
      </c>
      <c r="Z160" s="1425">
        <f t="shared" si="56"/>
        <v>0</v>
      </c>
      <c r="AA160" s="1425">
        <f t="shared" si="56"/>
        <v>0</v>
      </c>
      <c r="AB160" s="1425">
        <f t="shared" si="56"/>
        <v>0</v>
      </c>
      <c r="AC160" s="1425">
        <f t="shared" si="56"/>
        <v>0</v>
      </c>
      <c r="AD160" s="1425">
        <f t="shared" si="56"/>
        <v>0</v>
      </c>
      <c r="AE160" s="1425">
        <f t="shared" si="56"/>
        <v>0</v>
      </c>
      <c r="AF160" s="1425">
        <f t="shared" si="56"/>
        <v>0</v>
      </c>
      <c r="AG160" s="1425">
        <f t="shared" si="56"/>
        <v>0</v>
      </c>
      <c r="AH160" s="1425">
        <f t="shared" si="56"/>
        <v>0</v>
      </c>
      <c r="AI160" s="1425">
        <f t="shared" si="56"/>
        <v>0</v>
      </c>
      <c r="AJ160" s="1425">
        <f t="shared" si="56"/>
        <v>0</v>
      </c>
      <c r="AK160" s="1425">
        <f t="shared" si="56"/>
        <v>0</v>
      </c>
      <c r="AL160" s="1425">
        <f t="shared" si="56"/>
        <v>0</v>
      </c>
      <c r="AM160" s="1425">
        <f t="shared" si="56"/>
        <v>0</v>
      </c>
      <c r="AN160" s="1425">
        <f t="shared" si="56"/>
        <v>0</v>
      </c>
      <c r="AO160" s="1425">
        <f t="shared" si="56"/>
        <v>0</v>
      </c>
      <c r="AP160" s="1425">
        <f t="shared" si="56"/>
        <v>0</v>
      </c>
      <c r="AQ160" s="1425">
        <f t="shared" si="56"/>
        <v>0</v>
      </c>
      <c r="AR160" s="1425">
        <f t="shared" si="56"/>
        <v>0</v>
      </c>
      <c r="AS160" s="1425">
        <f t="shared" si="56"/>
        <v>0</v>
      </c>
      <c r="AT160" s="1425">
        <f t="shared" si="56"/>
        <v>0</v>
      </c>
      <c r="AU160" s="1425">
        <f t="shared" si="42"/>
        <v>0</v>
      </c>
      <c r="AV160" s="1425">
        <f t="shared" si="6"/>
        <v>0</v>
      </c>
      <c r="AW160" s="1425">
        <f t="shared" si="7"/>
        <v>0</v>
      </c>
      <c r="AX160" s="1425">
        <f t="shared" si="8"/>
        <v>0</v>
      </c>
      <c r="AY160" s="1425">
        <f t="shared" si="9"/>
        <v>0</v>
      </c>
      <c r="AZ160" s="1425">
        <f t="shared" si="10"/>
        <v>0</v>
      </c>
      <c r="BA160" s="1425">
        <f t="shared" si="11"/>
        <v>0</v>
      </c>
      <c r="BB160" s="1425">
        <f t="shared" si="12"/>
        <v>0</v>
      </c>
      <c r="BC160" s="1425">
        <f t="shared" si="13"/>
        <v>0</v>
      </c>
      <c r="BD160" s="1425">
        <f t="shared" si="14"/>
        <v>0</v>
      </c>
      <c r="BE160" s="1425">
        <f t="shared" si="15"/>
        <v>0</v>
      </c>
      <c r="BF160" s="1425">
        <f t="shared" si="16"/>
        <v>0</v>
      </c>
      <c r="BG160" s="1425">
        <f t="shared" si="17"/>
        <v>0</v>
      </c>
      <c r="BH160" s="1425">
        <f t="shared" si="18"/>
        <v>0</v>
      </c>
      <c r="BI160" s="1425">
        <f t="shared" si="19"/>
        <v>0</v>
      </c>
      <c r="BJ160" s="1425">
        <f t="shared" si="20"/>
        <v>0</v>
      </c>
      <c r="BK160" s="1425">
        <f t="shared" si="21"/>
        <v>0</v>
      </c>
      <c r="BL160" s="1425">
        <f t="shared" si="22"/>
        <v>0</v>
      </c>
      <c r="BM160" s="1425">
        <f t="shared" si="23"/>
        <v>0</v>
      </c>
      <c r="BN160" s="1425">
        <f t="shared" si="24"/>
        <v>0</v>
      </c>
    </row>
    <row r="161" spans="1:66" ht="10.5">
      <c r="A161" s="1434"/>
      <c r="B161" s="1624"/>
      <c r="C161" s="1446" t="s">
        <v>68</v>
      </c>
      <c r="D161" s="1424"/>
      <c r="E161" s="1424"/>
      <c r="F161" s="1424"/>
      <c r="G161" s="1424">
        <f t="shared" si="4"/>
        <v>0</v>
      </c>
      <c r="H161" s="1424">
        <f t="shared" si="46"/>
        <v>0</v>
      </c>
      <c r="I161" s="1424">
        <f t="shared" ref="I161:AT161" si="57">+H161+I98</f>
        <v>0</v>
      </c>
      <c r="J161" s="1424">
        <f t="shared" si="57"/>
        <v>0</v>
      </c>
      <c r="K161" s="1424">
        <f t="shared" si="57"/>
        <v>0</v>
      </c>
      <c r="L161" s="1424">
        <f t="shared" si="57"/>
        <v>0</v>
      </c>
      <c r="M161" s="1424">
        <f t="shared" si="57"/>
        <v>0</v>
      </c>
      <c r="N161" s="1424">
        <f t="shared" si="57"/>
        <v>0</v>
      </c>
      <c r="O161" s="1424">
        <f t="shared" si="57"/>
        <v>0</v>
      </c>
      <c r="P161" s="1424">
        <f t="shared" si="57"/>
        <v>0</v>
      </c>
      <c r="Q161" s="1424">
        <f t="shared" si="57"/>
        <v>0</v>
      </c>
      <c r="R161" s="1424">
        <f t="shared" si="57"/>
        <v>0</v>
      </c>
      <c r="S161" s="1424">
        <f t="shared" si="57"/>
        <v>0</v>
      </c>
      <c r="T161" s="1424">
        <f t="shared" si="57"/>
        <v>0</v>
      </c>
      <c r="U161" s="1424">
        <f t="shared" si="57"/>
        <v>0</v>
      </c>
      <c r="V161" s="1424">
        <f t="shared" si="57"/>
        <v>0</v>
      </c>
      <c r="W161" s="1424">
        <f t="shared" si="57"/>
        <v>0</v>
      </c>
      <c r="X161" s="1424">
        <f t="shared" si="57"/>
        <v>0</v>
      </c>
      <c r="Y161" s="1424">
        <f t="shared" si="57"/>
        <v>0</v>
      </c>
      <c r="Z161" s="1424">
        <f t="shared" si="57"/>
        <v>0</v>
      </c>
      <c r="AA161" s="1424">
        <f t="shared" si="57"/>
        <v>0</v>
      </c>
      <c r="AB161" s="1424">
        <f t="shared" si="57"/>
        <v>0</v>
      </c>
      <c r="AC161" s="1424">
        <f t="shared" si="57"/>
        <v>0</v>
      </c>
      <c r="AD161" s="1424">
        <f t="shared" si="57"/>
        <v>0</v>
      </c>
      <c r="AE161" s="1424">
        <f t="shared" si="57"/>
        <v>0</v>
      </c>
      <c r="AF161" s="1424">
        <f t="shared" si="57"/>
        <v>0</v>
      </c>
      <c r="AG161" s="1424">
        <f t="shared" si="57"/>
        <v>0</v>
      </c>
      <c r="AH161" s="1424">
        <f t="shared" si="57"/>
        <v>0</v>
      </c>
      <c r="AI161" s="1424">
        <f t="shared" si="57"/>
        <v>0</v>
      </c>
      <c r="AJ161" s="1424">
        <f t="shared" si="57"/>
        <v>0</v>
      </c>
      <c r="AK161" s="1424">
        <f t="shared" si="57"/>
        <v>0</v>
      </c>
      <c r="AL161" s="1424">
        <f t="shared" si="57"/>
        <v>0</v>
      </c>
      <c r="AM161" s="1424">
        <f t="shared" si="57"/>
        <v>0</v>
      </c>
      <c r="AN161" s="1424">
        <f t="shared" si="57"/>
        <v>0</v>
      </c>
      <c r="AO161" s="1424">
        <f t="shared" si="57"/>
        <v>0</v>
      </c>
      <c r="AP161" s="1424">
        <f t="shared" si="57"/>
        <v>0</v>
      </c>
      <c r="AQ161" s="1424">
        <f t="shared" si="57"/>
        <v>0</v>
      </c>
      <c r="AR161" s="1424">
        <f t="shared" si="57"/>
        <v>0</v>
      </c>
      <c r="AS161" s="1424">
        <f t="shared" si="57"/>
        <v>0</v>
      </c>
      <c r="AT161" s="1424">
        <f t="shared" si="57"/>
        <v>0</v>
      </c>
      <c r="AU161" s="1424">
        <f t="shared" si="42"/>
        <v>0</v>
      </c>
      <c r="AV161" s="1424">
        <f t="shared" si="6"/>
        <v>0</v>
      </c>
      <c r="AW161" s="1424">
        <f t="shared" si="7"/>
        <v>0</v>
      </c>
      <c r="AX161" s="1424">
        <f t="shared" si="8"/>
        <v>0</v>
      </c>
      <c r="AY161" s="1424">
        <f t="shared" si="9"/>
        <v>0</v>
      </c>
      <c r="AZ161" s="1424">
        <f t="shared" si="10"/>
        <v>0</v>
      </c>
      <c r="BA161" s="1424">
        <f t="shared" si="11"/>
        <v>0</v>
      </c>
      <c r="BB161" s="1424">
        <f t="shared" si="12"/>
        <v>0</v>
      </c>
      <c r="BC161" s="1424">
        <f t="shared" si="13"/>
        <v>0</v>
      </c>
      <c r="BD161" s="1424">
        <f t="shared" si="14"/>
        <v>0</v>
      </c>
      <c r="BE161" s="1424">
        <f t="shared" si="15"/>
        <v>0</v>
      </c>
      <c r="BF161" s="1424">
        <f t="shared" si="16"/>
        <v>0</v>
      </c>
      <c r="BG161" s="1424">
        <f t="shared" si="17"/>
        <v>0</v>
      </c>
      <c r="BH161" s="1424">
        <f t="shared" si="18"/>
        <v>0</v>
      </c>
      <c r="BI161" s="1424">
        <f t="shared" si="19"/>
        <v>0</v>
      </c>
      <c r="BJ161" s="1424">
        <f t="shared" si="20"/>
        <v>0</v>
      </c>
      <c r="BK161" s="1424">
        <f t="shared" si="21"/>
        <v>0</v>
      </c>
      <c r="BL161" s="1424">
        <f t="shared" si="22"/>
        <v>0</v>
      </c>
      <c r="BM161" s="1424">
        <f t="shared" si="23"/>
        <v>0</v>
      </c>
      <c r="BN161" s="1424">
        <f t="shared" si="24"/>
        <v>0</v>
      </c>
    </row>
    <row r="162" spans="1:66" ht="10.5">
      <c r="A162" s="1434"/>
      <c r="B162" s="1458"/>
      <c r="C162" s="1446" t="s">
        <v>69</v>
      </c>
      <c r="D162" s="1425"/>
      <c r="E162" s="1425"/>
      <c r="F162" s="1425"/>
      <c r="G162" s="1425">
        <f t="shared" si="4"/>
        <v>0</v>
      </c>
      <c r="H162" s="1425">
        <f t="shared" si="46"/>
        <v>0</v>
      </c>
      <c r="I162" s="1425">
        <f t="shared" ref="I162:AT162" si="58">+H162+I99</f>
        <v>0</v>
      </c>
      <c r="J162" s="1425">
        <f t="shared" si="58"/>
        <v>0</v>
      </c>
      <c r="K162" s="1425">
        <f t="shared" si="58"/>
        <v>0</v>
      </c>
      <c r="L162" s="1425">
        <f t="shared" si="58"/>
        <v>0</v>
      </c>
      <c r="M162" s="1425">
        <f t="shared" si="58"/>
        <v>0</v>
      </c>
      <c r="N162" s="1425">
        <f t="shared" si="58"/>
        <v>0</v>
      </c>
      <c r="O162" s="1425">
        <f t="shared" si="58"/>
        <v>0</v>
      </c>
      <c r="P162" s="1425">
        <f t="shared" si="58"/>
        <v>0</v>
      </c>
      <c r="Q162" s="1425">
        <f t="shared" si="58"/>
        <v>0</v>
      </c>
      <c r="R162" s="1425">
        <f t="shared" si="58"/>
        <v>0</v>
      </c>
      <c r="S162" s="1425">
        <f t="shared" si="58"/>
        <v>0</v>
      </c>
      <c r="T162" s="1425">
        <f t="shared" si="58"/>
        <v>0</v>
      </c>
      <c r="U162" s="1425">
        <f t="shared" si="58"/>
        <v>0</v>
      </c>
      <c r="V162" s="1425">
        <f t="shared" si="58"/>
        <v>0</v>
      </c>
      <c r="W162" s="1425">
        <f t="shared" si="58"/>
        <v>0</v>
      </c>
      <c r="X162" s="1425">
        <f t="shared" si="58"/>
        <v>0</v>
      </c>
      <c r="Y162" s="1425">
        <f t="shared" si="58"/>
        <v>0</v>
      </c>
      <c r="Z162" s="1425">
        <f t="shared" si="58"/>
        <v>0</v>
      </c>
      <c r="AA162" s="1425">
        <f t="shared" si="58"/>
        <v>0</v>
      </c>
      <c r="AB162" s="1425">
        <f t="shared" si="58"/>
        <v>0</v>
      </c>
      <c r="AC162" s="1425">
        <f t="shared" si="58"/>
        <v>0</v>
      </c>
      <c r="AD162" s="1425">
        <f t="shared" si="58"/>
        <v>0</v>
      </c>
      <c r="AE162" s="1425">
        <f t="shared" si="58"/>
        <v>0</v>
      </c>
      <c r="AF162" s="1425">
        <f t="shared" si="58"/>
        <v>0</v>
      </c>
      <c r="AG162" s="1425">
        <f t="shared" si="58"/>
        <v>0</v>
      </c>
      <c r="AH162" s="1425">
        <f t="shared" si="58"/>
        <v>0</v>
      </c>
      <c r="AI162" s="1425">
        <f t="shared" si="58"/>
        <v>0</v>
      </c>
      <c r="AJ162" s="1425">
        <f t="shared" si="58"/>
        <v>0</v>
      </c>
      <c r="AK162" s="1425">
        <f t="shared" si="58"/>
        <v>0</v>
      </c>
      <c r="AL162" s="1425">
        <f t="shared" si="58"/>
        <v>0</v>
      </c>
      <c r="AM162" s="1425">
        <f t="shared" si="58"/>
        <v>0</v>
      </c>
      <c r="AN162" s="1425">
        <f t="shared" si="58"/>
        <v>0</v>
      </c>
      <c r="AO162" s="1425">
        <f t="shared" si="58"/>
        <v>0</v>
      </c>
      <c r="AP162" s="1425">
        <f t="shared" si="58"/>
        <v>0</v>
      </c>
      <c r="AQ162" s="1425">
        <f t="shared" si="58"/>
        <v>0</v>
      </c>
      <c r="AR162" s="1425">
        <f t="shared" si="58"/>
        <v>0</v>
      </c>
      <c r="AS162" s="1425">
        <f t="shared" si="58"/>
        <v>0</v>
      </c>
      <c r="AT162" s="1425">
        <f t="shared" si="58"/>
        <v>0</v>
      </c>
      <c r="AU162" s="1425">
        <f t="shared" si="42"/>
        <v>0</v>
      </c>
      <c r="AV162" s="1425">
        <f t="shared" si="6"/>
        <v>0</v>
      </c>
      <c r="AW162" s="1425">
        <f t="shared" si="7"/>
        <v>0</v>
      </c>
      <c r="AX162" s="1425">
        <f t="shared" si="8"/>
        <v>0</v>
      </c>
      <c r="AY162" s="1425">
        <f t="shared" si="9"/>
        <v>0</v>
      </c>
      <c r="AZ162" s="1425">
        <f t="shared" si="10"/>
        <v>0</v>
      </c>
      <c r="BA162" s="1425">
        <f t="shared" si="11"/>
        <v>0</v>
      </c>
      <c r="BB162" s="1425">
        <f t="shared" si="12"/>
        <v>0</v>
      </c>
      <c r="BC162" s="1425">
        <f t="shared" si="13"/>
        <v>0</v>
      </c>
      <c r="BD162" s="1425">
        <f t="shared" si="14"/>
        <v>0</v>
      </c>
      <c r="BE162" s="1425">
        <f t="shared" si="15"/>
        <v>0</v>
      </c>
      <c r="BF162" s="1425">
        <f t="shared" si="16"/>
        <v>0</v>
      </c>
      <c r="BG162" s="1425">
        <f t="shared" si="17"/>
        <v>0</v>
      </c>
      <c r="BH162" s="1425">
        <f t="shared" si="18"/>
        <v>0</v>
      </c>
      <c r="BI162" s="1425">
        <f t="shared" si="19"/>
        <v>0</v>
      </c>
      <c r="BJ162" s="1425">
        <f t="shared" si="20"/>
        <v>0</v>
      </c>
      <c r="BK162" s="1425">
        <f t="shared" si="21"/>
        <v>0</v>
      </c>
      <c r="BL162" s="1425">
        <f t="shared" si="22"/>
        <v>0</v>
      </c>
      <c r="BM162" s="1425">
        <f t="shared" si="23"/>
        <v>0</v>
      </c>
      <c r="BN162" s="1425">
        <f t="shared" si="24"/>
        <v>0</v>
      </c>
    </row>
    <row r="163" spans="1:66" ht="10.5">
      <c r="A163" s="1434"/>
      <c r="B163" s="1624" t="s">
        <v>412</v>
      </c>
      <c r="C163" s="1446" t="s">
        <v>66</v>
      </c>
      <c r="D163" s="1424"/>
      <c r="E163" s="1424"/>
      <c r="F163" s="1424"/>
      <c r="G163" s="1424">
        <f t="shared" si="4"/>
        <v>0</v>
      </c>
      <c r="H163" s="1424">
        <f t="shared" si="46"/>
        <v>0</v>
      </c>
      <c r="I163" s="1424">
        <f t="shared" ref="I163:AT163" si="59">+H163+I100</f>
        <v>0</v>
      </c>
      <c r="J163" s="1424">
        <f t="shared" si="59"/>
        <v>0</v>
      </c>
      <c r="K163" s="1424">
        <f t="shared" si="59"/>
        <v>0</v>
      </c>
      <c r="L163" s="1424">
        <f t="shared" si="59"/>
        <v>0</v>
      </c>
      <c r="M163" s="1424">
        <f t="shared" si="59"/>
        <v>0</v>
      </c>
      <c r="N163" s="1424">
        <f t="shared" si="59"/>
        <v>0</v>
      </c>
      <c r="O163" s="1424">
        <f t="shared" si="59"/>
        <v>0</v>
      </c>
      <c r="P163" s="1424">
        <f t="shared" si="59"/>
        <v>0</v>
      </c>
      <c r="Q163" s="1424">
        <f t="shared" si="59"/>
        <v>0</v>
      </c>
      <c r="R163" s="1424">
        <f t="shared" si="59"/>
        <v>0</v>
      </c>
      <c r="S163" s="1424">
        <f t="shared" si="59"/>
        <v>0</v>
      </c>
      <c r="T163" s="1424">
        <f t="shared" si="59"/>
        <v>0</v>
      </c>
      <c r="U163" s="1424">
        <f t="shared" si="59"/>
        <v>0</v>
      </c>
      <c r="V163" s="1424">
        <f t="shared" si="59"/>
        <v>0</v>
      </c>
      <c r="W163" s="1424">
        <f t="shared" si="59"/>
        <v>0</v>
      </c>
      <c r="X163" s="1424">
        <f t="shared" si="59"/>
        <v>0</v>
      </c>
      <c r="Y163" s="1424">
        <f t="shared" si="59"/>
        <v>0</v>
      </c>
      <c r="Z163" s="1424">
        <f t="shared" si="59"/>
        <v>0</v>
      </c>
      <c r="AA163" s="1424">
        <f t="shared" si="59"/>
        <v>0</v>
      </c>
      <c r="AB163" s="1424">
        <f t="shared" si="59"/>
        <v>0</v>
      </c>
      <c r="AC163" s="1424">
        <f t="shared" si="59"/>
        <v>0</v>
      </c>
      <c r="AD163" s="1424">
        <f t="shared" si="59"/>
        <v>0</v>
      </c>
      <c r="AE163" s="1424">
        <f t="shared" si="59"/>
        <v>0</v>
      </c>
      <c r="AF163" s="1424">
        <f t="shared" si="59"/>
        <v>0</v>
      </c>
      <c r="AG163" s="1424">
        <f t="shared" si="59"/>
        <v>0</v>
      </c>
      <c r="AH163" s="1424">
        <f t="shared" si="59"/>
        <v>0</v>
      </c>
      <c r="AI163" s="1424">
        <f t="shared" si="59"/>
        <v>0</v>
      </c>
      <c r="AJ163" s="1424">
        <f t="shared" si="59"/>
        <v>0</v>
      </c>
      <c r="AK163" s="1424">
        <f t="shared" si="59"/>
        <v>0</v>
      </c>
      <c r="AL163" s="1424">
        <f t="shared" si="59"/>
        <v>0</v>
      </c>
      <c r="AM163" s="1424">
        <f t="shared" si="59"/>
        <v>0</v>
      </c>
      <c r="AN163" s="1424">
        <f t="shared" si="59"/>
        <v>0</v>
      </c>
      <c r="AO163" s="1424">
        <f t="shared" si="59"/>
        <v>0</v>
      </c>
      <c r="AP163" s="1424">
        <f t="shared" si="59"/>
        <v>0</v>
      </c>
      <c r="AQ163" s="1424">
        <f t="shared" si="59"/>
        <v>0</v>
      </c>
      <c r="AR163" s="1424">
        <f t="shared" si="59"/>
        <v>0</v>
      </c>
      <c r="AS163" s="1424">
        <f t="shared" si="59"/>
        <v>0</v>
      </c>
      <c r="AT163" s="1424">
        <f t="shared" si="59"/>
        <v>0</v>
      </c>
      <c r="AU163" s="1424">
        <f t="shared" si="42"/>
        <v>0</v>
      </c>
      <c r="AV163" s="1424">
        <f t="shared" si="6"/>
        <v>0</v>
      </c>
      <c r="AW163" s="1424">
        <f t="shared" si="7"/>
        <v>0</v>
      </c>
      <c r="AX163" s="1424">
        <f t="shared" si="8"/>
        <v>0</v>
      </c>
      <c r="AY163" s="1424">
        <f t="shared" si="9"/>
        <v>0</v>
      </c>
      <c r="AZ163" s="1424">
        <f t="shared" si="10"/>
        <v>0</v>
      </c>
      <c r="BA163" s="1424">
        <f t="shared" si="11"/>
        <v>0</v>
      </c>
      <c r="BB163" s="1424">
        <f t="shared" si="12"/>
        <v>0</v>
      </c>
      <c r="BC163" s="1424">
        <f t="shared" si="13"/>
        <v>0</v>
      </c>
      <c r="BD163" s="1424">
        <f t="shared" si="14"/>
        <v>0</v>
      </c>
      <c r="BE163" s="1424">
        <f t="shared" si="15"/>
        <v>0</v>
      </c>
      <c r="BF163" s="1424">
        <f t="shared" si="16"/>
        <v>0</v>
      </c>
      <c r="BG163" s="1424">
        <f t="shared" si="17"/>
        <v>0</v>
      </c>
      <c r="BH163" s="1424">
        <f t="shared" si="18"/>
        <v>0</v>
      </c>
      <c r="BI163" s="1424">
        <f t="shared" si="19"/>
        <v>0</v>
      </c>
      <c r="BJ163" s="1424">
        <f t="shared" si="20"/>
        <v>0</v>
      </c>
      <c r="BK163" s="1424">
        <f t="shared" si="21"/>
        <v>0</v>
      </c>
      <c r="BL163" s="1424">
        <f t="shared" si="22"/>
        <v>0</v>
      </c>
      <c r="BM163" s="1424">
        <f t="shared" si="23"/>
        <v>0</v>
      </c>
      <c r="BN163" s="1424">
        <f t="shared" si="24"/>
        <v>0</v>
      </c>
    </row>
    <row r="164" spans="1:66" ht="10.5">
      <c r="A164" s="1434"/>
      <c r="B164" s="1624"/>
      <c r="C164" s="1446" t="s">
        <v>67</v>
      </c>
      <c r="D164" s="1425"/>
      <c r="E164" s="1425"/>
      <c r="F164" s="1425"/>
      <c r="G164" s="1425">
        <f t="shared" si="4"/>
        <v>0</v>
      </c>
      <c r="H164" s="1425">
        <f t="shared" si="46"/>
        <v>0</v>
      </c>
      <c r="I164" s="1425">
        <f t="shared" ref="I164:AT164" si="60">+H164+I101</f>
        <v>0</v>
      </c>
      <c r="J164" s="1425">
        <f t="shared" si="60"/>
        <v>0</v>
      </c>
      <c r="K164" s="1425">
        <f t="shared" si="60"/>
        <v>0</v>
      </c>
      <c r="L164" s="1425">
        <f t="shared" si="60"/>
        <v>0</v>
      </c>
      <c r="M164" s="1425">
        <f t="shared" si="60"/>
        <v>0</v>
      </c>
      <c r="N164" s="1425">
        <f t="shared" si="60"/>
        <v>0</v>
      </c>
      <c r="O164" s="1425">
        <f t="shared" si="60"/>
        <v>0</v>
      </c>
      <c r="P164" s="1425">
        <f t="shared" si="60"/>
        <v>0</v>
      </c>
      <c r="Q164" s="1425">
        <f t="shared" si="60"/>
        <v>0</v>
      </c>
      <c r="R164" s="1425">
        <f t="shared" si="60"/>
        <v>0</v>
      </c>
      <c r="S164" s="1425">
        <f t="shared" si="60"/>
        <v>0</v>
      </c>
      <c r="T164" s="1425">
        <f t="shared" si="60"/>
        <v>0</v>
      </c>
      <c r="U164" s="1425">
        <f t="shared" si="60"/>
        <v>0</v>
      </c>
      <c r="V164" s="1425">
        <f t="shared" si="60"/>
        <v>0</v>
      </c>
      <c r="W164" s="1425">
        <f t="shared" si="60"/>
        <v>0</v>
      </c>
      <c r="X164" s="1425">
        <f t="shared" si="60"/>
        <v>0</v>
      </c>
      <c r="Y164" s="1425">
        <f t="shared" si="60"/>
        <v>0</v>
      </c>
      <c r="Z164" s="1425">
        <f t="shared" si="60"/>
        <v>0</v>
      </c>
      <c r="AA164" s="1425">
        <f t="shared" si="60"/>
        <v>0</v>
      </c>
      <c r="AB164" s="1425">
        <f t="shared" si="60"/>
        <v>0</v>
      </c>
      <c r="AC164" s="1425">
        <f t="shared" si="60"/>
        <v>0</v>
      </c>
      <c r="AD164" s="1425">
        <f t="shared" si="60"/>
        <v>0</v>
      </c>
      <c r="AE164" s="1425">
        <f t="shared" si="60"/>
        <v>0</v>
      </c>
      <c r="AF164" s="1425">
        <f t="shared" si="60"/>
        <v>0</v>
      </c>
      <c r="AG164" s="1425">
        <f t="shared" si="60"/>
        <v>0</v>
      </c>
      <c r="AH164" s="1425">
        <f t="shared" si="60"/>
        <v>0</v>
      </c>
      <c r="AI164" s="1425">
        <f t="shared" si="60"/>
        <v>0</v>
      </c>
      <c r="AJ164" s="1425">
        <f t="shared" si="60"/>
        <v>0</v>
      </c>
      <c r="AK164" s="1425">
        <f t="shared" si="60"/>
        <v>0</v>
      </c>
      <c r="AL164" s="1425">
        <f t="shared" si="60"/>
        <v>0</v>
      </c>
      <c r="AM164" s="1425">
        <f t="shared" si="60"/>
        <v>0</v>
      </c>
      <c r="AN164" s="1425">
        <f t="shared" si="60"/>
        <v>0</v>
      </c>
      <c r="AO164" s="1425">
        <f t="shared" si="60"/>
        <v>0</v>
      </c>
      <c r="AP164" s="1425">
        <f t="shared" si="60"/>
        <v>0</v>
      </c>
      <c r="AQ164" s="1425">
        <f t="shared" si="60"/>
        <v>0</v>
      </c>
      <c r="AR164" s="1425">
        <f t="shared" si="60"/>
        <v>0</v>
      </c>
      <c r="AS164" s="1425">
        <f t="shared" si="60"/>
        <v>0</v>
      </c>
      <c r="AT164" s="1425">
        <f t="shared" si="60"/>
        <v>0</v>
      </c>
      <c r="AU164" s="1425">
        <f t="shared" si="42"/>
        <v>0</v>
      </c>
      <c r="AV164" s="1425">
        <f t="shared" si="6"/>
        <v>0</v>
      </c>
      <c r="AW164" s="1425">
        <f t="shared" si="7"/>
        <v>0</v>
      </c>
      <c r="AX164" s="1425">
        <f t="shared" si="8"/>
        <v>0</v>
      </c>
      <c r="AY164" s="1425">
        <f t="shared" si="9"/>
        <v>0</v>
      </c>
      <c r="AZ164" s="1425">
        <f t="shared" si="10"/>
        <v>0</v>
      </c>
      <c r="BA164" s="1425">
        <f t="shared" si="11"/>
        <v>0</v>
      </c>
      <c r="BB164" s="1425">
        <f t="shared" si="12"/>
        <v>0</v>
      </c>
      <c r="BC164" s="1425">
        <f t="shared" si="13"/>
        <v>0</v>
      </c>
      <c r="BD164" s="1425">
        <f t="shared" si="14"/>
        <v>0</v>
      </c>
      <c r="BE164" s="1425">
        <f t="shared" si="15"/>
        <v>0</v>
      </c>
      <c r="BF164" s="1425">
        <f t="shared" si="16"/>
        <v>0</v>
      </c>
      <c r="BG164" s="1425">
        <f t="shared" si="17"/>
        <v>0</v>
      </c>
      <c r="BH164" s="1425">
        <f t="shared" si="18"/>
        <v>0</v>
      </c>
      <c r="BI164" s="1425">
        <f t="shared" si="19"/>
        <v>0</v>
      </c>
      <c r="BJ164" s="1425">
        <f t="shared" si="20"/>
        <v>0</v>
      </c>
      <c r="BK164" s="1425">
        <f t="shared" si="21"/>
        <v>0</v>
      </c>
      <c r="BL164" s="1425">
        <f t="shared" si="22"/>
        <v>0</v>
      </c>
      <c r="BM164" s="1425">
        <f t="shared" si="23"/>
        <v>0</v>
      </c>
      <c r="BN164" s="1425">
        <f t="shared" si="24"/>
        <v>0</v>
      </c>
    </row>
    <row r="165" spans="1:66" ht="10.5">
      <c r="A165" s="1434"/>
      <c r="B165" s="1624"/>
      <c r="C165" s="1446" t="s">
        <v>68</v>
      </c>
      <c r="D165" s="1424"/>
      <c r="E165" s="1424"/>
      <c r="F165" s="1424"/>
      <c r="G165" s="1424">
        <f t="shared" si="4"/>
        <v>0</v>
      </c>
      <c r="H165" s="1424">
        <f t="shared" si="46"/>
        <v>0</v>
      </c>
      <c r="I165" s="1424">
        <f t="shared" ref="I165:AT165" si="61">+H165+I102</f>
        <v>0</v>
      </c>
      <c r="J165" s="1424">
        <f t="shared" si="61"/>
        <v>0</v>
      </c>
      <c r="K165" s="1424">
        <f t="shared" si="61"/>
        <v>0</v>
      </c>
      <c r="L165" s="1424">
        <f t="shared" si="61"/>
        <v>0</v>
      </c>
      <c r="M165" s="1424">
        <f t="shared" si="61"/>
        <v>0</v>
      </c>
      <c r="N165" s="1424">
        <f t="shared" si="61"/>
        <v>0</v>
      </c>
      <c r="O165" s="1424">
        <f t="shared" si="61"/>
        <v>0</v>
      </c>
      <c r="P165" s="1424">
        <f t="shared" si="61"/>
        <v>0</v>
      </c>
      <c r="Q165" s="1424">
        <f t="shared" si="61"/>
        <v>0</v>
      </c>
      <c r="R165" s="1424">
        <f t="shared" si="61"/>
        <v>0</v>
      </c>
      <c r="S165" s="1424">
        <f t="shared" si="61"/>
        <v>0</v>
      </c>
      <c r="T165" s="1424">
        <f t="shared" si="61"/>
        <v>0</v>
      </c>
      <c r="U165" s="1424">
        <f t="shared" si="61"/>
        <v>0</v>
      </c>
      <c r="V165" s="1424">
        <f t="shared" si="61"/>
        <v>0</v>
      </c>
      <c r="W165" s="1424">
        <f t="shared" si="61"/>
        <v>0</v>
      </c>
      <c r="X165" s="1424">
        <f t="shared" si="61"/>
        <v>0</v>
      </c>
      <c r="Y165" s="1424">
        <f t="shared" si="61"/>
        <v>0</v>
      </c>
      <c r="Z165" s="1424">
        <f t="shared" si="61"/>
        <v>0</v>
      </c>
      <c r="AA165" s="1424">
        <f t="shared" si="61"/>
        <v>0</v>
      </c>
      <c r="AB165" s="1424">
        <f t="shared" si="61"/>
        <v>0</v>
      </c>
      <c r="AC165" s="1424">
        <f t="shared" si="61"/>
        <v>0</v>
      </c>
      <c r="AD165" s="1424">
        <f t="shared" si="61"/>
        <v>0</v>
      </c>
      <c r="AE165" s="1424">
        <f t="shared" si="61"/>
        <v>0</v>
      </c>
      <c r="AF165" s="1424">
        <f t="shared" si="61"/>
        <v>0</v>
      </c>
      <c r="AG165" s="1424">
        <f t="shared" si="61"/>
        <v>0</v>
      </c>
      <c r="AH165" s="1424">
        <f t="shared" si="61"/>
        <v>0</v>
      </c>
      <c r="AI165" s="1424">
        <f t="shared" si="61"/>
        <v>0</v>
      </c>
      <c r="AJ165" s="1424">
        <f t="shared" si="61"/>
        <v>0</v>
      </c>
      <c r="AK165" s="1424">
        <f t="shared" si="61"/>
        <v>0</v>
      </c>
      <c r="AL165" s="1424">
        <f t="shared" si="61"/>
        <v>0</v>
      </c>
      <c r="AM165" s="1424">
        <f t="shared" si="61"/>
        <v>0</v>
      </c>
      <c r="AN165" s="1424">
        <f t="shared" si="61"/>
        <v>0</v>
      </c>
      <c r="AO165" s="1424">
        <f t="shared" si="61"/>
        <v>0</v>
      </c>
      <c r="AP165" s="1424">
        <f t="shared" si="61"/>
        <v>0</v>
      </c>
      <c r="AQ165" s="1424">
        <f t="shared" si="61"/>
        <v>0</v>
      </c>
      <c r="AR165" s="1424">
        <f t="shared" si="61"/>
        <v>0</v>
      </c>
      <c r="AS165" s="1424">
        <f t="shared" si="61"/>
        <v>0</v>
      </c>
      <c r="AT165" s="1424">
        <f t="shared" si="61"/>
        <v>0</v>
      </c>
      <c r="AU165" s="1424">
        <f t="shared" si="42"/>
        <v>0</v>
      </c>
      <c r="AV165" s="1424">
        <f t="shared" si="6"/>
        <v>0</v>
      </c>
      <c r="AW165" s="1424">
        <f t="shared" si="7"/>
        <v>0</v>
      </c>
      <c r="AX165" s="1424">
        <f t="shared" si="8"/>
        <v>0</v>
      </c>
      <c r="AY165" s="1424">
        <f t="shared" si="9"/>
        <v>0</v>
      </c>
      <c r="AZ165" s="1424">
        <f t="shared" si="10"/>
        <v>0</v>
      </c>
      <c r="BA165" s="1424">
        <f t="shared" si="11"/>
        <v>0</v>
      </c>
      <c r="BB165" s="1424">
        <f t="shared" si="12"/>
        <v>0</v>
      </c>
      <c r="BC165" s="1424">
        <f t="shared" si="13"/>
        <v>0</v>
      </c>
      <c r="BD165" s="1424">
        <f t="shared" si="14"/>
        <v>0</v>
      </c>
      <c r="BE165" s="1424">
        <f t="shared" si="15"/>
        <v>0</v>
      </c>
      <c r="BF165" s="1424">
        <f t="shared" si="16"/>
        <v>0</v>
      </c>
      <c r="BG165" s="1424">
        <f t="shared" si="17"/>
        <v>0</v>
      </c>
      <c r="BH165" s="1424">
        <f t="shared" si="18"/>
        <v>0</v>
      </c>
      <c r="BI165" s="1424">
        <f t="shared" si="19"/>
        <v>0</v>
      </c>
      <c r="BJ165" s="1424">
        <f t="shared" si="20"/>
        <v>0</v>
      </c>
      <c r="BK165" s="1424">
        <f t="shared" si="21"/>
        <v>0</v>
      </c>
      <c r="BL165" s="1424">
        <f t="shared" si="22"/>
        <v>0</v>
      </c>
      <c r="BM165" s="1424">
        <f t="shared" si="23"/>
        <v>0</v>
      </c>
      <c r="BN165" s="1424">
        <f t="shared" si="24"/>
        <v>0</v>
      </c>
    </row>
    <row r="166" spans="1:66" ht="10.5">
      <c r="A166" s="1434"/>
      <c r="B166" s="1458"/>
      <c r="C166" s="1446" t="s">
        <v>69</v>
      </c>
      <c r="D166" s="1425"/>
      <c r="E166" s="1425"/>
      <c r="F166" s="1425"/>
      <c r="G166" s="1425">
        <f t="shared" si="4"/>
        <v>0</v>
      </c>
      <c r="H166" s="1425">
        <f t="shared" si="46"/>
        <v>0</v>
      </c>
      <c r="I166" s="1425">
        <f t="shared" ref="I166:AT166" si="62">+H166+I103</f>
        <v>0</v>
      </c>
      <c r="J166" s="1425">
        <f t="shared" si="62"/>
        <v>0</v>
      </c>
      <c r="K166" s="1425">
        <f t="shared" si="62"/>
        <v>0</v>
      </c>
      <c r="L166" s="1425">
        <f t="shared" si="62"/>
        <v>0</v>
      </c>
      <c r="M166" s="1425">
        <f t="shared" si="62"/>
        <v>0</v>
      </c>
      <c r="N166" s="1425">
        <f t="shared" si="62"/>
        <v>0</v>
      </c>
      <c r="O166" s="1425">
        <f t="shared" si="62"/>
        <v>0</v>
      </c>
      <c r="P166" s="1425">
        <f t="shared" si="62"/>
        <v>0</v>
      </c>
      <c r="Q166" s="1425">
        <f t="shared" si="62"/>
        <v>0</v>
      </c>
      <c r="R166" s="1425">
        <f t="shared" si="62"/>
        <v>0</v>
      </c>
      <c r="S166" s="1425">
        <f t="shared" si="62"/>
        <v>0</v>
      </c>
      <c r="T166" s="1425">
        <f t="shared" si="62"/>
        <v>0</v>
      </c>
      <c r="U166" s="1425">
        <f t="shared" si="62"/>
        <v>0</v>
      </c>
      <c r="V166" s="1425">
        <f t="shared" si="62"/>
        <v>0</v>
      </c>
      <c r="W166" s="1425">
        <f t="shared" si="62"/>
        <v>0</v>
      </c>
      <c r="X166" s="1425">
        <f t="shared" si="62"/>
        <v>0</v>
      </c>
      <c r="Y166" s="1425">
        <f t="shared" si="62"/>
        <v>0</v>
      </c>
      <c r="Z166" s="1425">
        <f t="shared" si="62"/>
        <v>0</v>
      </c>
      <c r="AA166" s="1425">
        <f t="shared" si="62"/>
        <v>0</v>
      </c>
      <c r="AB166" s="1425">
        <f t="shared" si="62"/>
        <v>0</v>
      </c>
      <c r="AC166" s="1425">
        <f t="shared" si="62"/>
        <v>0</v>
      </c>
      <c r="AD166" s="1425">
        <f t="shared" si="62"/>
        <v>0</v>
      </c>
      <c r="AE166" s="1425">
        <f t="shared" si="62"/>
        <v>0</v>
      </c>
      <c r="AF166" s="1425">
        <f t="shared" si="62"/>
        <v>0</v>
      </c>
      <c r="AG166" s="1425">
        <f t="shared" si="62"/>
        <v>0</v>
      </c>
      <c r="AH166" s="1425">
        <f t="shared" si="62"/>
        <v>0</v>
      </c>
      <c r="AI166" s="1425">
        <f t="shared" si="62"/>
        <v>0</v>
      </c>
      <c r="AJ166" s="1425">
        <f t="shared" si="62"/>
        <v>0</v>
      </c>
      <c r="AK166" s="1425">
        <f t="shared" si="62"/>
        <v>0</v>
      </c>
      <c r="AL166" s="1425">
        <f t="shared" si="62"/>
        <v>0</v>
      </c>
      <c r="AM166" s="1425">
        <f t="shared" si="62"/>
        <v>0</v>
      </c>
      <c r="AN166" s="1425">
        <f t="shared" si="62"/>
        <v>0</v>
      </c>
      <c r="AO166" s="1425">
        <f t="shared" si="62"/>
        <v>0</v>
      </c>
      <c r="AP166" s="1425">
        <f t="shared" si="62"/>
        <v>0</v>
      </c>
      <c r="AQ166" s="1425">
        <f t="shared" si="62"/>
        <v>0</v>
      </c>
      <c r="AR166" s="1425">
        <f t="shared" si="62"/>
        <v>0</v>
      </c>
      <c r="AS166" s="1425">
        <f t="shared" si="62"/>
        <v>0</v>
      </c>
      <c r="AT166" s="1425">
        <f t="shared" si="62"/>
        <v>0</v>
      </c>
      <c r="AU166" s="1425">
        <f t="shared" si="42"/>
        <v>0</v>
      </c>
      <c r="AV166" s="1425">
        <f t="shared" si="6"/>
        <v>0</v>
      </c>
      <c r="AW166" s="1425">
        <f t="shared" si="7"/>
        <v>0</v>
      </c>
      <c r="AX166" s="1425">
        <f t="shared" si="8"/>
        <v>0</v>
      </c>
      <c r="AY166" s="1425">
        <f t="shared" si="9"/>
        <v>0</v>
      </c>
      <c r="AZ166" s="1425">
        <f t="shared" si="10"/>
        <v>0</v>
      </c>
      <c r="BA166" s="1425">
        <f t="shared" si="11"/>
        <v>0</v>
      </c>
      <c r="BB166" s="1425">
        <f t="shared" si="12"/>
        <v>0</v>
      </c>
      <c r="BC166" s="1425">
        <f t="shared" si="13"/>
        <v>0</v>
      </c>
      <c r="BD166" s="1425">
        <f t="shared" si="14"/>
        <v>0</v>
      </c>
      <c r="BE166" s="1425">
        <f t="shared" si="15"/>
        <v>0</v>
      </c>
      <c r="BF166" s="1425">
        <f t="shared" si="16"/>
        <v>0</v>
      </c>
      <c r="BG166" s="1425">
        <f t="shared" si="17"/>
        <v>0</v>
      </c>
      <c r="BH166" s="1425">
        <f t="shared" si="18"/>
        <v>0</v>
      </c>
      <c r="BI166" s="1425">
        <f t="shared" si="19"/>
        <v>0</v>
      </c>
      <c r="BJ166" s="1425">
        <f t="shared" si="20"/>
        <v>0</v>
      </c>
      <c r="BK166" s="1425">
        <f t="shared" si="21"/>
        <v>0</v>
      </c>
      <c r="BL166" s="1425">
        <f t="shared" si="22"/>
        <v>0</v>
      </c>
      <c r="BM166" s="1425">
        <f t="shared" si="23"/>
        <v>0</v>
      </c>
      <c r="BN166" s="1425">
        <f t="shared" si="24"/>
        <v>0</v>
      </c>
    </row>
    <row r="167" spans="1:66" ht="10.5">
      <c r="A167" s="1434"/>
      <c r="B167" s="1624" t="s">
        <v>413</v>
      </c>
      <c r="C167" s="1446" t="s">
        <v>66</v>
      </c>
      <c r="D167" s="1424"/>
      <c r="E167" s="1424"/>
      <c r="F167" s="1424"/>
      <c r="G167" s="1424">
        <f t="shared" si="4"/>
        <v>0</v>
      </c>
      <c r="H167" s="1424">
        <f t="shared" si="46"/>
        <v>0</v>
      </c>
      <c r="I167" s="1424">
        <f t="shared" ref="I167:AT167" si="63">+H167+I104</f>
        <v>0</v>
      </c>
      <c r="J167" s="1424">
        <f t="shared" si="63"/>
        <v>0</v>
      </c>
      <c r="K167" s="1424">
        <f t="shared" si="63"/>
        <v>0</v>
      </c>
      <c r="L167" s="1424">
        <f t="shared" si="63"/>
        <v>0</v>
      </c>
      <c r="M167" s="1424">
        <f t="shared" si="63"/>
        <v>0</v>
      </c>
      <c r="N167" s="1424">
        <f t="shared" si="63"/>
        <v>0</v>
      </c>
      <c r="O167" s="1424">
        <f t="shared" si="63"/>
        <v>0</v>
      </c>
      <c r="P167" s="1424">
        <f t="shared" si="63"/>
        <v>0</v>
      </c>
      <c r="Q167" s="1424">
        <f t="shared" si="63"/>
        <v>0</v>
      </c>
      <c r="R167" s="1424">
        <f t="shared" si="63"/>
        <v>0</v>
      </c>
      <c r="S167" s="1424">
        <f t="shared" si="63"/>
        <v>0</v>
      </c>
      <c r="T167" s="1424">
        <f t="shared" si="63"/>
        <v>0</v>
      </c>
      <c r="U167" s="1424">
        <f t="shared" si="63"/>
        <v>0</v>
      </c>
      <c r="V167" s="1424">
        <f t="shared" si="63"/>
        <v>0</v>
      </c>
      <c r="W167" s="1424">
        <f t="shared" si="63"/>
        <v>0</v>
      </c>
      <c r="X167" s="1424">
        <f t="shared" si="63"/>
        <v>0</v>
      </c>
      <c r="Y167" s="1424">
        <f t="shared" si="63"/>
        <v>0</v>
      </c>
      <c r="Z167" s="1424">
        <f t="shared" si="63"/>
        <v>0</v>
      </c>
      <c r="AA167" s="1424">
        <f t="shared" si="63"/>
        <v>0</v>
      </c>
      <c r="AB167" s="1424">
        <f t="shared" si="63"/>
        <v>0</v>
      </c>
      <c r="AC167" s="1424">
        <f t="shared" si="63"/>
        <v>0</v>
      </c>
      <c r="AD167" s="1424">
        <f t="shared" si="63"/>
        <v>0</v>
      </c>
      <c r="AE167" s="1424">
        <f t="shared" si="63"/>
        <v>0</v>
      </c>
      <c r="AF167" s="1424">
        <f t="shared" si="63"/>
        <v>0</v>
      </c>
      <c r="AG167" s="1424">
        <f t="shared" si="63"/>
        <v>0</v>
      </c>
      <c r="AH167" s="1424">
        <f t="shared" si="63"/>
        <v>0</v>
      </c>
      <c r="AI167" s="1424">
        <f t="shared" si="63"/>
        <v>0</v>
      </c>
      <c r="AJ167" s="1424">
        <f t="shared" si="63"/>
        <v>0</v>
      </c>
      <c r="AK167" s="1424">
        <f t="shared" si="63"/>
        <v>0</v>
      </c>
      <c r="AL167" s="1424">
        <f t="shared" si="63"/>
        <v>0</v>
      </c>
      <c r="AM167" s="1424">
        <f t="shared" si="63"/>
        <v>0</v>
      </c>
      <c r="AN167" s="1424">
        <f t="shared" si="63"/>
        <v>0</v>
      </c>
      <c r="AO167" s="1424">
        <f t="shared" si="63"/>
        <v>0</v>
      </c>
      <c r="AP167" s="1424">
        <f t="shared" si="63"/>
        <v>0</v>
      </c>
      <c r="AQ167" s="1424">
        <f t="shared" si="63"/>
        <v>0</v>
      </c>
      <c r="AR167" s="1424">
        <f t="shared" si="63"/>
        <v>0</v>
      </c>
      <c r="AS167" s="1424">
        <f t="shared" si="63"/>
        <v>0</v>
      </c>
      <c r="AT167" s="1424">
        <f t="shared" si="63"/>
        <v>0</v>
      </c>
      <c r="AU167" s="1424">
        <f t="shared" si="42"/>
        <v>0</v>
      </c>
      <c r="AV167" s="1424">
        <f t="shared" si="6"/>
        <v>0</v>
      </c>
      <c r="AW167" s="1424">
        <f t="shared" si="7"/>
        <v>0</v>
      </c>
      <c r="AX167" s="1424">
        <f t="shared" si="8"/>
        <v>0</v>
      </c>
      <c r="AY167" s="1424">
        <f t="shared" si="9"/>
        <v>0</v>
      </c>
      <c r="AZ167" s="1424">
        <f t="shared" si="10"/>
        <v>0</v>
      </c>
      <c r="BA167" s="1424">
        <f t="shared" si="11"/>
        <v>0</v>
      </c>
      <c r="BB167" s="1424">
        <f t="shared" si="12"/>
        <v>0</v>
      </c>
      <c r="BC167" s="1424">
        <f t="shared" si="13"/>
        <v>0</v>
      </c>
      <c r="BD167" s="1424">
        <f t="shared" si="14"/>
        <v>0</v>
      </c>
      <c r="BE167" s="1424">
        <f t="shared" si="15"/>
        <v>0</v>
      </c>
      <c r="BF167" s="1424">
        <f t="shared" si="16"/>
        <v>0</v>
      </c>
      <c r="BG167" s="1424">
        <f t="shared" si="17"/>
        <v>0</v>
      </c>
      <c r="BH167" s="1424">
        <f t="shared" si="18"/>
        <v>0</v>
      </c>
      <c r="BI167" s="1424">
        <f t="shared" si="19"/>
        <v>0</v>
      </c>
      <c r="BJ167" s="1424">
        <f t="shared" si="20"/>
        <v>0</v>
      </c>
      <c r="BK167" s="1424">
        <f t="shared" si="21"/>
        <v>0</v>
      </c>
      <c r="BL167" s="1424">
        <f t="shared" si="22"/>
        <v>0</v>
      </c>
      <c r="BM167" s="1424">
        <f t="shared" si="23"/>
        <v>0</v>
      </c>
      <c r="BN167" s="1424">
        <f t="shared" si="24"/>
        <v>0</v>
      </c>
    </row>
    <row r="168" spans="1:66" ht="10.5">
      <c r="A168" s="1434"/>
      <c r="B168" s="1624"/>
      <c r="C168" s="1446" t="s">
        <v>67</v>
      </c>
      <c r="D168" s="1425"/>
      <c r="E168" s="1425"/>
      <c r="F168" s="1425"/>
      <c r="G168" s="1425">
        <f t="shared" si="4"/>
        <v>0</v>
      </c>
      <c r="H168" s="1425">
        <f t="shared" si="46"/>
        <v>0</v>
      </c>
      <c r="I168" s="1425">
        <f t="shared" ref="I168:AT168" si="64">+H168+I105</f>
        <v>0</v>
      </c>
      <c r="J168" s="1425">
        <f t="shared" si="64"/>
        <v>0</v>
      </c>
      <c r="K168" s="1425">
        <f t="shared" si="64"/>
        <v>0</v>
      </c>
      <c r="L168" s="1425">
        <f t="shared" si="64"/>
        <v>0</v>
      </c>
      <c r="M168" s="1425">
        <f t="shared" si="64"/>
        <v>0</v>
      </c>
      <c r="N168" s="1425">
        <f t="shared" si="64"/>
        <v>0</v>
      </c>
      <c r="O168" s="1425">
        <f t="shared" si="64"/>
        <v>0</v>
      </c>
      <c r="P168" s="1425">
        <f t="shared" si="64"/>
        <v>0</v>
      </c>
      <c r="Q168" s="1425">
        <f t="shared" si="64"/>
        <v>0</v>
      </c>
      <c r="R168" s="1425">
        <f t="shared" si="64"/>
        <v>0</v>
      </c>
      <c r="S168" s="1425">
        <f t="shared" si="64"/>
        <v>0</v>
      </c>
      <c r="T168" s="1425">
        <f t="shared" si="64"/>
        <v>0</v>
      </c>
      <c r="U168" s="1425">
        <f t="shared" si="64"/>
        <v>0</v>
      </c>
      <c r="V168" s="1425">
        <f t="shared" si="64"/>
        <v>0</v>
      </c>
      <c r="W168" s="1425">
        <f t="shared" si="64"/>
        <v>0</v>
      </c>
      <c r="X168" s="1425">
        <f t="shared" si="64"/>
        <v>0</v>
      </c>
      <c r="Y168" s="1425">
        <f t="shared" si="64"/>
        <v>0</v>
      </c>
      <c r="Z168" s="1425">
        <f t="shared" si="64"/>
        <v>0</v>
      </c>
      <c r="AA168" s="1425">
        <f t="shared" si="64"/>
        <v>0</v>
      </c>
      <c r="AB168" s="1425">
        <f t="shared" si="64"/>
        <v>0</v>
      </c>
      <c r="AC168" s="1425">
        <f t="shared" si="64"/>
        <v>0</v>
      </c>
      <c r="AD168" s="1425">
        <f t="shared" si="64"/>
        <v>0</v>
      </c>
      <c r="AE168" s="1425">
        <f t="shared" si="64"/>
        <v>0</v>
      </c>
      <c r="AF168" s="1425">
        <f t="shared" si="64"/>
        <v>0</v>
      </c>
      <c r="AG168" s="1425">
        <f t="shared" si="64"/>
        <v>0</v>
      </c>
      <c r="AH168" s="1425">
        <f t="shared" si="64"/>
        <v>0</v>
      </c>
      <c r="AI168" s="1425">
        <f t="shared" si="64"/>
        <v>0</v>
      </c>
      <c r="AJ168" s="1425">
        <f t="shared" si="64"/>
        <v>0</v>
      </c>
      <c r="AK168" s="1425">
        <f t="shared" si="64"/>
        <v>0</v>
      </c>
      <c r="AL168" s="1425">
        <f t="shared" si="64"/>
        <v>0</v>
      </c>
      <c r="AM168" s="1425">
        <f t="shared" si="64"/>
        <v>0</v>
      </c>
      <c r="AN168" s="1425">
        <f t="shared" si="64"/>
        <v>0</v>
      </c>
      <c r="AO168" s="1425">
        <f t="shared" si="64"/>
        <v>0</v>
      </c>
      <c r="AP168" s="1425">
        <f t="shared" si="64"/>
        <v>0</v>
      </c>
      <c r="AQ168" s="1425">
        <f t="shared" si="64"/>
        <v>0</v>
      </c>
      <c r="AR168" s="1425">
        <f t="shared" si="64"/>
        <v>0</v>
      </c>
      <c r="AS168" s="1425">
        <f t="shared" si="64"/>
        <v>0</v>
      </c>
      <c r="AT168" s="1425">
        <f t="shared" si="64"/>
        <v>0</v>
      </c>
      <c r="AU168" s="1425">
        <f t="shared" si="42"/>
        <v>0</v>
      </c>
      <c r="AV168" s="1425">
        <f t="shared" si="6"/>
        <v>0</v>
      </c>
      <c r="AW168" s="1425">
        <f t="shared" si="7"/>
        <v>0</v>
      </c>
      <c r="AX168" s="1425">
        <f t="shared" si="8"/>
        <v>0</v>
      </c>
      <c r="AY168" s="1425">
        <f t="shared" si="9"/>
        <v>0</v>
      </c>
      <c r="AZ168" s="1425">
        <f t="shared" si="10"/>
        <v>0</v>
      </c>
      <c r="BA168" s="1425">
        <f t="shared" si="11"/>
        <v>0</v>
      </c>
      <c r="BB168" s="1425">
        <f t="shared" si="12"/>
        <v>0</v>
      </c>
      <c r="BC168" s="1425">
        <f t="shared" si="13"/>
        <v>0</v>
      </c>
      <c r="BD168" s="1425">
        <f t="shared" si="14"/>
        <v>0</v>
      </c>
      <c r="BE168" s="1425">
        <f t="shared" si="15"/>
        <v>0</v>
      </c>
      <c r="BF168" s="1425">
        <f t="shared" si="16"/>
        <v>0</v>
      </c>
      <c r="BG168" s="1425">
        <f t="shared" si="17"/>
        <v>0</v>
      </c>
      <c r="BH168" s="1425">
        <f t="shared" si="18"/>
        <v>0</v>
      </c>
      <c r="BI168" s="1425">
        <f t="shared" si="19"/>
        <v>0</v>
      </c>
      <c r="BJ168" s="1425">
        <f t="shared" si="20"/>
        <v>0</v>
      </c>
      <c r="BK168" s="1425">
        <f t="shared" si="21"/>
        <v>0</v>
      </c>
      <c r="BL168" s="1425">
        <f t="shared" si="22"/>
        <v>0</v>
      </c>
      <c r="BM168" s="1425">
        <f t="shared" si="23"/>
        <v>0</v>
      </c>
      <c r="BN168" s="1425">
        <f t="shared" si="24"/>
        <v>0</v>
      </c>
    </row>
    <row r="169" spans="1:66" ht="10.5">
      <c r="A169" s="1434"/>
      <c r="B169" s="1624"/>
      <c r="C169" s="1446" t="s">
        <v>68</v>
      </c>
      <c r="D169" s="1424"/>
      <c r="E169" s="1424"/>
      <c r="F169" s="1424"/>
      <c r="G169" s="1424">
        <f t="shared" si="4"/>
        <v>0</v>
      </c>
      <c r="H169" s="1424">
        <f t="shared" si="46"/>
        <v>0</v>
      </c>
      <c r="I169" s="1424">
        <f t="shared" ref="I169:AT169" si="65">+H169+I106</f>
        <v>0</v>
      </c>
      <c r="J169" s="1424">
        <f t="shared" si="65"/>
        <v>0</v>
      </c>
      <c r="K169" s="1424">
        <f t="shared" si="65"/>
        <v>0</v>
      </c>
      <c r="L169" s="1424">
        <f t="shared" si="65"/>
        <v>0</v>
      </c>
      <c r="M169" s="1424">
        <f t="shared" si="65"/>
        <v>0</v>
      </c>
      <c r="N169" s="1424">
        <f t="shared" si="65"/>
        <v>0</v>
      </c>
      <c r="O169" s="1424">
        <f t="shared" si="65"/>
        <v>0</v>
      </c>
      <c r="P169" s="1424">
        <f t="shared" si="65"/>
        <v>0</v>
      </c>
      <c r="Q169" s="1424">
        <f t="shared" si="65"/>
        <v>0</v>
      </c>
      <c r="R169" s="1424">
        <f t="shared" si="65"/>
        <v>0</v>
      </c>
      <c r="S169" s="1424">
        <f t="shared" si="65"/>
        <v>0</v>
      </c>
      <c r="T169" s="1424">
        <f t="shared" si="65"/>
        <v>0</v>
      </c>
      <c r="U169" s="1424">
        <f t="shared" si="65"/>
        <v>0</v>
      </c>
      <c r="V169" s="1424">
        <f t="shared" si="65"/>
        <v>0</v>
      </c>
      <c r="W169" s="1424">
        <f t="shared" si="65"/>
        <v>0</v>
      </c>
      <c r="X169" s="1424">
        <f t="shared" si="65"/>
        <v>0</v>
      </c>
      <c r="Y169" s="1424">
        <f t="shared" si="65"/>
        <v>0</v>
      </c>
      <c r="Z169" s="1424">
        <f t="shared" si="65"/>
        <v>0</v>
      </c>
      <c r="AA169" s="1424">
        <f t="shared" si="65"/>
        <v>0</v>
      </c>
      <c r="AB169" s="1424">
        <f t="shared" si="65"/>
        <v>0</v>
      </c>
      <c r="AC169" s="1424">
        <f t="shared" si="65"/>
        <v>0</v>
      </c>
      <c r="AD169" s="1424">
        <f t="shared" si="65"/>
        <v>0</v>
      </c>
      <c r="AE169" s="1424">
        <f t="shared" si="65"/>
        <v>0</v>
      </c>
      <c r="AF169" s="1424">
        <f t="shared" si="65"/>
        <v>0</v>
      </c>
      <c r="AG169" s="1424">
        <f t="shared" si="65"/>
        <v>0</v>
      </c>
      <c r="AH169" s="1424">
        <f t="shared" si="65"/>
        <v>0</v>
      </c>
      <c r="AI169" s="1424">
        <f t="shared" si="65"/>
        <v>0</v>
      </c>
      <c r="AJ169" s="1424">
        <f t="shared" si="65"/>
        <v>0</v>
      </c>
      <c r="AK169" s="1424">
        <f t="shared" si="65"/>
        <v>0</v>
      </c>
      <c r="AL169" s="1424">
        <f t="shared" si="65"/>
        <v>0</v>
      </c>
      <c r="AM169" s="1424">
        <f t="shared" si="65"/>
        <v>0</v>
      </c>
      <c r="AN169" s="1424">
        <f t="shared" si="65"/>
        <v>0</v>
      </c>
      <c r="AO169" s="1424">
        <f t="shared" si="65"/>
        <v>0</v>
      </c>
      <c r="AP169" s="1424">
        <f t="shared" si="65"/>
        <v>0</v>
      </c>
      <c r="AQ169" s="1424">
        <f t="shared" si="65"/>
        <v>0</v>
      </c>
      <c r="AR169" s="1424">
        <f t="shared" si="65"/>
        <v>0</v>
      </c>
      <c r="AS169" s="1424">
        <f t="shared" si="65"/>
        <v>0</v>
      </c>
      <c r="AT169" s="1424">
        <f t="shared" si="65"/>
        <v>0</v>
      </c>
      <c r="AU169" s="1424">
        <f t="shared" si="42"/>
        <v>0</v>
      </c>
      <c r="AV169" s="1424">
        <f t="shared" si="6"/>
        <v>0</v>
      </c>
      <c r="AW169" s="1424">
        <f t="shared" si="7"/>
        <v>0</v>
      </c>
      <c r="AX169" s="1424">
        <f t="shared" si="8"/>
        <v>0</v>
      </c>
      <c r="AY169" s="1424">
        <f t="shared" si="9"/>
        <v>0</v>
      </c>
      <c r="AZ169" s="1424">
        <f t="shared" si="10"/>
        <v>0</v>
      </c>
      <c r="BA169" s="1424">
        <f t="shared" si="11"/>
        <v>0</v>
      </c>
      <c r="BB169" s="1424">
        <f t="shared" si="12"/>
        <v>0</v>
      </c>
      <c r="BC169" s="1424">
        <f t="shared" si="13"/>
        <v>0</v>
      </c>
      <c r="BD169" s="1424">
        <f t="shared" si="14"/>
        <v>0</v>
      </c>
      <c r="BE169" s="1424">
        <f t="shared" si="15"/>
        <v>0</v>
      </c>
      <c r="BF169" s="1424">
        <f t="shared" si="16"/>
        <v>0</v>
      </c>
      <c r="BG169" s="1424">
        <f t="shared" si="17"/>
        <v>0</v>
      </c>
      <c r="BH169" s="1424">
        <f t="shared" si="18"/>
        <v>0</v>
      </c>
      <c r="BI169" s="1424">
        <f t="shared" si="19"/>
        <v>0</v>
      </c>
      <c r="BJ169" s="1424">
        <f t="shared" si="20"/>
        <v>0</v>
      </c>
      <c r="BK169" s="1424">
        <f t="shared" si="21"/>
        <v>0</v>
      </c>
      <c r="BL169" s="1424">
        <f t="shared" si="22"/>
        <v>0</v>
      </c>
      <c r="BM169" s="1424">
        <f t="shared" si="23"/>
        <v>0</v>
      </c>
      <c r="BN169" s="1424">
        <f t="shared" si="24"/>
        <v>0</v>
      </c>
    </row>
    <row r="170" spans="1:66" ht="10.5">
      <c r="A170" s="1434"/>
      <c r="B170" s="1458"/>
      <c r="C170" s="1446" t="s">
        <v>69</v>
      </c>
      <c r="D170" s="1425"/>
      <c r="E170" s="1425"/>
      <c r="F170" s="1425"/>
      <c r="G170" s="1425">
        <f t="shared" si="4"/>
        <v>0</v>
      </c>
      <c r="H170" s="1425">
        <f t="shared" si="46"/>
        <v>0</v>
      </c>
      <c r="I170" s="1425">
        <f>+I107</f>
        <v>0</v>
      </c>
      <c r="J170" s="1425">
        <f t="shared" ref="J170:AT170" si="66">+I170+J107</f>
        <v>0</v>
      </c>
      <c r="K170" s="1425">
        <f t="shared" si="66"/>
        <v>0</v>
      </c>
      <c r="L170" s="1425">
        <f t="shared" si="66"/>
        <v>0</v>
      </c>
      <c r="M170" s="1425">
        <f t="shared" si="66"/>
        <v>0</v>
      </c>
      <c r="N170" s="1425">
        <f t="shared" si="66"/>
        <v>0</v>
      </c>
      <c r="O170" s="1425">
        <f t="shared" si="66"/>
        <v>0</v>
      </c>
      <c r="P170" s="1425">
        <f t="shared" si="66"/>
        <v>0</v>
      </c>
      <c r="Q170" s="1425">
        <f t="shared" si="66"/>
        <v>0</v>
      </c>
      <c r="R170" s="1425">
        <f t="shared" si="66"/>
        <v>0</v>
      </c>
      <c r="S170" s="1425">
        <f t="shared" si="66"/>
        <v>0</v>
      </c>
      <c r="T170" s="1425">
        <f t="shared" si="66"/>
        <v>0</v>
      </c>
      <c r="U170" s="1425">
        <f t="shared" si="66"/>
        <v>0</v>
      </c>
      <c r="V170" s="1425">
        <f t="shared" si="66"/>
        <v>0</v>
      </c>
      <c r="W170" s="1425">
        <f t="shared" si="66"/>
        <v>0</v>
      </c>
      <c r="X170" s="1425">
        <f t="shared" si="66"/>
        <v>0</v>
      </c>
      <c r="Y170" s="1425">
        <f t="shared" si="66"/>
        <v>0</v>
      </c>
      <c r="Z170" s="1425">
        <f t="shared" si="66"/>
        <v>0</v>
      </c>
      <c r="AA170" s="1425">
        <f t="shared" si="66"/>
        <v>0</v>
      </c>
      <c r="AB170" s="1425">
        <f t="shared" si="66"/>
        <v>0</v>
      </c>
      <c r="AC170" s="1425">
        <f t="shared" si="66"/>
        <v>0</v>
      </c>
      <c r="AD170" s="1425">
        <f t="shared" si="66"/>
        <v>0</v>
      </c>
      <c r="AE170" s="1425">
        <f t="shared" si="66"/>
        <v>0</v>
      </c>
      <c r="AF170" s="1425">
        <f t="shared" si="66"/>
        <v>0</v>
      </c>
      <c r="AG170" s="1425">
        <f t="shared" si="66"/>
        <v>0</v>
      </c>
      <c r="AH170" s="1425">
        <f t="shared" si="66"/>
        <v>0</v>
      </c>
      <c r="AI170" s="1425">
        <f t="shared" si="66"/>
        <v>0</v>
      </c>
      <c r="AJ170" s="1425">
        <f t="shared" si="66"/>
        <v>0</v>
      </c>
      <c r="AK170" s="1425">
        <f t="shared" si="66"/>
        <v>0</v>
      </c>
      <c r="AL170" s="1425">
        <f t="shared" si="66"/>
        <v>0</v>
      </c>
      <c r="AM170" s="1425">
        <f t="shared" si="66"/>
        <v>0</v>
      </c>
      <c r="AN170" s="1425">
        <f t="shared" si="66"/>
        <v>0</v>
      </c>
      <c r="AO170" s="1425">
        <f t="shared" si="66"/>
        <v>0</v>
      </c>
      <c r="AP170" s="1425">
        <f t="shared" si="66"/>
        <v>0</v>
      </c>
      <c r="AQ170" s="1425">
        <f t="shared" si="66"/>
        <v>0</v>
      </c>
      <c r="AR170" s="1425">
        <f t="shared" si="66"/>
        <v>0</v>
      </c>
      <c r="AS170" s="1425">
        <f t="shared" si="66"/>
        <v>0</v>
      </c>
      <c r="AT170" s="1425">
        <f t="shared" si="66"/>
        <v>0</v>
      </c>
      <c r="AU170" s="1425">
        <f t="shared" si="42"/>
        <v>0</v>
      </c>
      <c r="AV170" s="1425">
        <f t="shared" si="6"/>
        <v>0</v>
      </c>
      <c r="AW170" s="1425">
        <f t="shared" si="7"/>
        <v>0</v>
      </c>
      <c r="AX170" s="1425">
        <f t="shared" si="8"/>
        <v>0</v>
      </c>
      <c r="AY170" s="1425">
        <f t="shared" si="9"/>
        <v>0</v>
      </c>
      <c r="AZ170" s="1425">
        <f t="shared" si="10"/>
        <v>0</v>
      </c>
      <c r="BA170" s="1425">
        <f t="shared" si="11"/>
        <v>0</v>
      </c>
      <c r="BB170" s="1425">
        <f t="shared" si="12"/>
        <v>0</v>
      </c>
      <c r="BC170" s="1425">
        <f t="shared" si="13"/>
        <v>0</v>
      </c>
      <c r="BD170" s="1425">
        <f t="shared" si="14"/>
        <v>0</v>
      </c>
      <c r="BE170" s="1425">
        <f t="shared" si="15"/>
        <v>0</v>
      </c>
      <c r="BF170" s="1425">
        <f t="shared" si="16"/>
        <v>0</v>
      </c>
      <c r="BG170" s="1425">
        <f t="shared" si="17"/>
        <v>0</v>
      </c>
      <c r="BH170" s="1425">
        <f t="shared" si="18"/>
        <v>0</v>
      </c>
      <c r="BI170" s="1425">
        <f t="shared" si="19"/>
        <v>0</v>
      </c>
      <c r="BJ170" s="1425">
        <f t="shared" si="20"/>
        <v>0</v>
      </c>
      <c r="BK170" s="1425">
        <f t="shared" si="21"/>
        <v>0</v>
      </c>
      <c r="BL170" s="1425">
        <f t="shared" si="22"/>
        <v>0</v>
      </c>
      <c r="BM170" s="1425">
        <f t="shared" si="23"/>
        <v>0</v>
      </c>
      <c r="BN170" s="1448">
        <f t="shared" si="24"/>
        <v>0</v>
      </c>
    </row>
    <row r="171" spans="1:66" ht="10.5">
      <c r="A171" s="1434"/>
      <c r="B171" s="1624" t="s">
        <v>626</v>
      </c>
      <c r="C171" s="1446" t="s">
        <v>66</v>
      </c>
      <c r="D171" s="1424"/>
      <c r="E171" s="1424"/>
      <c r="F171" s="1424"/>
      <c r="G171" s="1424">
        <f t="shared" ref="G171:I190" si="67">+G108</f>
        <v>0</v>
      </c>
      <c r="H171" s="1424">
        <f t="shared" si="67"/>
        <v>0</v>
      </c>
      <c r="I171" s="1424">
        <f t="shared" si="67"/>
        <v>0</v>
      </c>
      <c r="J171" s="1424">
        <f t="shared" ref="J171:BN171" si="68">+J108</f>
        <v>0</v>
      </c>
      <c r="K171" s="1424">
        <f t="shared" si="68"/>
        <v>0</v>
      </c>
      <c r="L171" s="1424">
        <f t="shared" si="68"/>
        <v>0</v>
      </c>
      <c r="M171" s="1424">
        <f t="shared" si="68"/>
        <v>0</v>
      </c>
      <c r="N171" s="1424">
        <f t="shared" si="68"/>
        <v>0</v>
      </c>
      <c r="O171" s="1424">
        <f t="shared" si="68"/>
        <v>0</v>
      </c>
      <c r="P171" s="1424">
        <f t="shared" si="68"/>
        <v>0</v>
      </c>
      <c r="Q171" s="1424">
        <f t="shared" si="68"/>
        <v>0</v>
      </c>
      <c r="R171" s="1424">
        <f t="shared" si="68"/>
        <v>0</v>
      </c>
      <c r="S171" s="1424">
        <f t="shared" si="68"/>
        <v>0</v>
      </c>
      <c r="T171" s="1424">
        <f t="shared" si="68"/>
        <v>0</v>
      </c>
      <c r="U171" s="1424">
        <f t="shared" si="68"/>
        <v>0</v>
      </c>
      <c r="V171" s="1424">
        <f t="shared" si="68"/>
        <v>0</v>
      </c>
      <c r="W171" s="1424">
        <f t="shared" si="68"/>
        <v>0</v>
      </c>
      <c r="X171" s="1424">
        <f t="shared" si="68"/>
        <v>0</v>
      </c>
      <c r="Y171" s="1424">
        <f t="shared" si="68"/>
        <v>0</v>
      </c>
      <c r="Z171" s="1424">
        <f t="shared" si="68"/>
        <v>0</v>
      </c>
      <c r="AA171" s="1424">
        <f t="shared" si="68"/>
        <v>0</v>
      </c>
      <c r="AB171" s="1424">
        <f t="shared" si="68"/>
        <v>0</v>
      </c>
      <c r="AC171" s="1424">
        <f t="shared" si="68"/>
        <v>0</v>
      </c>
      <c r="AD171" s="1424">
        <f t="shared" si="68"/>
        <v>0</v>
      </c>
      <c r="AE171" s="1424">
        <f t="shared" si="68"/>
        <v>0</v>
      </c>
      <c r="AF171" s="1424">
        <f t="shared" si="68"/>
        <v>0</v>
      </c>
      <c r="AG171" s="1424">
        <f t="shared" si="68"/>
        <v>0</v>
      </c>
      <c r="AH171" s="1424">
        <f t="shared" si="68"/>
        <v>0</v>
      </c>
      <c r="AI171" s="1424">
        <f t="shared" si="68"/>
        <v>0</v>
      </c>
      <c r="AJ171" s="1424">
        <f t="shared" si="68"/>
        <v>0</v>
      </c>
      <c r="AK171" s="1424">
        <f t="shared" si="68"/>
        <v>0</v>
      </c>
      <c r="AL171" s="1424">
        <f t="shared" si="68"/>
        <v>0</v>
      </c>
      <c r="AM171" s="1424">
        <f t="shared" si="68"/>
        <v>0</v>
      </c>
      <c r="AN171" s="1424">
        <f t="shared" si="68"/>
        <v>0</v>
      </c>
      <c r="AO171" s="1424">
        <f t="shared" si="68"/>
        <v>0</v>
      </c>
      <c r="AP171" s="1424">
        <f t="shared" si="68"/>
        <v>0</v>
      </c>
      <c r="AQ171" s="1424">
        <f t="shared" si="68"/>
        <v>0</v>
      </c>
      <c r="AR171" s="1424">
        <f t="shared" si="68"/>
        <v>0</v>
      </c>
      <c r="AS171" s="1424">
        <f t="shared" si="68"/>
        <v>0</v>
      </c>
      <c r="AT171" s="1424">
        <f t="shared" si="68"/>
        <v>0</v>
      </c>
      <c r="AU171" s="1424">
        <f t="shared" si="68"/>
        <v>0</v>
      </c>
      <c r="AV171" s="1424">
        <f t="shared" si="68"/>
        <v>0</v>
      </c>
      <c r="AW171" s="1424">
        <f t="shared" si="68"/>
        <v>0</v>
      </c>
      <c r="AX171" s="1424">
        <f t="shared" si="68"/>
        <v>0</v>
      </c>
      <c r="AY171" s="1424">
        <f t="shared" si="68"/>
        <v>0</v>
      </c>
      <c r="AZ171" s="1424">
        <f t="shared" si="68"/>
        <v>0</v>
      </c>
      <c r="BA171" s="1424">
        <f t="shared" si="68"/>
        <v>0</v>
      </c>
      <c r="BB171" s="1424">
        <f t="shared" si="68"/>
        <v>0</v>
      </c>
      <c r="BC171" s="1424">
        <f t="shared" si="68"/>
        <v>0</v>
      </c>
      <c r="BD171" s="1424">
        <f t="shared" si="68"/>
        <v>0</v>
      </c>
      <c r="BE171" s="1424">
        <f t="shared" si="68"/>
        <v>0</v>
      </c>
      <c r="BF171" s="1424">
        <f t="shared" si="68"/>
        <v>0</v>
      </c>
      <c r="BG171" s="1424">
        <f t="shared" si="68"/>
        <v>0</v>
      </c>
      <c r="BH171" s="1424">
        <f t="shared" si="68"/>
        <v>0</v>
      </c>
      <c r="BI171" s="1424">
        <f t="shared" si="68"/>
        <v>0</v>
      </c>
      <c r="BJ171" s="1424">
        <f t="shared" si="68"/>
        <v>0</v>
      </c>
      <c r="BK171" s="1424">
        <f t="shared" si="68"/>
        <v>0</v>
      </c>
      <c r="BL171" s="1424">
        <f t="shared" si="68"/>
        <v>0</v>
      </c>
      <c r="BM171" s="1424">
        <f t="shared" si="68"/>
        <v>0</v>
      </c>
      <c r="BN171" s="1449">
        <f t="shared" si="68"/>
        <v>0</v>
      </c>
    </row>
    <row r="172" spans="1:66" ht="10.5">
      <c r="A172" s="1434"/>
      <c r="B172" s="1624"/>
      <c r="C172" s="1446" t="s">
        <v>67</v>
      </c>
      <c r="D172" s="1425"/>
      <c r="E172" s="1425"/>
      <c r="F172" s="1425"/>
      <c r="G172" s="1425">
        <f t="shared" si="67"/>
        <v>0</v>
      </c>
      <c r="H172" s="1425">
        <f t="shared" si="67"/>
        <v>0</v>
      </c>
      <c r="I172" s="1425">
        <f t="shared" si="67"/>
        <v>0</v>
      </c>
      <c r="J172" s="1425">
        <f t="shared" ref="J172:BN172" si="69">+J109</f>
        <v>0</v>
      </c>
      <c r="K172" s="1425">
        <f t="shared" si="69"/>
        <v>0</v>
      </c>
      <c r="L172" s="1425">
        <f t="shared" si="69"/>
        <v>0</v>
      </c>
      <c r="M172" s="1425">
        <f t="shared" si="69"/>
        <v>0</v>
      </c>
      <c r="N172" s="1425">
        <f t="shared" si="69"/>
        <v>0</v>
      </c>
      <c r="O172" s="1425">
        <f t="shared" si="69"/>
        <v>0</v>
      </c>
      <c r="P172" s="1425">
        <f t="shared" si="69"/>
        <v>0</v>
      </c>
      <c r="Q172" s="1425">
        <f t="shared" si="69"/>
        <v>0</v>
      </c>
      <c r="R172" s="1425">
        <f t="shared" si="69"/>
        <v>0</v>
      </c>
      <c r="S172" s="1425">
        <f t="shared" si="69"/>
        <v>0</v>
      </c>
      <c r="T172" s="1425">
        <f t="shared" si="69"/>
        <v>0</v>
      </c>
      <c r="U172" s="1425">
        <f t="shared" si="69"/>
        <v>0</v>
      </c>
      <c r="V172" s="1425">
        <f t="shared" si="69"/>
        <v>0</v>
      </c>
      <c r="W172" s="1425">
        <f t="shared" si="69"/>
        <v>0</v>
      </c>
      <c r="X172" s="1425">
        <f t="shared" si="69"/>
        <v>0</v>
      </c>
      <c r="Y172" s="1425">
        <f t="shared" si="69"/>
        <v>0</v>
      </c>
      <c r="Z172" s="1425">
        <f t="shared" si="69"/>
        <v>0</v>
      </c>
      <c r="AA172" s="1425">
        <f t="shared" si="69"/>
        <v>0</v>
      </c>
      <c r="AB172" s="1425">
        <f t="shared" si="69"/>
        <v>0</v>
      </c>
      <c r="AC172" s="1425">
        <f t="shared" si="69"/>
        <v>0</v>
      </c>
      <c r="AD172" s="1425">
        <f t="shared" si="69"/>
        <v>0</v>
      </c>
      <c r="AE172" s="1425">
        <f t="shared" si="69"/>
        <v>0</v>
      </c>
      <c r="AF172" s="1425">
        <f t="shared" si="69"/>
        <v>0</v>
      </c>
      <c r="AG172" s="1425">
        <f t="shared" si="69"/>
        <v>0</v>
      </c>
      <c r="AH172" s="1425">
        <f t="shared" si="69"/>
        <v>0</v>
      </c>
      <c r="AI172" s="1425">
        <f t="shared" si="69"/>
        <v>0</v>
      </c>
      <c r="AJ172" s="1425">
        <f t="shared" si="69"/>
        <v>0</v>
      </c>
      <c r="AK172" s="1425">
        <f t="shared" si="69"/>
        <v>0</v>
      </c>
      <c r="AL172" s="1425">
        <f t="shared" si="69"/>
        <v>0</v>
      </c>
      <c r="AM172" s="1425">
        <f t="shared" si="69"/>
        <v>0</v>
      </c>
      <c r="AN172" s="1425">
        <f t="shared" si="69"/>
        <v>0</v>
      </c>
      <c r="AO172" s="1425">
        <f t="shared" si="69"/>
        <v>0</v>
      </c>
      <c r="AP172" s="1425">
        <f t="shared" si="69"/>
        <v>0</v>
      </c>
      <c r="AQ172" s="1425">
        <f t="shared" si="69"/>
        <v>0</v>
      </c>
      <c r="AR172" s="1425">
        <f t="shared" si="69"/>
        <v>0</v>
      </c>
      <c r="AS172" s="1425">
        <f t="shared" si="69"/>
        <v>0</v>
      </c>
      <c r="AT172" s="1425">
        <f t="shared" si="69"/>
        <v>0</v>
      </c>
      <c r="AU172" s="1425">
        <f t="shared" si="69"/>
        <v>0</v>
      </c>
      <c r="AV172" s="1425">
        <f t="shared" si="69"/>
        <v>0</v>
      </c>
      <c r="AW172" s="1425">
        <f t="shared" si="69"/>
        <v>0</v>
      </c>
      <c r="AX172" s="1425">
        <f t="shared" si="69"/>
        <v>0</v>
      </c>
      <c r="AY172" s="1425">
        <f t="shared" si="69"/>
        <v>0</v>
      </c>
      <c r="AZ172" s="1425">
        <f t="shared" si="69"/>
        <v>0</v>
      </c>
      <c r="BA172" s="1425">
        <f t="shared" si="69"/>
        <v>0</v>
      </c>
      <c r="BB172" s="1425">
        <f t="shared" si="69"/>
        <v>0</v>
      </c>
      <c r="BC172" s="1425">
        <f t="shared" si="69"/>
        <v>0</v>
      </c>
      <c r="BD172" s="1425">
        <f t="shared" si="69"/>
        <v>0</v>
      </c>
      <c r="BE172" s="1425">
        <f t="shared" si="69"/>
        <v>0</v>
      </c>
      <c r="BF172" s="1425">
        <f t="shared" si="69"/>
        <v>0</v>
      </c>
      <c r="BG172" s="1425">
        <f t="shared" si="69"/>
        <v>0</v>
      </c>
      <c r="BH172" s="1425">
        <f t="shared" si="69"/>
        <v>0</v>
      </c>
      <c r="BI172" s="1425">
        <f t="shared" si="69"/>
        <v>0</v>
      </c>
      <c r="BJ172" s="1425">
        <f t="shared" si="69"/>
        <v>0</v>
      </c>
      <c r="BK172" s="1425">
        <f t="shared" si="69"/>
        <v>0</v>
      </c>
      <c r="BL172" s="1425">
        <f t="shared" si="69"/>
        <v>0</v>
      </c>
      <c r="BM172" s="1425">
        <f t="shared" si="69"/>
        <v>0</v>
      </c>
      <c r="BN172" s="1448">
        <f t="shared" si="69"/>
        <v>0</v>
      </c>
    </row>
    <row r="173" spans="1:66" ht="10.5">
      <c r="A173" s="1434"/>
      <c r="B173" s="1624"/>
      <c r="C173" s="1446" t="s">
        <v>68</v>
      </c>
      <c r="D173" s="1424"/>
      <c r="E173" s="1424"/>
      <c r="F173" s="1424"/>
      <c r="G173" s="1424">
        <f t="shared" si="67"/>
        <v>0</v>
      </c>
      <c r="H173" s="1424">
        <f t="shared" si="67"/>
        <v>0</v>
      </c>
      <c r="I173" s="1424">
        <f t="shared" si="67"/>
        <v>0</v>
      </c>
      <c r="J173" s="1424">
        <f t="shared" ref="J173:BN173" si="70">+J110</f>
        <v>0</v>
      </c>
      <c r="K173" s="1424">
        <f t="shared" si="70"/>
        <v>0</v>
      </c>
      <c r="L173" s="1424">
        <f t="shared" si="70"/>
        <v>0</v>
      </c>
      <c r="M173" s="1424">
        <f t="shared" si="70"/>
        <v>0</v>
      </c>
      <c r="N173" s="1424">
        <f t="shared" si="70"/>
        <v>0</v>
      </c>
      <c r="O173" s="1424">
        <f t="shared" si="70"/>
        <v>0</v>
      </c>
      <c r="P173" s="1424">
        <f t="shared" si="70"/>
        <v>0</v>
      </c>
      <c r="Q173" s="1424">
        <f t="shared" si="70"/>
        <v>0</v>
      </c>
      <c r="R173" s="1424">
        <f t="shared" si="70"/>
        <v>0</v>
      </c>
      <c r="S173" s="1424">
        <f t="shared" si="70"/>
        <v>0</v>
      </c>
      <c r="T173" s="1424">
        <f t="shared" si="70"/>
        <v>0</v>
      </c>
      <c r="U173" s="1424">
        <f t="shared" si="70"/>
        <v>0</v>
      </c>
      <c r="V173" s="1424">
        <f t="shared" si="70"/>
        <v>0</v>
      </c>
      <c r="W173" s="1424">
        <f t="shared" si="70"/>
        <v>0</v>
      </c>
      <c r="X173" s="1424">
        <f t="shared" si="70"/>
        <v>0</v>
      </c>
      <c r="Y173" s="1424">
        <f t="shared" si="70"/>
        <v>0</v>
      </c>
      <c r="Z173" s="1424">
        <f t="shared" si="70"/>
        <v>0</v>
      </c>
      <c r="AA173" s="1424">
        <f t="shared" si="70"/>
        <v>0</v>
      </c>
      <c r="AB173" s="1424">
        <f t="shared" si="70"/>
        <v>0</v>
      </c>
      <c r="AC173" s="1424">
        <f t="shared" si="70"/>
        <v>0</v>
      </c>
      <c r="AD173" s="1424">
        <f t="shared" si="70"/>
        <v>0</v>
      </c>
      <c r="AE173" s="1424">
        <f t="shared" si="70"/>
        <v>0</v>
      </c>
      <c r="AF173" s="1424">
        <f t="shared" si="70"/>
        <v>0</v>
      </c>
      <c r="AG173" s="1424">
        <f t="shared" si="70"/>
        <v>0</v>
      </c>
      <c r="AH173" s="1424">
        <f t="shared" si="70"/>
        <v>0</v>
      </c>
      <c r="AI173" s="1424">
        <f t="shared" si="70"/>
        <v>0</v>
      </c>
      <c r="AJ173" s="1424">
        <f t="shared" si="70"/>
        <v>0</v>
      </c>
      <c r="AK173" s="1424">
        <f t="shared" si="70"/>
        <v>0</v>
      </c>
      <c r="AL173" s="1424">
        <f t="shared" si="70"/>
        <v>0</v>
      </c>
      <c r="AM173" s="1424">
        <f t="shared" si="70"/>
        <v>0</v>
      </c>
      <c r="AN173" s="1424">
        <f t="shared" si="70"/>
        <v>0</v>
      </c>
      <c r="AO173" s="1424">
        <f t="shared" si="70"/>
        <v>0</v>
      </c>
      <c r="AP173" s="1424">
        <f t="shared" si="70"/>
        <v>0</v>
      </c>
      <c r="AQ173" s="1424">
        <f t="shared" si="70"/>
        <v>0</v>
      </c>
      <c r="AR173" s="1424">
        <f t="shared" si="70"/>
        <v>0</v>
      </c>
      <c r="AS173" s="1424">
        <f t="shared" si="70"/>
        <v>0</v>
      </c>
      <c r="AT173" s="1424">
        <f t="shared" si="70"/>
        <v>0</v>
      </c>
      <c r="AU173" s="1424">
        <f t="shared" si="70"/>
        <v>0</v>
      </c>
      <c r="AV173" s="1424">
        <f t="shared" si="70"/>
        <v>0</v>
      </c>
      <c r="AW173" s="1424">
        <f t="shared" si="70"/>
        <v>0</v>
      </c>
      <c r="AX173" s="1424">
        <f t="shared" si="70"/>
        <v>0</v>
      </c>
      <c r="AY173" s="1424">
        <f t="shared" si="70"/>
        <v>0</v>
      </c>
      <c r="AZ173" s="1424">
        <f t="shared" si="70"/>
        <v>0</v>
      </c>
      <c r="BA173" s="1424">
        <f t="shared" si="70"/>
        <v>0</v>
      </c>
      <c r="BB173" s="1424">
        <f t="shared" si="70"/>
        <v>0</v>
      </c>
      <c r="BC173" s="1424">
        <f t="shared" si="70"/>
        <v>0</v>
      </c>
      <c r="BD173" s="1424">
        <f t="shared" si="70"/>
        <v>0</v>
      </c>
      <c r="BE173" s="1424">
        <f t="shared" si="70"/>
        <v>0</v>
      </c>
      <c r="BF173" s="1424">
        <f t="shared" si="70"/>
        <v>0</v>
      </c>
      <c r="BG173" s="1424">
        <f t="shared" si="70"/>
        <v>0</v>
      </c>
      <c r="BH173" s="1424">
        <f t="shared" si="70"/>
        <v>0</v>
      </c>
      <c r="BI173" s="1424">
        <f t="shared" si="70"/>
        <v>0</v>
      </c>
      <c r="BJ173" s="1424">
        <f t="shared" si="70"/>
        <v>0</v>
      </c>
      <c r="BK173" s="1424">
        <f t="shared" si="70"/>
        <v>0</v>
      </c>
      <c r="BL173" s="1424">
        <f t="shared" si="70"/>
        <v>0</v>
      </c>
      <c r="BM173" s="1424">
        <f t="shared" si="70"/>
        <v>0</v>
      </c>
      <c r="BN173" s="1449">
        <f t="shared" si="70"/>
        <v>0</v>
      </c>
    </row>
    <row r="174" spans="1:66" ht="10.5">
      <c r="A174" s="1434"/>
      <c r="B174" s="1458"/>
      <c r="C174" s="1446" t="s">
        <v>69</v>
      </c>
      <c r="D174" s="1425"/>
      <c r="E174" s="1425"/>
      <c r="F174" s="1425"/>
      <c r="G174" s="1425">
        <f t="shared" si="67"/>
        <v>0</v>
      </c>
      <c r="H174" s="1425">
        <f t="shared" si="67"/>
        <v>0</v>
      </c>
      <c r="I174" s="1425">
        <f t="shared" si="67"/>
        <v>0</v>
      </c>
      <c r="J174" s="1425">
        <f t="shared" ref="J174:BN174" si="71">+J111</f>
        <v>0</v>
      </c>
      <c r="K174" s="1425">
        <f t="shared" si="71"/>
        <v>0</v>
      </c>
      <c r="L174" s="1425">
        <f t="shared" si="71"/>
        <v>0</v>
      </c>
      <c r="M174" s="1425">
        <f t="shared" si="71"/>
        <v>0</v>
      </c>
      <c r="N174" s="1425">
        <f t="shared" si="71"/>
        <v>0</v>
      </c>
      <c r="O174" s="1425">
        <f t="shared" si="71"/>
        <v>0</v>
      </c>
      <c r="P174" s="1425">
        <f t="shared" si="71"/>
        <v>0</v>
      </c>
      <c r="Q174" s="1425">
        <f t="shared" si="71"/>
        <v>0</v>
      </c>
      <c r="R174" s="1425">
        <f t="shared" si="71"/>
        <v>0</v>
      </c>
      <c r="S174" s="1425">
        <f t="shared" si="71"/>
        <v>0</v>
      </c>
      <c r="T174" s="1425">
        <f t="shared" si="71"/>
        <v>0</v>
      </c>
      <c r="U174" s="1425">
        <f t="shared" si="71"/>
        <v>0</v>
      </c>
      <c r="V174" s="1425">
        <f t="shared" si="71"/>
        <v>0</v>
      </c>
      <c r="W174" s="1425">
        <f t="shared" si="71"/>
        <v>0</v>
      </c>
      <c r="X174" s="1425">
        <f t="shared" si="71"/>
        <v>0</v>
      </c>
      <c r="Y174" s="1425">
        <f t="shared" si="71"/>
        <v>0</v>
      </c>
      <c r="Z174" s="1425">
        <f t="shared" si="71"/>
        <v>0</v>
      </c>
      <c r="AA174" s="1425">
        <f t="shared" si="71"/>
        <v>0</v>
      </c>
      <c r="AB174" s="1425">
        <f t="shared" si="71"/>
        <v>0</v>
      </c>
      <c r="AC174" s="1425">
        <f t="shared" si="71"/>
        <v>0</v>
      </c>
      <c r="AD174" s="1425">
        <f t="shared" si="71"/>
        <v>0</v>
      </c>
      <c r="AE174" s="1425">
        <f t="shared" si="71"/>
        <v>0</v>
      </c>
      <c r="AF174" s="1425">
        <f t="shared" si="71"/>
        <v>0</v>
      </c>
      <c r="AG174" s="1425">
        <f t="shared" si="71"/>
        <v>0</v>
      </c>
      <c r="AH174" s="1425">
        <f t="shared" si="71"/>
        <v>0</v>
      </c>
      <c r="AI174" s="1425">
        <f t="shared" si="71"/>
        <v>0</v>
      </c>
      <c r="AJ174" s="1425">
        <f t="shared" si="71"/>
        <v>0</v>
      </c>
      <c r="AK174" s="1425">
        <f t="shared" si="71"/>
        <v>0</v>
      </c>
      <c r="AL174" s="1425">
        <f t="shared" si="71"/>
        <v>0</v>
      </c>
      <c r="AM174" s="1425">
        <f t="shared" si="71"/>
        <v>0</v>
      </c>
      <c r="AN174" s="1425">
        <f t="shared" si="71"/>
        <v>0</v>
      </c>
      <c r="AO174" s="1425">
        <f t="shared" si="71"/>
        <v>0</v>
      </c>
      <c r="AP174" s="1425">
        <f t="shared" si="71"/>
        <v>0</v>
      </c>
      <c r="AQ174" s="1425">
        <f t="shared" si="71"/>
        <v>0</v>
      </c>
      <c r="AR174" s="1425">
        <f t="shared" si="71"/>
        <v>0</v>
      </c>
      <c r="AS174" s="1425">
        <f t="shared" si="71"/>
        <v>0</v>
      </c>
      <c r="AT174" s="1425">
        <f t="shared" si="71"/>
        <v>0</v>
      </c>
      <c r="AU174" s="1425">
        <f t="shared" si="71"/>
        <v>0</v>
      </c>
      <c r="AV174" s="1425">
        <f t="shared" si="71"/>
        <v>0</v>
      </c>
      <c r="AW174" s="1425">
        <f t="shared" si="71"/>
        <v>0</v>
      </c>
      <c r="AX174" s="1425">
        <f t="shared" si="71"/>
        <v>0</v>
      </c>
      <c r="AY174" s="1425">
        <f t="shared" si="71"/>
        <v>0</v>
      </c>
      <c r="AZ174" s="1425">
        <f t="shared" si="71"/>
        <v>0</v>
      </c>
      <c r="BA174" s="1425">
        <f t="shared" si="71"/>
        <v>0</v>
      </c>
      <c r="BB174" s="1425">
        <f t="shared" si="71"/>
        <v>0</v>
      </c>
      <c r="BC174" s="1425">
        <f t="shared" si="71"/>
        <v>0</v>
      </c>
      <c r="BD174" s="1425">
        <f t="shared" si="71"/>
        <v>0</v>
      </c>
      <c r="BE174" s="1425">
        <f t="shared" si="71"/>
        <v>0</v>
      </c>
      <c r="BF174" s="1425">
        <f t="shared" si="71"/>
        <v>0</v>
      </c>
      <c r="BG174" s="1425">
        <f t="shared" si="71"/>
        <v>0</v>
      </c>
      <c r="BH174" s="1425">
        <f t="shared" si="71"/>
        <v>0</v>
      </c>
      <c r="BI174" s="1425">
        <f t="shared" si="71"/>
        <v>0</v>
      </c>
      <c r="BJ174" s="1425">
        <f t="shared" si="71"/>
        <v>0</v>
      </c>
      <c r="BK174" s="1425">
        <f t="shared" si="71"/>
        <v>0</v>
      </c>
      <c r="BL174" s="1425">
        <f t="shared" si="71"/>
        <v>0</v>
      </c>
      <c r="BM174" s="1425">
        <f t="shared" si="71"/>
        <v>0</v>
      </c>
      <c r="BN174" s="1448">
        <f t="shared" si="71"/>
        <v>0</v>
      </c>
    </row>
    <row r="175" spans="1:66" ht="10.5">
      <c r="A175" s="1434"/>
      <c r="B175" s="1624" t="s">
        <v>627</v>
      </c>
      <c r="C175" s="1446" t="s">
        <v>66</v>
      </c>
      <c r="D175" s="1424"/>
      <c r="E175" s="1424"/>
      <c r="F175" s="1424"/>
      <c r="G175" s="1424">
        <f t="shared" si="67"/>
        <v>0</v>
      </c>
      <c r="H175" s="1424">
        <f t="shared" si="67"/>
        <v>0</v>
      </c>
      <c r="I175" s="1424">
        <f t="shared" si="67"/>
        <v>0</v>
      </c>
      <c r="J175" s="1424">
        <f t="shared" ref="J175:BN175" si="72">+J112</f>
        <v>0</v>
      </c>
      <c r="K175" s="1424">
        <f t="shared" si="72"/>
        <v>0</v>
      </c>
      <c r="L175" s="1424">
        <f t="shared" si="72"/>
        <v>0</v>
      </c>
      <c r="M175" s="1424">
        <f t="shared" si="72"/>
        <v>0</v>
      </c>
      <c r="N175" s="1424">
        <f t="shared" si="72"/>
        <v>0</v>
      </c>
      <c r="O175" s="1424">
        <f t="shared" si="72"/>
        <v>0</v>
      </c>
      <c r="P175" s="1424">
        <f t="shared" si="72"/>
        <v>0</v>
      </c>
      <c r="Q175" s="1424">
        <f t="shared" si="72"/>
        <v>0</v>
      </c>
      <c r="R175" s="1424">
        <f t="shared" si="72"/>
        <v>0</v>
      </c>
      <c r="S175" s="1424">
        <f t="shared" si="72"/>
        <v>0</v>
      </c>
      <c r="T175" s="1424">
        <f t="shared" si="72"/>
        <v>0</v>
      </c>
      <c r="U175" s="1424">
        <f t="shared" si="72"/>
        <v>0</v>
      </c>
      <c r="V175" s="1424">
        <f t="shared" si="72"/>
        <v>0</v>
      </c>
      <c r="W175" s="1424">
        <f t="shared" si="72"/>
        <v>0</v>
      </c>
      <c r="X175" s="1424">
        <f t="shared" si="72"/>
        <v>0</v>
      </c>
      <c r="Y175" s="1424">
        <f t="shared" si="72"/>
        <v>0</v>
      </c>
      <c r="Z175" s="1424">
        <f t="shared" si="72"/>
        <v>0</v>
      </c>
      <c r="AA175" s="1424">
        <f t="shared" si="72"/>
        <v>0</v>
      </c>
      <c r="AB175" s="1424">
        <f t="shared" si="72"/>
        <v>0</v>
      </c>
      <c r="AC175" s="1424">
        <f t="shared" si="72"/>
        <v>0</v>
      </c>
      <c r="AD175" s="1424">
        <f t="shared" si="72"/>
        <v>0</v>
      </c>
      <c r="AE175" s="1424">
        <f t="shared" si="72"/>
        <v>0</v>
      </c>
      <c r="AF175" s="1424">
        <f t="shared" si="72"/>
        <v>0</v>
      </c>
      <c r="AG175" s="1424">
        <f t="shared" si="72"/>
        <v>0</v>
      </c>
      <c r="AH175" s="1424">
        <f t="shared" si="72"/>
        <v>0</v>
      </c>
      <c r="AI175" s="1424">
        <f t="shared" si="72"/>
        <v>0</v>
      </c>
      <c r="AJ175" s="1424">
        <f t="shared" si="72"/>
        <v>0</v>
      </c>
      <c r="AK175" s="1424">
        <f t="shared" si="72"/>
        <v>0</v>
      </c>
      <c r="AL175" s="1424">
        <f t="shared" si="72"/>
        <v>0</v>
      </c>
      <c r="AM175" s="1424">
        <f t="shared" si="72"/>
        <v>0</v>
      </c>
      <c r="AN175" s="1424">
        <f t="shared" si="72"/>
        <v>0</v>
      </c>
      <c r="AO175" s="1424">
        <f t="shared" si="72"/>
        <v>0</v>
      </c>
      <c r="AP175" s="1424">
        <f t="shared" si="72"/>
        <v>0</v>
      </c>
      <c r="AQ175" s="1424">
        <f t="shared" si="72"/>
        <v>0</v>
      </c>
      <c r="AR175" s="1424">
        <f t="shared" si="72"/>
        <v>0</v>
      </c>
      <c r="AS175" s="1424">
        <f t="shared" si="72"/>
        <v>0</v>
      </c>
      <c r="AT175" s="1424">
        <f t="shared" si="72"/>
        <v>0</v>
      </c>
      <c r="AU175" s="1424">
        <f t="shared" si="72"/>
        <v>0</v>
      </c>
      <c r="AV175" s="1424">
        <f t="shared" si="72"/>
        <v>0</v>
      </c>
      <c r="AW175" s="1424">
        <f t="shared" si="72"/>
        <v>0</v>
      </c>
      <c r="AX175" s="1424">
        <f t="shared" si="72"/>
        <v>0</v>
      </c>
      <c r="AY175" s="1424">
        <f t="shared" si="72"/>
        <v>0</v>
      </c>
      <c r="AZ175" s="1424">
        <f t="shared" si="72"/>
        <v>0</v>
      </c>
      <c r="BA175" s="1424">
        <f t="shared" si="72"/>
        <v>0</v>
      </c>
      <c r="BB175" s="1424">
        <f t="shared" si="72"/>
        <v>0</v>
      </c>
      <c r="BC175" s="1424">
        <f t="shared" si="72"/>
        <v>0</v>
      </c>
      <c r="BD175" s="1424">
        <f t="shared" si="72"/>
        <v>0</v>
      </c>
      <c r="BE175" s="1424">
        <f t="shared" si="72"/>
        <v>0</v>
      </c>
      <c r="BF175" s="1424">
        <f t="shared" si="72"/>
        <v>0</v>
      </c>
      <c r="BG175" s="1424">
        <f t="shared" si="72"/>
        <v>0</v>
      </c>
      <c r="BH175" s="1424">
        <f t="shared" si="72"/>
        <v>0</v>
      </c>
      <c r="BI175" s="1424">
        <f t="shared" si="72"/>
        <v>0</v>
      </c>
      <c r="BJ175" s="1424">
        <f t="shared" si="72"/>
        <v>0</v>
      </c>
      <c r="BK175" s="1424">
        <f t="shared" si="72"/>
        <v>0</v>
      </c>
      <c r="BL175" s="1424">
        <f t="shared" si="72"/>
        <v>0</v>
      </c>
      <c r="BM175" s="1424">
        <f t="shared" si="72"/>
        <v>0</v>
      </c>
      <c r="BN175" s="1449">
        <f t="shared" si="72"/>
        <v>0</v>
      </c>
    </row>
    <row r="176" spans="1:66" ht="10.5">
      <c r="A176" s="1434"/>
      <c r="B176" s="1624"/>
      <c r="C176" s="1446" t="s">
        <v>67</v>
      </c>
      <c r="D176" s="1425"/>
      <c r="E176" s="1425"/>
      <c r="F176" s="1425"/>
      <c r="G176" s="1425">
        <f t="shared" si="67"/>
        <v>0</v>
      </c>
      <c r="H176" s="1425">
        <f t="shared" si="67"/>
        <v>0</v>
      </c>
      <c r="I176" s="1425">
        <f t="shared" si="67"/>
        <v>0</v>
      </c>
      <c r="J176" s="1425">
        <f t="shared" ref="J176:BN176" si="73">+J113</f>
        <v>0</v>
      </c>
      <c r="K176" s="1425">
        <f t="shared" si="73"/>
        <v>0</v>
      </c>
      <c r="L176" s="1425">
        <f t="shared" si="73"/>
        <v>0</v>
      </c>
      <c r="M176" s="1425">
        <f t="shared" si="73"/>
        <v>0</v>
      </c>
      <c r="N176" s="1425">
        <f t="shared" si="73"/>
        <v>0</v>
      </c>
      <c r="O176" s="1425">
        <f t="shared" si="73"/>
        <v>0</v>
      </c>
      <c r="P176" s="1425">
        <f t="shared" si="73"/>
        <v>0</v>
      </c>
      <c r="Q176" s="1425">
        <f t="shared" si="73"/>
        <v>0</v>
      </c>
      <c r="R176" s="1425">
        <f t="shared" si="73"/>
        <v>0</v>
      </c>
      <c r="S176" s="1425">
        <f t="shared" si="73"/>
        <v>0</v>
      </c>
      <c r="T176" s="1425">
        <f t="shared" si="73"/>
        <v>0</v>
      </c>
      <c r="U176" s="1425">
        <f t="shared" si="73"/>
        <v>0</v>
      </c>
      <c r="V176" s="1425">
        <f t="shared" si="73"/>
        <v>0</v>
      </c>
      <c r="W176" s="1425">
        <f t="shared" si="73"/>
        <v>0</v>
      </c>
      <c r="X176" s="1425">
        <f t="shared" si="73"/>
        <v>0</v>
      </c>
      <c r="Y176" s="1425">
        <f t="shared" si="73"/>
        <v>0</v>
      </c>
      <c r="Z176" s="1425">
        <f t="shared" si="73"/>
        <v>0</v>
      </c>
      <c r="AA176" s="1425">
        <f t="shared" si="73"/>
        <v>0</v>
      </c>
      <c r="AB176" s="1425">
        <f t="shared" si="73"/>
        <v>0</v>
      </c>
      <c r="AC176" s="1425">
        <f t="shared" si="73"/>
        <v>0</v>
      </c>
      <c r="AD176" s="1425">
        <f t="shared" si="73"/>
        <v>0</v>
      </c>
      <c r="AE176" s="1425">
        <f t="shared" si="73"/>
        <v>0</v>
      </c>
      <c r="AF176" s="1425">
        <f t="shared" si="73"/>
        <v>0</v>
      </c>
      <c r="AG176" s="1425">
        <f t="shared" si="73"/>
        <v>0</v>
      </c>
      <c r="AH176" s="1425">
        <f t="shared" si="73"/>
        <v>0</v>
      </c>
      <c r="AI176" s="1425">
        <f t="shared" si="73"/>
        <v>0</v>
      </c>
      <c r="AJ176" s="1425">
        <f t="shared" si="73"/>
        <v>0</v>
      </c>
      <c r="AK176" s="1425">
        <f t="shared" si="73"/>
        <v>0</v>
      </c>
      <c r="AL176" s="1425">
        <f t="shared" si="73"/>
        <v>0</v>
      </c>
      <c r="AM176" s="1425">
        <f t="shared" si="73"/>
        <v>0</v>
      </c>
      <c r="AN176" s="1425">
        <f t="shared" si="73"/>
        <v>0</v>
      </c>
      <c r="AO176" s="1425">
        <f t="shared" si="73"/>
        <v>0</v>
      </c>
      <c r="AP176" s="1425">
        <f t="shared" si="73"/>
        <v>0</v>
      </c>
      <c r="AQ176" s="1425">
        <f t="shared" si="73"/>
        <v>0</v>
      </c>
      <c r="AR176" s="1425">
        <f t="shared" si="73"/>
        <v>0</v>
      </c>
      <c r="AS176" s="1425">
        <f t="shared" si="73"/>
        <v>0</v>
      </c>
      <c r="AT176" s="1425">
        <f t="shared" si="73"/>
        <v>0</v>
      </c>
      <c r="AU176" s="1425">
        <f t="shared" si="73"/>
        <v>0</v>
      </c>
      <c r="AV176" s="1425">
        <f t="shared" si="73"/>
        <v>0</v>
      </c>
      <c r="AW176" s="1425">
        <f t="shared" si="73"/>
        <v>0</v>
      </c>
      <c r="AX176" s="1425">
        <f t="shared" si="73"/>
        <v>0</v>
      </c>
      <c r="AY176" s="1425">
        <f t="shared" si="73"/>
        <v>0</v>
      </c>
      <c r="AZ176" s="1425">
        <f t="shared" si="73"/>
        <v>0</v>
      </c>
      <c r="BA176" s="1425">
        <f t="shared" si="73"/>
        <v>0</v>
      </c>
      <c r="BB176" s="1425">
        <f t="shared" si="73"/>
        <v>0</v>
      </c>
      <c r="BC176" s="1425">
        <f t="shared" si="73"/>
        <v>0</v>
      </c>
      <c r="BD176" s="1425">
        <f t="shared" si="73"/>
        <v>0</v>
      </c>
      <c r="BE176" s="1425">
        <f t="shared" si="73"/>
        <v>0</v>
      </c>
      <c r="BF176" s="1425">
        <f t="shared" si="73"/>
        <v>0</v>
      </c>
      <c r="BG176" s="1425">
        <f t="shared" si="73"/>
        <v>0</v>
      </c>
      <c r="BH176" s="1425">
        <f t="shared" si="73"/>
        <v>0</v>
      </c>
      <c r="BI176" s="1425">
        <f t="shared" si="73"/>
        <v>0</v>
      </c>
      <c r="BJ176" s="1425">
        <f t="shared" si="73"/>
        <v>0</v>
      </c>
      <c r="BK176" s="1425">
        <f t="shared" si="73"/>
        <v>0</v>
      </c>
      <c r="BL176" s="1425">
        <f t="shared" si="73"/>
        <v>0</v>
      </c>
      <c r="BM176" s="1425">
        <f t="shared" si="73"/>
        <v>0</v>
      </c>
      <c r="BN176" s="1448">
        <f t="shared" si="73"/>
        <v>0</v>
      </c>
    </row>
    <row r="177" spans="1:66" ht="10.5">
      <c r="A177" s="1434"/>
      <c r="B177" s="1624"/>
      <c r="C177" s="1446" t="s">
        <v>68</v>
      </c>
      <c r="D177" s="1424"/>
      <c r="E177" s="1424"/>
      <c r="F177" s="1424"/>
      <c r="G177" s="1424">
        <f t="shared" si="67"/>
        <v>0</v>
      </c>
      <c r="H177" s="1424">
        <f t="shared" si="67"/>
        <v>0</v>
      </c>
      <c r="I177" s="1424">
        <f t="shared" si="67"/>
        <v>0</v>
      </c>
      <c r="J177" s="1424">
        <f t="shared" ref="J177:BN177" si="74">+J114</f>
        <v>0</v>
      </c>
      <c r="K177" s="1424">
        <f t="shared" si="74"/>
        <v>0</v>
      </c>
      <c r="L177" s="1424">
        <f t="shared" si="74"/>
        <v>0</v>
      </c>
      <c r="M177" s="1424">
        <f t="shared" si="74"/>
        <v>0</v>
      </c>
      <c r="N177" s="1424">
        <f t="shared" si="74"/>
        <v>0</v>
      </c>
      <c r="O177" s="1424">
        <f t="shared" si="74"/>
        <v>0</v>
      </c>
      <c r="P177" s="1424">
        <f t="shared" si="74"/>
        <v>0</v>
      </c>
      <c r="Q177" s="1424">
        <f t="shared" si="74"/>
        <v>0</v>
      </c>
      <c r="R177" s="1424">
        <f t="shared" si="74"/>
        <v>0</v>
      </c>
      <c r="S177" s="1424">
        <f t="shared" si="74"/>
        <v>0</v>
      </c>
      <c r="T177" s="1424">
        <f t="shared" si="74"/>
        <v>0</v>
      </c>
      <c r="U177" s="1424">
        <f t="shared" si="74"/>
        <v>0</v>
      </c>
      <c r="V177" s="1424">
        <f t="shared" si="74"/>
        <v>0</v>
      </c>
      <c r="W177" s="1424">
        <f t="shared" si="74"/>
        <v>0</v>
      </c>
      <c r="X177" s="1424">
        <f t="shared" si="74"/>
        <v>0</v>
      </c>
      <c r="Y177" s="1424">
        <f t="shared" si="74"/>
        <v>0</v>
      </c>
      <c r="Z177" s="1424">
        <f t="shared" si="74"/>
        <v>0</v>
      </c>
      <c r="AA177" s="1424">
        <f t="shared" si="74"/>
        <v>0</v>
      </c>
      <c r="AB177" s="1424">
        <f t="shared" si="74"/>
        <v>0</v>
      </c>
      <c r="AC177" s="1424">
        <f t="shared" si="74"/>
        <v>0</v>
      </c>
      <c r="AD177" s="1424">
        <f t="shared" si="74"/>
        <v>0</v>
      </c>
      <c r="AE177" s="1424">
        <f t="shared" si="74"/>
        <v>0</v>
      </c>
      <c r="AF177" s="1424">
        <f t="shared" si="74"/>
        <v>0</v>
      </c>
      <c r="AG177" s="1424">
        <f t="shared" si="74"/>
        <v>0</v>
      </c>
      <c r="AH177" s="1424">
        <f t="shared" si="74"/>
        <v>0</v>
      </c>
      <c r="AI177" s="1424">
        <f t="shared" si="74"/>
        <v>0</v>
      </c>
      <c r="AJ177" s="1424">
        <f t="shared" si="74"/>
        <v>0</v>
      </c>
      <c r="AK177" s="1424">
        <f t="shared" si="74"/>
        <v>0</v>
      </c>
      <c r="AL177" s="1424">
        <f t="shared" si="74"/>
        <v>0</v>
      </c>
      <c r="AM177" s="1424">
        <f t="shared" si="74"/>
        <v>0</v>
      </c>
      <c r="AN177" s="1424">
        <f t="shared" si="74"/>
        <v>0</v>
      </c>
      <c r="AO177" s="1424">
        <f t="shared" si="74"/>
        <v>0</v>
      </c>
      <c r="AP177" s="1424">
        <f t="shared" si="74"/>
        <v>0</v>
      </c>
      <c r="AQ177" s="1424">
        <f t="shared" si="74"/>
        <v>0</v>
      </c>
      <c r="AR177" s="1424">
        <f t="shared" si="74"/>
        <v>0</v>
      </c>
      <c r="AS177" s="1424">
        <f t="shared" si="74"/>
        <v>0</v>
      </c>
      <c r="AT177" s="1424">
        <f t="shared" si="74"/>
        <v>0</v>
      </c>
      <c r="AU177" s="1424">
        <f t="shared" si="74"/>
        <v>0</v>
      </c>
      <c r="AV177" s="1424">
        <f t="shared" si="74"/>
        <v>0</v>
      </c>
      <c r="AW177" s="1424">
        <f t="shared" si="74"/>
        <v>0</v>
      </c>
      <c r="AX177" s="1424">
        <f t="shared" si="74"/>
        <v>0</v>
      </c>
      <c r="AY177" s="1424">
        <f t="shared" si="74"/>
        <v>0</v>
      </c>
      <c r="AZ177" s="1424">
        <f t="shared" si="74"/>
        <v>0</v>
      </c>
      <c r="BA177" s="1424">
        <f t="shared" si="74"/>
        <v>0</v>
      </c>
      <c r="BB177" s="1424">
        <f t="shared" si="74"/>
        <v>0</v>
      </c>
      <c r="BC177" s="1424">
        <f t="shared" si="74"/>
        <v>0</v>
      </c>
      <c r="BD177" s="1424">
        <f t="shared" si="74"/>
        <v>0</v>
      </c>
      <c r="BE177" s="1424">
        <f t="shared" si="74"/>
        <v>0</v>
      </c>
      <c r="BF177" s="1424">
        <f t="shared" si="74"/>
        <v>0</v>
      </c>
      <c r="BG177" s="1424">
        <f t="shared" si="74"/>
        <v>0</v>
      </c>
      <c r="BH177" s="1424">
        <f t="shared" si="74"/>
        <v>0</v>
      </c>
      <c r="BI177" s="1424">
        <f t="shared" si="74"/>
        <v>0</v>
      </c>
      <c r="BJ177" s="1424">
        <f t="shared" si="74"/>
        <v>0</v>
      </c>
      <c r="BK177" s="1424">
        <f t="shared" si="74"/>
        <v>0</v>
      </c>
      <c r="BL177" s="1424">
        <f t="shared" si="74"/>
        <v>0</v>
      </c>
      <c r="BM177" s="1424">
        <f t="shared" si="74"/>
        <v>0</v>
      </c>
      <c r="BN177" s="1449">
        <f t="shared" si="74"/>
        <v>0</v>
      </c>
    </row>
    <row r="178" spans="1:66" ht="10.5">
      <c r="A178" s="1434"/>
      <c r="B178" s="1458"/>
      <c r="C178" s="1446" t="s">
        <v>69</v>
      </c>
      <c r="D178" s="1425"/>
      <c r="E178" s="1425"/>
      <c r="F178" s="1425"/>
      <c r="G178" s="1425">
        <f t="shared" si="67"/>
        <v>0</v>
      </c>
      <c r="H178" s="1425">
        <f t="shared" si="67"/>
        <v>0</v>
      </c>
      <c r="I178" s="1425">
        <f t="shared" si="67"/>
        <v>0</v>
      </c>
      <c r="J178" s="1425">
        <f t="shared" ref="J178:BN178" si="75">+J115</f>
        <v>0</v>
      </c>
      <c r="K178" s="1425">
        <f t="shared" si="75"/>
        <v>0</v>
      </c>
      <c r="L178" s="1425">
        <f t="shared" si="75"/>
        <v>0</v>
      </c>
      <c r="M178" s="1425">
        <f t="shared" si="75"/>
        <v>0</v>
      </c>
      <c r="N178" s="1425">
        <f t="shared" si="75"/>
        <v>0</v>
      </c>
      <c r="O178" s="1425">
        <f t="shared" si="75"/>
        <v>0</v>
      </c>
      <c r="P178" s="1425">
        <f t="shared" si="75"/>
        <v>0</v>
      </c>
      <c r="Q178" s="1425">
        <f t="shared" si="75"/>
        <v>0</v>
      </c>
      <c r="R178" s="1425">
        <f t="shared" si="75"/>
        <v>0</v>
      </c>
      <c r="S178" s="1425">
        <f t="shared" si="75"/>
        <v>0</v>
      </c>
      <c r="T178" s="1425">
        <f t="shared" si="75"/>
        <v>0</v>
      </c>
      <c r="U178" s="1425">
        <f t="shared" si="75"/>
        <v>0</v>
      </c>
      <c r="V178" s="1425">
        <f t="shared" si="75"/>
        <v>0</v>
      </c>
      <c r="W178" s="1425">
        <f t="shared" si="75"/>
        <v>0</v>
      </c>
      <c r="X178" s="1425">
        <f t="shared" si="75"/>
        <v>0</v>
      </c>
      <c r="Y178" s="1425">
        <f t="shared" si="75"/>
        <v>0</v>
      </c>
      <c r="Z178" s="1425">
        <f t="shared" si="75"/>
        <v>0</v>
      </c>
      <c r="AA178" s="1425">
        <f t="shared" si="75"/>
        <v>0</v>
      </c>
      <c r="AB178" s="1425">
        <f t="shared" si="75"/>
        <v>0</v>
      </c>
      <c r="AC178" s="1425">
        <f t="shared" si="75"/>
        <v>0</v>
      </c>
      <c r="AD178" s="1425">
        <f t="shared" si="75"/>
        <v>0</v>
      </c>
      <c r="AE178" s="1425">
        <f t="shared" si="75"/>
        <v>0</v>
      </c>
      <c r="AF178" s="1425">
        <f t="shared" si="75"/>
        <v>0</v>
      </c>
      <c r="AG178" s="1425">
        <f t="shared" si="75"/>
        <v>0</v>
      </c>
      <c r="AH178" s="1425">
        <f t="shared" si="75"/>
        <v>0</v>
      </c>
      <c r="AI178" s="1425">
        <f t="shared" si="75"/>
        <v>0</v>
      </c>
      <c r="AJ178" s="1425">
        <f t="shared" si="75"/>
        <v>0</v>
      </c>
      <c r="AK178" s="1425">
        <f t="shared" si="75"/>
        <v>0</v>
      </c>
      <c r="AL178" s="1425">
        <f t="shared" si="75"/>
        <v>0</v>
      </c>
      <c r="AM178" s="1425">
        <f t="shared" si="75"/>
        <v>0</v>
      </c>
      <c r="AN178" s="1425">
        <f t="shared" si="75"/>
        <v>0</v>
      </c>
      <c r="AO178" s="1425">
        <f t="shared" si="75"/>
        <v>0</v>
      </c>
      <c r="AP178" s="1425">
        <f t="shared" si="75"/>
        <v>0</v>
      </c>
      <c r="AQ178" s="1425">
        <f t="shared" si="75"/>
        <v>0</v>
      </c>
      <c r="AR178" s="1425">
        <f t="shared" si="75"/>
        <v>0</v>
      </c>
      <c r="AS178" s="1425">
        <f t="shared" si="75"/>
        <v>0</v>
      </c>
      <c r="AT178" s="1425">
        <f t="shared" si="75"/>
        <v>0</v>
      </c>
      <c r="AU178" s="1425">
        <f t="shared" si="75"/>
        <v>0</v>
      </c>
      <c r="AV178" s="1425">
        <f t="shared" si="75"/>
        <v>0</v>
      </c>
      <c r="AW178" s="1425">
        <f t="shared" si="75"/>
        <v>0</v>
      </c>
      <c r="AX178" s="1425">
        <f t="shared" si="75"/>
        <v>0</v>
      </c>
      <c r="AY178" s="1425">
        <f t="shared" si="75"/>
        <v>0</v>
      </c>
      <c r="AZ178" s="1425">
        <f t="shared" si="75"/>
        <v>0</v>
      </c>
      <c r="BA178" s="1425">
        <f t="shared" si="75"/>
        <v>0</v>
      </c>
      <c r="BB178" s="1425">
        <f t="shared" si="75"/>
        <v>0</v>
      </c>
      <c r="BC178" s="1425">
        <f t="shared" si="75"/>
        <v>0</v>
      </c>
      <c r="BD178" s="1425">
        <f t="shared" si="75"/>
        <v>0</v>
      </c>
      <c r="BE178" s="1425">
        <f t="shared" si="75"/>
        <v>0</v>
      </c>
      <c r="BF178" s="1425">
        <f t="shared" si="75"/>
        <v>0</v>
      </c>
      <c r="BG178" s="1425">
        <f t="shared" si="75"/>
        <v>0</v>
      </c>
      <c r="BH178" s="1425">
        <f t="shared" si="75"/>
        <v>0</v>
      </c>
      <c r="BI178" s="1425">
        <f t="shared" si="75"/>
        <v>0</v>
      </c>
      <c r="BJ178" s="1425">
        <f t="shared" si="75"/>
        <v>0</v>
      </c>
      <c r="BK178" s="1425">
        <f t="shared" si="75"/>
        <v>0</v>
      </c>
      <c r="BL178" s="1425">
        <f t="shared" si="75"/>
        <v>0</v>
      </c>
      <c r="BM178" s="1425">
        <f t="shared" si="75"/>
        <v>0</v>
      </c>
      <c r="BN178" s="1448">
        <f t="shared" si="75"/>
        <v>0</v>
      </c>
    </row>
    <row r="179" spans="1:66" ht="10.5">
      <c r="A179" s="1434"/>
      <c r="B179" s="1624" t="s">
        <v>628</v>
      </c>
      <c r="C179" s="1446" t="s">
        <v>66</v>
      </c>
      <c r="D179" s="1424"/>
      <c r="E179" s="1424"/>
      <c r="F179" s="1424"/>
      <c r="G179" s="1424">
        <f t="shared" si="67"/>
        <v>0</v>
      </c>
      <c r="H179" s="1424">
        <f t="shared" si="67"/>
        <v>0</v>
      </c>
      <c r="I179" s="1424">
        <f t="shared" si="67"/>
        <v>0</v>
      </c>
      <c r="J179" s="1424">
        <f t="shared" ref="J179:BN179" si="76">+J116</f>
        <v>0</v>
      </c>
      <c r="K179" s="1424">
        <f t="shared" si="76"/>
        <v>0</v>
      </c>
      <c r="L179" s="1424">
        <f t="shared" si="76"/>
        <v>0</v>
      </c>
      <c r="M179" s="1424">
        <f t="shared" si="76"/>
        <v>0</v>
      </c>
      <c r="N179" s="1424">
        <f t="shared" si="76"/>
        <v>0</v>
      </c>
      <c r="O179" s="1424">
        <f t="shared" si="76"/>
        <v>0</v>
      </c>
      <c r="P179" s="1424">
        <f t="shared" si="76"/>
        <v>0</v>
      </c>
      <c r="Q179" s="1424">
        <f t="shared" si="76"/>
        <v>0</v>
      </c>
      <c r="R179" s="1424">
        <f t="shared" si="76"/>
        <v>0</v>
      </c>
      <c r="S179" s="1424">
        <f t="shared" si="76"/>
        <v>0</v>
      </c>
      <c r="T179" s="1424">
        <f t="shared" si="76"/>
        <v>0</v>
      </c>
      <c r="U179" s="1424">
        <f t="shared" si="76"/>
        <v>0</v>
      </c>
      <c r="V179" s="1424">
        <f t="shared" si="76"/>
        <v>0</v>
      </c>
      <c r="W179" s="1424">
        <f t="shared" si="76"/>
        <v>0</v>
      </c>
      <c r="X179" s="1424">
        <f t="shared" si="76"/>
        <v>0</v>
      </c>
      <c r="Y179" s="1424">
        <f t="shared" si="76"/>
        <v>0</v>
      </c>
      <c r="Z179" s="1424">
        <f t="shared" si="76"/>
        <v>0</v>
      </c>
      <c r="AA179" s="1424">
        <f t="shared" si="76"/>
        <v>0</v>
      </c>
      <c r="AB179" s="1424">
        <f t="shared" si="76"/>
        <v>0</v>
      </c>
      <c r="AC179" s="1424">
        <f t="shared" si="76"/>
        <v>0</v>
      </c>
      <c r="AD179" s="1424">
        <f t="shared" si="76"/>
        <v>0</v>
      </c>
      <c r="AE179" s="1424">
        <f t="shared" si="76"/>
        <v>0</v>
      </c>
      <c r="AF179" s="1424">
        <f t="shared" si="76"/>
        <v>0</v>
      </c>
      <c r="AG179" s="1424">
        <f t="shared" si="76"/>
        <v>0</v>
      </c>
      <c r="AH179" s="1424">
        <f t="shared" si="76"/>
        <v>0</v>
      </c>
      <c r="AI179" s="1424">
        <f t="shared" si="76"/>
        <v>0</v>
      </c>
      <c r="AJ179" s="1424">
        <f t="shared" si="76"/>
        <v>0</v>
      </c>
      <c r="AK179" s="1424">
        <f t="shared" si="76"/>
        <v>0</v>
      </c>
      <c r="AL179" s="1424">
        <f t="shared" si="76"/>
        <v>0</v>
      </c>
      <c r="AM179" s="1424">
        <f t="shared" si="76"/>
        <v>0</v>
      </c>
      <c r="AN179" s="1424">
        <f t="shared" si="76"/>
        <v>0</v>
      </c>
      <c r="AO179" s="1424">
        <f t="shared" si="76"/>
        <v>0</v>
      </c>
      <c r="AP179" s="1424">
        <f t="shared" si="76"/>
        <v>0</v>
      </c>
      <c r="AQ179" s="1424">
        <f t="shared" si="76"/>
        <v>0</v>
      </c>
      <c r="AR179" s="1424">
        <f t="shared" si="76"/>
        <v>0</v>
      </c>
      <c r="AS179" s="1424">
        <f t="shared" si="76"/>
        <v>0</v>
      </c>
      <c r="AT179" s="1424">
        <f t="shared" si="76"/>
        <v>0</v>
      </c>
      <c r="AU179" s="1424">
        <f t="shared" si="76"/>
        <v>0</v>
      </c>
      <c r="AV179" s="1424">
        <f t="shared" si="76"/>
        <v>0</v>
      </c>
      <c r="AW179" s="1424">
        <f t="shared" si="76"/>
        <v>0</v>
      </c>
      <c r="AX179" s="1424">
        <f t="shared" si="76"/>
        <v>0</v>
      </c>
      <c r="AY179" s="1424">
        <f t="shared" si="76"/>
        <v>0</v>
      </c>
      <c r="AZ179" s="1424">
        <f t="shared" si="76"/>
        <v>0</v>
      </c>
      <c r="BA179" s="1424">
        <f t="shared" si="76"/>
        <v>0</v>
      </c>
      <c r="BB179" s="1424">
        <f t="shared" si="76"/>
        <v>0</v>
      </c>
      <c r="BC179" s="1424">
        <f t="shared" si="76"/>
        <v>0</v>
      </c>
      <c r="BD179" s="1424">
        <f t="shared" si="76"/>
        <v>0</v>
      </c>
      <c r="BE179" s="1424">
        <f t="shared" si="76"/>
        <v>0</v>
      </c>
      <c r="BF179" s="1424">
        <f t="shared" si="76"/>
        <v>0</v>
      </c>
      <c r="BG179" s="1424">
        <f t="shared" si="76"/>
        <v>0</v>
      </c>
      <c r="BH179" s="1424">
        <f t="shared" si="76"/>
        <v>0</v>
      </c>
      <c r="BI179" s="1424">
        <f t="shared" si="76"/>
        <v>0</v>
      </c>
      <c r="BJ179" s="1424">
        <f t="shared" si="76"/>
        <v>0</v>
      </c>
      <c r="BK179" s="1424">
        <f t="shared" si="76"/>
        <v>0</v>
      </c>
      <c r="BL179" s="1424">
        <f t="shared" si="76"/>
        <v>0</v>
      </c>
      <c r="BM179" s="1424">
        <f t="shared" si="76"/>
        <v>0</v>
      </c>
      <c r="BN179" s="1449">
        <f t="shared" si="76"/>
        <v>0</v>
      </c>
    </row>
    <row r="180" spans="1:66" ht="10.5">
      <c r="A180" s="1434"/>
      <c r="B180" s="1624"/>
      <c r="C180" s="1446" t="s">
        <v>67</v>
      </c>
      <c r="D180" s="1425"/>
      <c r="E180" s="1425"/>
      <c r="F180" s="1425"/>
      <c r="G180" s="1425">
        <f t="shared" si="67"/>
        <v>0</v>
      </c>
      <c r="H180" s="1425">
        <f t="shared" si="67"/>
        <v>0</v>
      </c>
      <c r="I180" s="1425">
        <f t="shared" si="67"/>
        <v>0</v>
      </c>
      <c r="J180" s="1425">
        <f t="shared" ref="J180:BN180" si="77">+J117</f>
        <v>0</v>
      </c>
      <c r="K180" s="1425">
        <f t="shared" si="77"/>
        <v>0</v>
      </c>
      <c r="L180" s="1425">
        <f t="shared" si="77"/>
        <v>0</v>
      </c>
      <c r="M180" s="1425">
        <f t="shared" si="77"/>
        <v>0</v>
      </c>
      <c r="N180" s="1425">
        <f t="shared" si="77"/>
        <v>0</v>
      </c>
      <c r="O180" s="1425">
        <f t="shared" si="77"/>
        <v>0</v>
      </c>
      <c r="P180" s="1425">
        <f t="shared" si="77"/>
        <v>0</v>
      </c>
      <c r="Q180" s="1425">
        <f t="shared" si="77"/>
        <v>0</v>
      </c>
      <c r="R180" s="1425">
        <f t="shared" si="77"/>
        <v>0</v>
      </c>
      <c r="S180" s="1425">
        <f t="shared" si="77"/>
        <v>0</v>
      </c>
      <c r="T180" s="1425">
        <f t="shared" si="77"/>
        <v>0</v>
      </c>
      <c r="U180" s="1425">
        <f t="shared" si="77"/>
        <v>0</v>
      </c>
      <c r="V180" s="1425">
        <f t="shared" si="77"/>
        <v>0</v>
      </c>
      <c r="W180" s="1425">
        <f t="shared" si="77"/>
        <v>0</v>
      </c>
      <c r="X180" s="1425">
        <f t="shared" si="77"/>
        <v>0</v>
      </c>
      <c r="Y180" s="1425">
        <f t="shared" si="77"/>
        <v>0</v>
      </c>
      <c r="Z180" s="1425">
        <f t="shared" si="77"/>
        <v>0</v>
      </c>
      <c r="AA180" s="1425">
        <f t="shared" si="77"/>
        <v>0</v>
      </c>
      <c r="AB180" s="1425">
        <f t="shared" si="77"/>
        <v>0</v>
      </c>
      <c r="AC180" s="1425">
        <f t="shared" si="77"/>
        <v>0</v>
      </c>
      <c r="AD180" s="1425">
        <f t="shared" si="77"/>
        <v>0</v>
      </c>
      <c r="AE180" s="1425">
        <f t="shared" si="77"/>
        <v>0</v>
      </c>
      <c r="AF180" s="1425">
        <f t="shared" si="77"/>
        <v>0</v>
      </c>
      <c r="AG180" s="1425">
        <f t="shared" si="77"/>
        <v>0</v>
      </c>
      <c r="AH180" s="1425">
        <f t="shared" si="77"/>
        <v>0</v>
      </c>
      <c r="AI180" s="1425">
        <f t="shared" si="77"/>
        <v>0</v>
      </c>
      <c r="AJ180" s="1425">
        <f t="shared" si="77"/>
        <v>0</v>
      </c>
      <c r="AK180" s="1425">
        <f t="shared" si="77"/>
        <v>0</v>
      </c>
      <c r="AL180" s="1425">
        <f t="shared" si="77"/>
        <v>0</v>
      </c>
      <c r="AM180" s="1425">
        <f t="shared" si="77"/>
        <v>0</v>
      </c>
      <c r="AN180" s="1425">
        <f t="shared" si="77"/>
        <v>0</v>
      </c>
      <c r="AO180" s="1425">
        <f t="shared" si="77"/>
        <v>0</v>
      </c>
      <c r="AP180" s="1425">
        <f t="shared" si="77"/>
        <v>0</v>
      </c>
      <c r="AQ180" s="1425">
        <f t="shared" si="77"/>
        <v>0</v>
      </c>
      <c r="AR180" s="1425">
        <f t="shared" si="77"/>
        <v>0</v>
      </c>
      <c r="AS180" s="1425">
        <f t="shared" si="77"/>
        <v>0</v>
      </c>
      <c r="AT180" s="1425">
        <f t="shared" si="77"/>
        <v>0</v>
      </c>
      <c r="AU180" s="1425">
        <f t="shared" si="77"/>
        <v>0</v>
      </c>
      <c r="AV180" s="1425">
        <f t="shared" si="77"/>
        <v>0</v>
      </c>
      <c r="AW180" s="1425">
        <f t="shared" si="77"/>
        <v>0</v>
      </c>
      <c r="AX180" s="1425">
        <f t="shared" si="77"/>
        <v>0</v>
      </c>
      <c r="AY180" s="1425">
        <f t="shared" si="77"/>
        <v>0</v>
      </c>
      <c r="AZ180" s="1425">
        <f t="shared" si="77"/>
        <v>0</v>
      </c>
      <c r="BA180" s="1425">
        <f t="shared" si="77"/>
        <v>0</v>
      </c>
      <c r="BB180" s="1425">
        <f t="shared" si="77"/>
        <v>0</v>
      </c>
      <c r="BC180" s="1425">
        <f t="shared" si="77"/>
        <v>0</v>
      </c>
      <c r="BD180" s="1425">
        <f t="shared" si="77"/>
        <v>0</v>
      </c>
      <c r="BE180" s="1425">
        <f t="shared" si="77"/>
        <v>0</v>
      </c>
      <c r="BF180" s="1425">
        <f t="shared" si="77"/>
        <v>0</v>
      </c>
      <c r="BG180" s="1425">
        <f t="shared" si="77"/>
        <v>0</v>
      </c>
      <c r="BH180" s="1425">
        <f t="shared" si="77"/>
        <v>0</v>
      </c>
      <c r="BI180" s="1425">
        <f t="shared" si="77"/>
        <v>0</v>
      </c>
      <c r="BJ180" s="1425">
        <f t="shared" si="77"/>
        <v>0</v>
      </c>
      <c r="BK180" s="1425">
        <f t="shared" si="77"/>
        <v>0</v>
      </c>
      <c r="BL180" s="1425">
        <f t="shared" si="77"/>
        <v>0</v>
      </c>
      <c r="BM180" s="1425">
        <f t="shared" si="77"/>
        <v>0</v>
      </c>
      <c r="BN180" s="1448">
        <f t="shared" si="77"/>
        <v>0</v>
      </c>
    </row>
    <row r="181" spans="1:66" ht="10.5">
      <c r="A181" s="1434"/>
      <c r="B181" s="1624"/>
      <c r="C181" s="1446" t="s">
        <v>68</v>
      </c>
      <c r="D181" s="1424"/>
      <c r="E181" s="1424"/>
      <c r="F181" s="1424"/>
      <c r="G181" s="1424">
        <f t="shared" si="67"/>
        <v>0</v>
      </c>
      <c r="H181" s="1424">
        <f t="shared" si="67"/>
        <v>0</v>
      </c>
      <c r="I181" s="1424">
        <f t="shared" si="67"/>
        <v>0</v>
      </c>
      <c r="J181" s="1424">
        <f t="shared" ref="J181:BN181" si="78">+J118</f>
        <v>0</v>
      </c>
      <c r="K181" s="1424">
        <f t="shared" si="78"/>
        <v>0</v>
      </c>
      <c r="L181" s="1424">
        <f t="shared" si="78"/>
        <v>0</v>
      </c>
      <c r="M181" s="1424">
        <f t="shared" si="78"/>
        <v>0</v>
      </c>
      <c r="N181" s="1424">
        <f t="shared" si="78"/>
        <v>0</v>
      </c>
      <c r="O181" s="1424">
        <f t="shared" si="78"/>
        <v>0</v>
      </c>
      <c r="P181" s="1424">
        <f t="shared" si="78"/>
        <v>0</v>
      </c>
      <c r="Q181" s="1424">
        <f t="shared" si="78"/>
        <v>0</v>
      </c>
      <c r="R181" s="1424">
        <f t="shared" si="78"/>
        <v>0</v>
      </c>
      <c r="S181" s="1424">
        <f t="shared" si="78"/>
        <v>0</v>
      </c>
      <c r="T181" s="1424">
        <f t="shared" si="78"/>
        <v>0</v>
      </c>
      <c r="U181" s="1424">
        <f t="shared" si="78"/>
        <v>0</v>
      </c>
      <c r="V181" s="1424">
        <f t="shared" si="78"/>
        <v>0</v>
      </c>
      <c r="W181" s="1424">
        <f t="shared" si="78"/>
        <v>0</v>
      </c>
      <c r="X181" s="1424">
        <f t="shared" si="78"/>
        <v>0</v>
      </c>
      <c r="Y181" s="1424">
        <f t="shared" si="78"/>
        <v>0</v>
      </c>
      <c r="Z181" s="1424">
        <f t="shared" si="78"/>
        <v>0</v>
      </c>
      <c r="AA181" s="1424">
        <f t="shared" si="78"/>
        <v>0</v>
      </c>
      <c r="AB181" s="1424">
        <f t="shared" si="78"/>
        <v>0</v>
      </c>
      <c r="AC181" s="1424">
        <f t="shared" si="78"/>
        <v>0</v>
      </c>
      <c r="AD181" s="1424">
        <f t="shared" si="78"/>
        <v>0</v>
      </c>
      <c r="AE181" s="1424">
        <f t="shared" si="78"/>
        <v>0</v>
      </c>
      <c r="AF181" s="1424">
        <f t="shared" si="78"/>
        <v>0</v>
      </c>
      <c r="AG181" s="1424">
        <f t="shared" si="78"/>
        <v>0</v>
      </c>
      <c r="AH181" s="1424">
        <f t="shared" si="78"/>
        <v>0</v>
      </c>
      <c r="AI181" s="1424">
        <f t="shared" si="78"/>
        <v>0</v>
      </c>
      <c r="AJ181" s="1424">
        <f t="shared" si="78"/>
        <v>0</v>
      </c>
      <c r="AK181" s="1424">
        <f t="shared" si="78"/>
        <v>0</v>
      </c>
      <c r="AL181" s="1424">
        <f t="shared" si="78"/>
        <v>0</v>
      </c>
      <c r="AM181" s="1424">
        <f t="shared" si="78"/>
        <v>0</v>
      </c>
      <c r="AN181" s="1424">
        <f t="shared" si="78"/>
        <v>0</v>
      </c>
      <c r="AO181" s="1424">
        <f t="shared" si="78"/>
        <v>0</v>
      </c>
      <c r="AP181" s="1424">
        <f t="shared" si="78"/>
        <v>0</v>
      </c>
      <c r="AQ181" s="1424">
        <f t="shared" si="78"/>
        <v>0</v>
      </c>
      <c r="AR181" s="1424">
        <f t="shared" si="78"/>
        <v>0</v>
      </c>
      <c r="AS181" s="1424">
        <f t="shared" si="78"/>
        <v>0</v>
      </c>
      <c r="AT181" s="1424">
        <f t="shared" si="78"/>
        <v>0</v>
      </c>
      <c r="AU181" s="1424">
        <f t="shared" si="78"/>
        <v>0</v>
      </c>
      <c r="AV181" s="1424">
        <f t="shared" si="78"/>
        <v>0</v>
      </c>
      <c r="AW181" s="1424">
        <f t="shared" si="78"/>
        <v>0</v>
      </c>
      <c r="AX181" s="1424">
        <f t="shared" si="78"/>
        <v>0</v>
      </c>
      <c r="AY181" s="1424">
        <f t="shared" si="78"/>
        <v>0</v>
      </c>
      <c r="AZ181" s="1424">
        <f t="shared" si="78"/>
        <v>0</v>
      </c>
      <c r="BA181" s="1424">
        <f t="shared" si="78"/>
        <v>0</v>
      </c>
      <c r="BB181" s="1424">
        <f t="shared" si="78"/>
        <v>0</v>
      </c>
      <c r="BC181" s="1424">
        <f t="shared" si="78"/>
        <v>0</v>
      </c>
      <c r="BD181" s="1424">
        <f t="shared" si="78"/>
        <v>0</v>
      </c>
      <c r="BE181" s="1424">
        <f t="shared" si="78"/>
        <v>0</v>
      </c>
      <c r="BF181" s="1424">
        <f t="shared" si="78"/>
        <v>0</v>
      </c>
      <c r="BG181" s="1424">
        <f t="shared" si="78"/>
        <v>0</v>
      </c>
      <c r="BH181" s="1424">
        <f t="shared" si="78"/>
        <v>0</v>
      </c>
      <c r="BI181" s="1424">
        <f t="shared" si="78"/>
        <v>0</v>
      </c>
      <c r="BJ181" s="1424">
        <f t="shared" si="78"/>
        <v>0</v>
      </c>
      <c r="BK181" s="1424">
        <f t="shared" si="78"/>
        <v>0</v>
      </c>
      <c r="BL181" s="1424">
        <f t="shared" si="78"/>
        <v>0</v>
      </c>
      <c r="BM181" s="1424">
        <f t="shared" si="78"/>
        <v>0</v>
      </c>
      <c r="BN181" s="1449">
        <f t="shared" si="78"/>
        <v>0</v>
      </c>
    </row>
    <row r="182" spans="1:66" ht="10.5">
      <c r="A182" s="1434"/>
      <c r="B182" s="1458"/>
      <c r="C182" s="1446" t="s">
        <v>69</v>
      </c>
      <c r="D182" s="1425"/>
      <c r="E182" s="1425"/>
      <c r="F182" s="1425"/>
      <c r="G182" s="1425">
        <f t="shared" si="67"/>
        <v>0</v>
      </c>
      <c r="H182" s="1425">
        <f t="shared" si="67"/>
        <v>0</v>
      </c>
      <c r="I182" s="1425">
        <f t="shared" si="67"/>
        <v>0</v>
      </c>
      <c r="J182" s="1425">
        <f t="shared" ref="J182:BN182" si="79">+J119</f>
        <v>0</v>
      </c>
      <c r="K182" s="1425">
        <f t="shared" si="79"/>
        <v>0</v>
      </c>
      <c r="L182" s="1425">
        <f t="shared" si="79"/>
        <v>0</v>
      </c>
      <c r="M182" s="1425">
        <f t="shared" si="79"/>
        <v>0</v>
      </c>
      <c r="N182" s="1425">
        <f t="shared" si="79"/>
        <v>0</v>
      </c>
      <c r="O182" s="1425">
        <f t="shared" si="79"/>
        <v>0</v>
      </c>
      <c r="P182" s="1425">
        <f t="shared" si="79"/>
        <v>0</v>
      </c>
      <c r="Q182" s="1425">
        <f t="shared" si="79"/>
        <v>0</v>
      </c>
      <c r="R182" s="1425">
        <f t="shared" si="79"/>
        <v>0</v>
      </c>
      <c r="S182" s="1425">
        <f t="shared" si="79"/>
        <v>0</v>
      </c>
      <c r="T182" s="1425">
        <f t="shared" si="79"/>
        <v>0</v>
      </c>
      <c r="U182" s="1425">
        <f t="shared" si="79"/>
        <v>0</v>
      </c>
      <c r="V182" s="1425">
        <f t="shared" si="79"/>
        <v>0</v>
      </c>
      <c r="W182" s="1425">
        <f t="shared" si="79"/>
        <v>0</v>
      </c>
      <c r="X182" s="1425">
        <f t="shared" si="79"/>
        <v>0</v>
      </c>
      <c r="Y182" s="1425">
        <f t="shared" si="79"/>
        <v>0</v>
      </c>
      <c r="Z182" s="1425">
        <f t="shared" si="79"/>
        <v>0</v>
      </c>
      <c r="AA182" s="1425">
        <f t="shared" si="79"/>
        <v>0</v>
      </c>
      <c r="AB182" s="1425">
        <f t="shared" si="79"/>
        <v>0</v>
      </c>
      <c r="AC182" s="1425">
        <f t="shared" si="79"/>
        <v>0</v>
      </c>
      <c r="AD182" s="1425">
        <f t="shared" si="79"/>
        <v>0</v>
      </c>
      <c r="AE182" s="1425">
        <f t="shared" si="79"/>
        <v>0</v>
      </c>
      <c r="AF182" s="1425">
        <f t="shared" si="79"/>
        <v>0</v>
      </c>
      <c r="AG182" s="1425">
        <f t="shared" si="79"/>
        <v>0</v>
      </c>
      <c r="AH182" s="1425">
        <f t="shared" si="79"/>
        <v>0</v>
      </c>
      <c r="AI182" s="1425">
        <f t="shared" si="79"/>
        <v>0</v>
      </c>
      <c r="AJ182" s="1425">
        <f t="shared" si="79"/>
        <v>0</v>
      </c>
      <c r="AK182" s="1425">
        <f t="shared" si="79"/>
        <v>0</v>
      </c>
      <c r="AL182" s="1425">
        <f t="shared" si="79"/>
        <v>0</v>
      </c>
      <c r="AM182" s="1425">
        <f t="shared" si="79"/>
        <v>0</v>
      </c>
      <c r="AN182" s="1425">
        <f t="shared" si="79"/>
        <v>0</v>
      </c>
      <c r="AO182" s="1425">
        <f t="shared" si="79"/>
        <v>0</v>
      </c>
      <c r="AP182" s="1425">
        <f t="shared" si="79"/>
        <v>0</v>
      </c>
      <c r="AQ182" s="1425">
        <f t="shared" si="79"/>
        <v>0</v>
      </c>
      <c r="AR182" s="1425">
        <f t="shared" si="79"/>
        <v>0</v>
      </c>
      <c r="AS182" s="1425">
        <f t="shared" si="79"/>
        <v>0</v>
      </c>
      <c r="AT182" s="1425">
        <f t="shared" si="79"/>
        <v>0</v>
      </c>
      <c r="AU182" s="1425">
        <f t="shared" si="79"/>
        <v>0</v>
      </c>
      <c r="AV182" s="1425">
        <f t="shared" si="79"/>
        <v>0</v>
      </c>
      <c r="AW182" s="1425">
        <f t="shared" si="79"/>
        <v>0</v>
      </c>
      <c r="AX182" s="1425">
        <f t="shared" si="79"/>
        <v>0</v>
      </c>
      <c r="AY182" s="1425">
        <f t="shared" si="79"/>
        <v>0</v>
      </c>
      <c r="AZ182" s="1425">
        <f t="shared" si="79"/>
        <v>0</v>
      </c>
      <c r="BA182" s="1425">
        <f t="shared" si="79"/>
        <v>0</v>
      </c>
      <c r="BB182" s="1425">
        <f t="shared" si="79"/>
        <v>0</v>
      </c>
      <c r="BC182" s="1425">
        <f t="shared" si="79"/>
        <v>0</v>
      </c>
      <c r="BD182" s="1425">
        <f t="shared" si="79"/>
        <v>0</v>
      </c>
      <c r="BE182" s="1425">
        <f t="shared" si="79"/>
        <v>0</v>
      </c>
      <c r="BF182" s="1425">
        <f t="shared" si="79"/>
        <v>0</v>
      </c>
      <c r="BG182" s="1425">
        <f t="shared" si="79"/>
        <v>0</v>
      </c>
      <c r="BH182" s="1425">
        <f t="shared" si="79"/>
        <v>0</v>
      </c>
      <c r="BI182" s="1425">
        <f t="shared" si="79"/>
        <v>0</v>
      </c>
      <c r="BJ182" s="1425">
        <f t="shared" si="79"/>
        <v>0</v>
      </c>
      <c r="BK182" s="1425">
        <f t="shared" si="79"/>
        <v>0</v>
      </c>
      <c r="BL182" s="1425">
        <f t="shared" si="79"/>
        <v>0</v>
      </c>
      <c r="BM182" s="1425">
        <f t="shared" si="79"/>
        <v>0</v>
      </c>
      <c r="BN182" s="1448">
        <f t="shared" si="79"/>
        <v>0</v>
      </c>
    </row>
    <row r="183" spans="1:66" ht="10.5">
      <c r="A183" s="1434"/>
      <c r="B183" s="1624" t="s">
        <v>629</v>
      </c>
      <c r="C183" s="1446" t="s">
        <v>66</v>
      </c>
      <c r="D183" s="1424"/>
      <c r="E183" s="1424"/>
      <c r="F183" s="1424"/>
      <c r="G183" s="1424">
        <f t="shared" si="67"/>
        <v>0</v>
      </c>
      <c r="H183" s="1424">
        <f t="shared" si="67"/>
        <v>0</v>
      </c>
      <c r="I183" s="1424">
        <f t="shared" si="67"/>
        <v>0</v>
      </c>
      <c r="J183" s="1424">
        <f t="shared" ref="J183:BN183" si="80">+J120</f>
        <v>0</v>
      </c>
      <c r="K183" s="1424">
        <f t="shared" si="80"/>
        <v>0</v>
      </c>
      <c r="L183" s="1424">
        <f t="shared" si="80"/>
        <v>0</v>
      </c>
      <c r="M183" s="1424">
        <f t="shared" si="80"/>
        <v>0</v>
      </c>
      <c r="N183" s="1424">
        <f t="shared" si="80"/>
        <v>0</v>
      </c>
      <c r="O183" s="1424">
        <f t="shared" si="80"/>
        <v>0</v>
      </c>
      <c r="P183" s="1424">
        <f t="shared" si="80"/>
        <v>0</v>
      </c>
      <c r="Q183" s="1424">
        <f t="shared" si="80"/>
        <v>0</v>
      </c>
      <c r="R183" s="1424">
        <f t="shared" si="80"/>
        <v>0</v>
      </c>
      <c r="S183" s="1424">
        <f t="shared" si="80"/>
        <v>0</v>
      </c>
      <c r="T183" s="1424">
        <f t="shared" si="80"/>
        <v>0</v>
      </c>
      <c r="U183" s="1424">
        <f t="shared" si="80"/>
        <v>0</v>
      </c>
      <c r="V183" s="1424">
        <f t="shared" si="80"/>
        <v>0</v>
      </c>
      <c r="W183" s="1424">
        <f t="shared" si="80"/>
        <v>0</v>
      </c>
      <c r="X183" s="1424">
        <f t="shared" si="80"/>
        <v>0</v>
      </c>
      <c r="Y183" s="1424">
        <f t="shared" si="80"/>
        <v>0</v>
      </c>
      <c r="Z183" s="1424">
        <f t="shared" si="80"/>
        <v>0</v>
      </c>
      <c r="AA183" s="1424">
        <f t="shared" si="80"/>
        <v>0</v>
      </c>
      <c r="AB183" s="1424">
        <f t="shared" si="80"/>
        <v>0</v>
      </c>
      <c r="AC183" s="1424">
        <f t="shared" si="80"/>
        <v>0</v>
      </c>
      <c r="AD183" s="1424">
        <f t="shared" si="80"/>
        <v>0</v>
      </c>
      <c r="AE183" s="1424">
        <f t="shared" si="80"/>
        <v>0</v>
      </c>
      <c r="AF183" s="1424">
        <f t="shared" si="80"/>
        <v>0</v>
      </c>
      <c r="AG183" s="1424">
        <f t="shared" si="80"/>
        <v>0</v>
      </c>
      <c r="AH183" s="1424">
        <f t="shared" si="80"/>
        <v>0</v>
      </c>
      <c r="AI183" s="1424">
        <f t="shared" si="80"/>
        <v>0</v>
      </c>
      <c r="AJ183" s="1424">
        <f t="shared" si="80"/>
        <v>0</v>
      </c>
      <c r="AK183" s="1424">
        <f t="shared" si="80"/>
        <v>0</v>
      </c>
      <c r="AL183" s="1424">
        <f t="shared" si="80"/>
        <v>0</v>
      </c>
      <c r="AM183" s="1424">
        <f t="shared" si="80"/>
        <v>0</v>
      </c>
      <c r="AN183" s="1424">
        <f t="shared" si="80"/>
        <v>0</v>
      </c>
      <c r="AO183" s="1424">
        <f t="shared" si="80"/>
        <v>0</v>
      </c>
      <c r="AP183" s="1424">
        <f t="shared" si="80"/>
        <v>0</v>
      </c>
      <c r="AQ183" s="1424">
        <f t="shared" si="80"/>
        <v>0</v>
      </c>
      <c r="AR183" s="1424">
        <f t="shared" si="80"/>
        <v>0</v>
      </c>
      <c r="AS183" s="1424">
        <f t="shared" si="80"/>
        <v>0</v>
      </c>
      <c r="AT183" s="1424">
        <f t="shared" si="80"/>
        <v>0</v>
      </c>
      <c r="AU183" s="1424">
        <f t="shared" si="80"/>
        <v>0</v>
      </c>
      <c r="AV183" s="1424">
        <f t="shared" si="80"/>
        <v>0</v>
      </c>
      <c r="AW183" s="1424">
        <f t="shared" si="80"/>
        <v>0</v>
      </c>
      <c r="AX183" s="1424">
        <f t="shared" si="80"/>
        <v>0</v>
      </c>
      <c r="AY183" s="1424">
        <f t="shared" si="80"/>
        <v>0</v>
      </c>
      <c r="AZ183" s="1424">
        <f t="shared" si="80"/>
        <v>0</v>
      </c>
      <c r="BA183" s="1424">
        <f t="shared" si="80"/>
        <v>0</v>
      </c>
      <c r="BB183" s="1424">
        <f t="shared" si="80"/>
        <v>0</v>
      </c>
      <c r="BC183" s="1424">
        <f t="shared" si="80"/>
        <v>0</v>
      </c>
      <c r="BD183" s="1424">
        <f t="shared" si="80"/>
        <v>0</v>
      </c>
      <c r="BE183" s="1424">
        <f t="shared" si="80"/>
        <v>0</v>
      </c>
      <c r="BF183" s="1424">
        <f t="shared" si="80"/>
        <v>0</v>
      </c>
      <c r="BG183" s="1424">
        <f t="shared" si="80"/>
        <v>0</v>
      </c>
      <c r="BH183" s="1424">
        <f t="shared" si="80"/>
        <v>0</v>
      </c>
      <c r="BI183" s="1424">
        <f t="shared" si="80"/>
        <v>0</v>
      </c>
      <c r="BJ183" s="1424">
        <f t="shared" si="80"/>
        <v>0</v>
      </c>
      <c r="BK183" s="1424">
        <f t="shared" si="80"/>
        <v>0</v>
      </c>
      <c r="BL183" s="1424">
        <f t="shared" si="80"/>
        <v>0</v>
      </c>
      <c r="BM183" s="1424">
        <f t="shared" si="80"/>
        <v>0</v>
      </c>
      <c r="BN183" s="1449">
        <f t="shared" si="80"/>
        <v>0</v>
      </c>
    </row>
    <row r="184" spans="1:66" ht="10.5">
      <c r="A184" s="1434"/>
      <c r="B184" s="1624"/>
      <c r="C184" s="1446" t="s">
        <v>67</v>
      </c>
      <c r="D184" s="1425"/>
      <c r="E184" s="1425"/>
      <c r="F184" s="1425"/>
      <c r="G184" s="1425">
        <f t="shared" si="67"/>
        <v>0</v>
      </c>
      <c r="H184" s="1425">
        <f t="shared" si="67"/>
        <v>0</v>
      </c>
      <c r="I184" s="1425">
        <f t="shared" si="67"/>
        <v>0</v>
      </c>
      <c r="J184" s="1425">
        <f t="shared" ref="J184:BN184" si="81">+J121</f>
        <v>0</v>
      </c>
      <c r="K184" s="1425">
        <f t="shared" si="81"/>
        <v>0</v>
      </c>
      <c r="L184" s="1425">
        <f t="shared" si="81"/>
        <v>0</v>
      </c>
      <c r="M184" s="1425">
        <f t="shared" si="81"/>
        <v>0</v>
      </c>
      <c r="N184" s="1425">
        <f t="shared" si="81"/>
        <v>0</v>
      </c>
      <c r="O184" s="1425">
        <f t="shared" si="81"/>
        <v>0</v>
      </c>
      <c r="P184" s="1425">
        <f t="shared" si="81"/>
        <v>0</v>
      </c>
      <c r="Q184" s="1425">
        <f t="shared" si="81"/>
        <v>0</v>
      </c>
      <c r="R184" s="1425">
        <f t="shared" si="81"/>
        <v>0</v>
      </c>
      <c r="S184" s="1425">
        <f t="shared" si="81"/>
        <v>0</v>
      </c>
      <c r="T184" s="1425">
        <f t="shared" si="81"/>
        <v>0</v>
      </c>
      <c r="U184" s="1425">
        <f t="shared" si="81"/>
        <v>0</v>
      </c>
      <c r="V184" s="1425">
        <f t="shared" si="81"/>
        <v>0</v>
      </c>
      <c r="W184" s="1425">
        <f t="shared" si="81"/>
        <v>0</v>
      </c>
      <c r="X184" s="1425">
        <f t="shared" si="81"/>
        <v>0</v>
      </c>
      <c r="Y184" s="1425">
        <f t="shared" si="81"/>
        <v>0</v>
      </c>
      <c r="Z184" s="1425">
        <f t="shared" si="81"/>
        <v>0</v>
      </c>
      <c r="AA184" s="1425">
        <f t="shared" si="81"/>
        <v>0</v>
      </c>
      <c r="AB184" s="1425">
        <f t="shared" si="81"/>
        <v>0</v>
      </c>
      <c r="AC184" s="1425">
        <f t="shared" si="81"/>
        <v>0</v>
      </c>
      <c r="AD184" s="1425">
        <f t="shared" si="81"/>
        <v>0</v>
      </c>
      <c r="AE184" s="1425">
        <f t="shared" si="81"/>
        <v>0</v>
      </c>
      <c r="AF184" s="1425">
        <f t="shared" si="81"/>
        <v>0</v>
      </c>
      <c r="AG184" s="1425">
        <f t="shared" si="81"/>
        <v>0</v>
      </c>
      <c r="AH184" s="1425">
        <f t="shared" si="81"/>
        <v>0</v>
      </c>
      <c r="AI184" s="1425">
        <f t="shared" si="81"/>
        <v>0</v>
      </c>
      <c r="AJ184" s="1425">
        <f t="shared" si="81"/>
        <v>0</v>
      </c>
      <c r="AK184" s="1425">
        <f t="shared" si="81"/>
        <v>0</v>
      </c>
      <c r="AL184" s="1425">
        <f t="shared" si="81"/>
        <v>0</v>
      </c>
      <c r="AM184" s="1425">
        <f t="shared" si="81"/>
        <v>0</v>
      </c>
      <c r="AN184" s="1425">
        <f t="shared" si="81"/>
        <v>0</v>
      </c>
      <c r="AO184" s="1425">
        <f t="shared" si="81"/>
        <v>0</v>
      </c>
      <c r="AP184" s="1425">
        <f t="shared" si="81"/>
        <v>0</v>
      </c>
      <c r="AQ184" s="1425">
        <f t="shared" si="81"/>
        <v>0</v>
      </c>
      <c r="AR184" s="1425">
        <f t="shared" si="81"/>
        <v>0</v>
      </c>
      <c r="AS184" s="1425">
        <f t="shared" si="81"/>
        <v>0</v>
      </c>
      <c r="AT184" s="1425">
        <f t="shared" si="81"/>
        <v>0</v>
      </c>
      <c r="AU184" s="1425">
        <f t="shared" si="81"/>
        <v>0</v>
      </c>
      <c r="AV184" s="1425">
        <f t="shared" si="81"/>
        <v>0</v>
      </c>
      <c r="AW184" s="1425">
        <f t="shared" si="81"/>
        <v>0</v>
      </c>
      <c r="AX184" s="1425">
        <f t="shared" si="81"/>
        <v>0</v>
      </c>
      <c r="AY184" s="1425">
        <f t="shared" si="81"/>
        <v>0</v>
      </c>
      <c r="AZ184" s="1425">
        <f t="shared" si="81"/>
        <v>0</v>
      </c>
      <c r="BA184" s="1425">
        <f t="shared" si="81"/>
        <v>0</v>
      </c>
      <c r="BB184" s="1425">
        <f t="shared" si="81"/>
        <v>0</v>
      </c>
      <c r="BC184" s="1425">
        <f t="shared" si="81"/>
        <v>0</v>
      </c>
      <c r="BD184" s="1425">
        <f t="shared" si="81"/>
        <v>0</v>
      </c>
      <c r="BE184" s="1425">
        <f t="shared" si="81"/>
        <v>0</v>
      </c>
      <c r="BF184" s="1425">
        <f t="shared" si="81"/>
        <v>0</v>
      </c>
      <c r="BG184" s="1425">
        <f t="shared" si="81"/>
        <v>0</v>
      </c>
      <c r="BH184" s="1425">
        <f t="shared" si="81"/>
        <v>0</v>
      </c>
      <c r="BI184" s="1425">
        <f t="shared" si="81"/>
        <v>0</v>
      </c>
      <c r="BJ184" s="1425">
        <f t="shared" si="81"/>
        <v>0</v>
      </c>
      <c r="BK184" s="1425">
        <f t="shared" si="81"/>
        <v>0</v>
      </c>
      <c r="BL184" s="1425">
        <f t="shared" si="81"/>
        <v>0</v>
      </c>
      <c r="BM184" s="1425">
        <f t="shared" si="81"/>
        <v>0</v>
      </c>
      <c r="BN184" s="1448">
        <f t="shared" si="81"/>
        <v>0</v>
      </c>
    </row>
    <row r="185" spans="1:66" ht="10.5">
      <c r="A185" s="1434"/>
      <c r="B185" s="1624"/>
      <c r="C185" s="1446" t="s">
        <v>68</v>
      </c>
      <c r="D185" s="1424"/>
      <c r="E185" s="1424"/>
      <c r="F185" s="1424"/>
      <c r="G185" s="1424">
        <f t="shared" si="67"/>
        <v>0</v>
      </c>
      <c r="H185" s="1424">
        <f t="shared" si="67"/>
        <v>0</v>
      </c>
      <c r="I185" s="1424">
        <f t="shared" si="67"/>
        <v>0</v>
      </c>
      <c r="J185" s="1424">
        <f t="shared" ref="J185:BN185" si="82">+J122</f>
        <v>0</v>
      </c>
      <c r="K185" s="1424">
        <f t="shared" si="82"/>
        <v>0</v>
      </c>
      <c r="L185" s="1424">
        <f t="shared" si="82"/>
        <v>0</v>
      </c>
      <c r="M185" s="1424">
        <f t="shared" si="82"/>
        <v>0</v>
      </c>
      <c r="N185" s="1424">
        <f t="shared" si="82"/>
        <v>0</v>
      </c>
      <c r="O185" s="1424">
        <f t="shared" si="82"/>
        <v>0</v>
      </c>
      <c r="P185" s="1424">
        <f t="shared" si="82"/>
        <v>0</v>
      </c>
      <c r="Q185" s="1424">
        <f t="shared" si="82"/>
        <v>0</v>
      </c>
      <c r="R185" s="1424">
        <f t="shared" si="82"/>
        <v>0</v>
      </c>
      <c r="S185" s="1424">
        <f t="shared" si="82"/>
        <v>0</v>
      </c>
      <c r="T185" s="1424">
        <f t="shared" si="82"/>
        <v>0</v>
      </c>
      <c r="U185" s="1424">
        <f t="shared" si="82"/>
        <v>0</v>
      </c>
      <c r="V185" s="1424">
        <f t="shared" si="82"/>
        <v>0</v>
      </c>
      <c r="W185" s="1424">
        <f t="shared" si="82"/>
        <v>0</v>
      </c>
      <c r="X185" s="1424">
        <f t="shared" si="82"/>
        <v>0</v>
      </c>
      <c r="Y185" s="1424">
        <f t="shared" si="82"/>
        <v>0</v>
      </c>
      <c r="Z185" s="1424">
        <f t="shared" si="82"/>
        <v>0</v>
      </c>
      <c r="AA185" s="1424">
        <f t="shared" si="82"/>
        <v>0</v>
      </c>
      <c r="AB185" s="1424">
        <f t="shared" si="82"/>
        <v>0</v>
      </c>
      <c r="AC185" s="1424">
        <f t="shared" si="82"/>
        <v>0</v>
      </c>
      <c r="AD185" s="1424">
        <f t="shared" si="82"/>
        <v>0</v>
      </c>
      <c r="AE185" s="1424">
        <f t="shared" si="82"/>
        <v>0</v>
      </c>
      <c r="AF185" s="1424">
        <f t="shared" si="82"/>
        <v>0</v>
      </c>
      <c r="AG185" s="1424">
        <f t="shared" si="82"/>
        <v>0</v>
      </c>
      <c r="AH185" s="1424">
        <f t="shared" si="82"/>
        <v>0</v>
      </c>
      <c r="AI185" s="1424">
        <f t="shared" si="82"/>
        <v>0</v>
      </c>
      <c r="AJ185" s="1424">
        <f t="shared" si="82"/>
        <v>0</v>
      </c>
      <c r="AK185" s="1424">
        <f t="shared" si="82"/>
        <v>0</v>
      </c>
      <c r="AL185" s="1424">
        <f t="shared" si="82"/>
        <v>0</v>
      </c>
      <c r="AM185" s="1424">
        <f t="shared" si="82"/>
        <v>0</v>
      </c>
      <c r="AN185" s="1424">
        <f t="shared" si="82"/>
        <v>0</v>
      </c>
      <c r="AO185" s="1424">
        <f t="shared" si="82"/>
        <v>0</v>
      </c>
      <c r="AP185" s="1424">
        <f t="shared" si="82"/>
        <v>0</v>
      </c>
      <c r="AQ185" s="1424">
        <f t="shared" si="82"/>
        <v>0</v>
      </c>
      <c r="AR185" s="1424">
        <f t="shared" si="82"/>
        <v>0</v>
      </c>
      <c r="AS185" s="1424">
        <f t="shared" si="82"/>
        <v>0</v>
      </c>
      <c r="AT185" s="1424">
        <f t="shared" si="82"/>
        <v>0</v>
      </c>
      <c r="AU185" s="1424">
        <f t="shared" si="82"/>
        <v>0</v>
      </c>
      <c r="AV185" s="1424">
        <f t="shared" si="82"/>
        <v>0</v>
      </c>
      <c r="AW185" s="1424">
        <f t="shared" si="82"/>
        <v>0</v>
      </c>
      <c r="AX185" s="1424">
        <f t="shared" si="82"/>
        <v>0</v>
      </c>
      <c r="AY185" s="1424">
        <f t="shared" si="82"/>
        <v>0</v>
      </c>
      <c r="AZ185" s="1424">
        <f t="shared" si="82"/>
        <v>0</v>
      </c>
      <c r="BA185" s="1424">
        <f t="shared" si="82"/>
        <v>0</v>
      </c>
      <c r="BB185" s="1424">
        <f t="shared" si="82"/>
        <v>0</v>
      </c>
      <c r="BC185" s="1424">
        <f t="shared" si="82"/>
        <v>0</v>
      </c>
      <c r="BD185" s="1424">
        <f t="shared" si="82"/>
        <v>0</v>
      </c>
      <c r="BE185" s="1424">
        <f t="shared" si="82"/>
        <v>0</v>
      </c>
      <c r="BF185" s="1424">
        <f t="shared" si="82"/>
        <v>0</v>
      </c>
      <c r="BG185" s="1424">
        <f t="shared" si="82"/>
        <v>0</v>
      </c>
      <c r="BH185" s="1424">
        <f t="shared" si="82"/>
        <v>0</v>
      </c>
      <c r="BI185" s="1424">
        <f t="shared" si="82"/>
        <v>0</v>
      </c>
      <c r="BJ185" s="1424">
        <f t="shared" si="82"/>
        <v>0</v>
      </c>
      <c r="BK185" s="1424">
        <f t="shared" si="82"/>
        <v>0</v>
      </c>
      <c r="BL185" s="1424">
        <f t="shared" si="82"/>
        <v>0</v>
      </c>
      <c r="BM185" s="1424">
        <f t="shared" si="82"/>
        <v>0</v>
      </c>
      <c r="BN185" s="1449">
        <f t="shared" si="82"/>
        <v>0</v>
      </c>
    </row>
    <row r="186" spans="1:66" ht="10.5">
      <c r="A186" s="1434"/>
      <c r="B186" s="1458"/>
      <c r="C186" s="1446" t="s">
        <v>69</v>
      </c>
      <c r="D186" s="1425"/>
      <c r="E186" s="1425"/>
      <c r="F186" s="1425"/>
      <c r="G186" s="1425">
        <f t="shared" si="67"/>
        <v>0</v>
      </c>
      <c r="H186" s="1425">
        <f t="shared" si="67"/>
        <v>0</v>
      </c>
      <c r="I186" s="1425">
        <f t="shared" si="67"/>
        <v>0</v>
      </c>
      <c r="J186" s="1425">
        <f t="shared" ref="J186:BN186" si="83">+J123</f>
        <v>0</v>
      </c>
      <c r="K186" s="1425">
        <f t="shared" si="83"/>
        <v>0</v>
      </c>
      <c r="L186" s="1425">
        <f t="shared" si="83"/>
        <v>0</v>
      </c>
      <c r="M186" s="1425">
        <f t="shared" si="83"/>
        <v>0</v>
      </c>
      <c r="N186" s="1425">
        <f t="shared" si="83"/>
        <v>0</v>
      </c>
      <c r="O186" s="1425">
        <f t="shared" si="83"/>
        <v>0</v>
      </c>
      <c r="P186" s="1425">
        <f t="shared" si="83"/>
        <v>0</v>
      </c>
      <c r="Q186" s="1425">
        <f t="shared" si="83"/>
        <v>0</v>
      </c>
      <c r="R186" s="1425">
        <f t="shared" si="83"/>
        <v>0</v>
      </c>
      <c r="S186" s="1425">
        <f t="shared" si="83"/>
        <v>0</v>
      </c>
      <c r="T186" s="1425">
        <f t="shared" si="83"/>
        <v>0</v>
      </c>
      <c r="U186" s="1425">
        <f t="shared" si="83"/>
        <v>0</v>
      </c>
      <c r="V186" s="1425">
        <f t="shared" si="83"/>
        <v>0</v>
      </c>
      <c r="W186" s="1425">
        <f t="shared" si="83"/>
        <v>0</v>
      </c>
      <c r="X186" s="1425">
        <f t="shared" si="83"/>
        <v>0</v>
      </c>
      <c r="Y186" s="1425">
        <f t="shared" si="83"/>
        <v>0</v>
      </c>
      <c r="Z186" s="1425">
        <f t="shared" si="83"/>
        <v>0</v>
      </c>
      <c r="AA186" s="1425">
        <f t="shared" si="83"/>
        <v>0</v>
      </c>
      <c r="AB186" s="1425">
        <f t="shared" si="83"/>
        <v>0</v>
      </c>
      <c r="AC186" s="1425">
        <f t="shared" si="83"/>
        <v>0</v>
      </c>
      <c r="AD186" s="1425">
        <f t="shared" si="83"/>
        <v>0</v>
      </c>
      <c r="AE186" s="1425">
        <f t="shared" si="83"/>
        <v>0</v>
      </c>
      <c r="AF186" s="1425">
        <f t="shared" si="83"/>
        <v>0</v>
      </c>
      <c r="AG186" s="1425">
        <f t="shared" si="83"/>
        <v>0</v>
      </c>
      <c r="AH186" s="1425">
        <f t="shared" si="83"/>
        <v>0</v>
      </c>
      <c r="AI186" s="1425">
        <f t="shared" si="83"/>
        <v>0</v>
      </c>
      <c r="AJ186" s="1425">
        <f t="shared" si="83"/>
        <v>0</v>
      </c>
      <c r="AK186" s="1425">
        <f t="shared" si="83"/>
        <v>0</v>
      </c>
      <c r="AL186" s="1425">
        <f t="shared" si="83"/>
        <v>0</v>
      </c>
      <c r="AM186" s="1425">
        <f t="shared" si="83"/>
        <v>0</v>
      </c>
      <c r="AN186" s="1425">
        <f t="shared" si="83"/>
        <v>0</v>
      </c>
      <c r="AO186" s="1425">
        <f t="shared" si="83"/>
        <v>0</v>
      </c>
      <c r="AP186" s="1425">
        <f t="shared" si="83"/>
        <v>0</v>
      </c>
      <c r="AQ186" s="1425">
        <f t="shared" si="83"/>
        <v>0</v>
      </c>
      <c r="AR186" s="1425">
        <f t="shared" si="83"/>
        <v>0</v>
      </c>
      <c r="AS186" s="1425">
        <f t="shared" si="83"/>
        <v>0</v>
      </c>
      <c r="AT186" s="1425">
        <f t="shared" si="83"/>
        <v>0</v>
      </c>
      <c r="AU186" s="1425">
        <f t="shared" si="83"/>
        <v>0</v>
      </c>
      <c r="AV186" s="1425">
        <f t="shared" si="83"/>
        <v>0</v>
      </c>
      <c r="AW186" s="1425">
        <f t="shared" si="83"/>
        <v>0</v>
      </c>
      <c r="AX186" s="1425">
        <f t="shared" si="83"/>
        <v>0</v>
      </c>
      <c r="AY186" s="1425">
        <f t="shared" si="83"/>
        <v>0</v>
      </c>
      <c r="AZ186" s="1425">
        <f t="shared" si="83"/>
        <v>0</v>
      </c>
      <c r="BA186" s="1425">
        <f t="shared" si="83"/>
        <v>0</v>
      </c>
      <c r="BB186" s="1425">
        <f t="shared" si="83"/>
        <v>0</v>
      </c>
      <c r="BC186" s="1425">
        <f t="shared" si="83"/>
        <v>0</v>
      </c>
      <c r="BD186" s="1425">
        <f t="shared" si="83"/>
        <v>0</v>
      </c>
      <c r="BE186" s="1425">
        <f t="shared" si="83"/>
        <v>0</v>
      </c>
      <c r="BF186" s="1425">
        <f t="shared" si="83"/>
        <v>0</v>
      </c>
      <c r="BG186" s="1425">
        <f t="shared" si="83"/>
        <v>0</v>
      </c>
      <c r="BH186" s="1425">
        <f t="shared" si="83"/>
        <v>0</v>
      </c>
      <c r="BI186" s="1425">
        <f t="shared" si="83"/>
        <v>0</v>
      </c>
      <c r="BJ186" s="1425">
        <f t="shared" si="83"/>
        <v>0</v>
      </c>
      <c r="BK186" s="1425">
        <f t="shared" si="83"/>
        <v>0</v>
      </c>
      <c r="BL186" s="1425">
        <f t="shared" si="83"/>
        <v>0</v>
      </c>
      <c r="BM186" s="1425">
        <f t="shared" si="83"/>
        <v>0</v>
      </c>
      <c r="BN186" s="1448">
        <f t="shared" si="83"/>
        <v>0</v>
      </c>
    </row>
    <row r="187" spans="1:66" ht="10.5">
      <c r="A187" s="1434"/>
      <c r="B187" s="1624" t="s">
        <v>630</v>
      </c>
      <c r="C187" s="1446" t="s">
        <v>66</v>
      </c>
      <c r="D187" s="1424"/>
      <c r="E187" s="1424"/>
      <c r="F187" s="1424"/>
      <c r="G187" s="1424">
        <f t="shared" si="67"/>
        <v>0</v>
      </c>
      <c r="H187" s="1424">
        <f t="shared" si="67"/>
        <v>0</v>
      </c>
      <c r="I187" s="1424">
        <f t="shared" si="67"/>
        <v>0</v>
      </c>
      <c r="J187" s="1424">
        <f t="shared" ref="J187:BN187" si="84">+J124</f>
        <v>0</v>
      </c>
      <c r="K187" s="1424">
        <f t="shared" si="84"/>
        <v>0</v>
      </c>
      <c r="L187" s="1424">
        <f t="shared" si="84"/>
        <v>0</v>
      </c>
      <c r="M187" s="1424">
        <f t="shared" si="84"/>
        <v>0</v>
      </c>
      <c r="N187" s="1424">
        <f t="shared" si="84"/>
        <v>0</v>
      </c>
      <c r="O187" s="1424">
        <f t="shared" si="84"/>
        <v>0</v>
      </c>
      <c r="P187" s="1424">
        <f t="shared" si="84"/>
        <v>0</v>
      </c>
      <c r="Q187" s="1424">
        <f t="shared" si="84"/>
        <v>0</v>
      </c>
      <c r="R187" s="1424">
        <f t="shared" si="84"/>
        <v>0</v>
      </c>
      <c r="S187" s="1424">
        <f t="shared" si="84"/>
        <v>0</v>
      </c>
      <c r="T187" s="1424">
        <f t="shared" si="84"/>
        <v>0</v>
      </c>
      <c r="U187" s="1424">
        <f t="shared" si="84"/>
        <v>0</v>
      </c>
      <c r="V187" s="1424">
        <f t="shared" si="84"/>
        <v>0</v>
      </c>
      <c r="W187" s="1424">
        <f t="shared" si="84"/>
        <v>0</v>
      </c>
      <c r="X187" s="1424">
        <f t="shared" si="84"/>
        <v>0</v>
      </c>
      <c r="Y187" s="1424">
        <f t="shared" si="84"/>
        <v>0</v>
      </c>
      <c r="Z187" s="1424">
        <f t="shared" si="84"/>
        <v>0</v>
      </c>
      <c r="AA187" s="1424">
        <f t="shared" si="84"/>
        <v>0</v>
      </c>
      <c r="AB187" s="1424">
        <f t="shared" si="84"/>
        <v>0</v>
      </c>
      <c r="AC187" s="1424">
        <f t="shared" si="84"/>
        <v>0</v>
      </c>
      <c r="AD187" s="1424">
        <f t="shared" si="84"/>
        <v>0</v>
      </c>
      <c r="AE187" s="1424">
        <f t="shared" si="84"/>
        <v>0</v>
      </c>
      <c r="AF187" s="1424">
        <f t="shared" si="84"/>
        <v>0</v>
      </c>
      <c r="AG187" s="1424">
        <f t="shared" si="84"/>
        <v>0</v>
      </c>
      <c r="AH187" s="1424">
        <f t="shared" si="84"/>
        <v>0</v>
      </c>
      <c r="AI187" s="1424">
        <f t="shared" si="84"/>
        <v>0</v>
      </c>
      <c r="AJ187" s="1424">
        <f t="shared" si="84"/>
        <v>0</v>
      </c>
      <c r="AK187" s="1424">
        <f t="shared" si="84"/>
        <v>0</v>
      </c>
      <c r="AL187" s="1424">
        <f t="shared" si="84"/>
        <v>0</v>
      </c>
      <c r="AM187" s="1424">
        <f t="shared" si="84"/>
        <v>0</v>
      </c>
      <c r="AN187" s="1424">
        <f t="shared" si="84"/>
        <v>0</v>
      </c>
      <c r="AO187" s="1424">
        <f t="shared" si="84"/>
        <v>0</v>
      </c>
      <c r="AP187" s="1424">
        <f t="shared" si="84"/>
        <v>0</v>
      </c>
      <c r="AQ187" s="1424">
        <f t="shared" si="84"/>
        <v>0</v>
      </c>
      <c r="AR187" s="1424">
        <f t="shared" si="84"/>
        <v>0</v>
      </c>
      <c r="AS187" s="1424">
        <f t="shared" si="84"/>
        <v>0</v>
      </c>
      <c r="AT187" s="1424">
        <f t="shared" si="84"/>
        <v>0</v>
      </c>
      <c r="AU187" s="1424">
        <f t="shared" si="84"/>
        <v>0</v>
      </c>
      <c r="AV187" s="1424">
        <f t="shared" si="84"/>
        <v>0</v>
      </c>
      <c r="AW187" s="1424">
        <f t="shared" si="84"/>
        <v>0</v>
      </c>
      <c r="AX187" s="1424">
        <f t="shared" si="84"/>
        <v>0</v>
      </c>
      <c r="AY187" s="1424">
        <f t="shared" si="84"/>
        <v>0</v>
      </c>
      <c r="AZ187" s="1424">
        <f t="shared" si="84"/>
        <v>0</v>
      </c>
      <c r="BA187" s="1424">
        <f t="shared" si="84"/>
        <v>0</v>
      </c>
      <c r="BB187" s="1424">
        <f t="shared" si="84"/>
        <v>0</v>
      </c>
      <c r="BC187" s="1424">
        <f t="shared" si="84"/>
        <v>0</v>
      </c>
      <c r="BD187" s="1424">
        <f t="shared" si="84"/>
        <v>0</v>
      </c>
      <c r="BE187" s="1424">
        <f t="shared" si="84"/>
        <v>0</v>
      </c>
      <c r="BF187" s="1424">
        <f t="shared" si="84"/>
        <v>0</v>
      </c>
      <c r="BG187" s="1424">
        <f t="shared" si="84"/>
        <v>0</v>
      </c>
      <c r="BH187" s="1424">
        <f t="shared" si="84"/>
        <v>0</v>
      </c>
      <c r="BI187" s="1424">
        <f t="shared" si="84"/>
        <v>0</v>
      </c>
      <c r="BJ187" s="1424">
        <f t="shared" si="84"/>
        <v>0</v>
      </c>
      <c r="BK187" s="1424">
        <f t="shared" si="84"/>
        <v>0</v>
      </c>
      <c r="BL187" s="1424">
        <f t="shared" si="84"/>
        <v>0</v>
      </c>
      <c r="BM187" s="1424">
        <f t="shared" si="84"/>
        <v>0</v>
      </c>
      <c r="BN187" s="1449">
        <f t="shared" si="84"/>
        <v>0</v>
      </c>
    </row>
    <row r="188" spans="1:66" ht="10.5">
      <c r="A188" s="1434"/>
      <c r="B188" s="1624"/>
      <c r="C188" s="1446" t="s">
        <v>67</v>
      </c>
      <c r="D188" s="1425"/>
      <c r="E188" s="1425"/>
      <c r="F188" s="1425"/>
      <c r="G188" s="1425">
        <f t="shared" si="67"/>
        <v>0</v>
      </c>
      <c r="H188" s="1425">
        <f t="shared" si="67"/>
        <v>0</v>
      </c>
      <c r="I188" s="1425">
        <f t="shared" si="67"/>
        <v>0</v>
      </c>
      <c r="J188" s="1425">
        <f t="shared" ref="J188:BN188" si="85">+J125</f>
        <v>0</v>
      </c>
      <c r="K188" s="1425">
        <f t="shared" si="85"/>
        <v>0</v>
      </c>
      <c r="L188" s="1425">
        <f t="shared" si="85"/>
        <v>0</v>
      </c>
      <c r="M188" s="1425">
        <f t="shared" si="85"/>
        <v>0</v>
      </c>
      <c r="N188" s="1425">
        <f t="shared" si="85"/>
        <v>0</v>
      </c>
      <c r="O188" s="1425">
        <f t="shared" si="85"/>
        <v>0</v>
      </c>
      <c r="P188" s="1425">
        <f t="shared" si="85"/>
        <v>0</v>
      </c>
      <c r="Q188" s="1425">
        <f t="shared" si="85"/>
        <v>0</v>
      </c>
      <c r="R188" s="1425">
        <f t="shared" si="85"/>
        <v>0</v>
      </c>
      <c r="S188" s="1425">
        <f t="shared" si="85"/>
        <v>0</v>
      </c>
      <c r="T188" s="1425">
        <f t="shared" si="85"/>
        <v>0</v>
      </c>
      <c r="U188" s="1425">
        <f t="shared" si="85"/>
        <v>0</v>
      </c>
      <c r="V188" s="1425">
        <f t="shared" si="85"/>
        <v>0</v>
      </c>
      <c r="W188" s="1425">
        <f t="shared" si="85"/>
        <v>0</v>
      </c>
      <c r="X188" s="1425">
        <f t="shared" si="85"/>
        <v>0</v>
      </c>
      <c r="Y188" s="1425">
        <f t="shared" si="85"/>
        <v>0</v>
      </c>
      <c r="Z188" s="1425">
        <f t="shared" si="85"/>
        <v>0</v>
      </c>
      <c r="AA188" s="1425">
        <f t="shared" si="85"/>
        <v>0</v>
      </c>
      <c r="AB188" s="1425">
        <f t="shared" si="85"/>
        <v>0</v>
      </c>
      <c r="AC188" s="1425">
        <f t="shared" si="85"/>
        <v>0</v>
      </c>
      <c r="AD188" s="1425">
        <f t="shared" si="85"/>
        <v>0</v>
      </c>
      <c r="AE188" s="1425">
        <f t="shared" si="85"/>
        <v>0</v>
      </c>
      <c r="AF188" s="1425">
        <f t="shared" si="85"/>
        <v>0</v>
      </c>
      <c r="AG188" s="1425">
        <f t="shared" si="85"/>
        <v>0</v>
      </c>
      <c r="AH188" s="1425">
        <f t="shared" si="85"/>
        <v>0</v>
      </c>
      <c r="AI188" s="1425">
        <f t="shared" si="85"/>
        <v>0</v>
      </c>
      <c r="AJ188" s="1425">
        <f t="shared" si="85"/>
        <v>0</v>
      </c>
      <c r="AK188" s="1425">
        <f t="shared" si="85"/>
        <v>0</v>
      </c>
      <c r="AL188" s="1425">
        <f t="shared" si="85"/>
        <v>0</v>
      </c>
      <c r="AM188" s="1425">
        <f t="shared" si="85"/>
        <v>0</v>
      </c>
      <c r="AN188" s="1425">
        <f t="shared" si="85"/>
        <v>0</v>
      </c>
      <c r="AO188" s="1425">
        <f t="shared" si="85"/>
        <v>0</v>
      </c>
      <c r="AP188" s="1425">
        <f t="shared" si="85"/>
        <v>0</v>
      </c>
      <c r="AQ188" s="1425">
        <f t="shared" si="85"/>
        <v>0</v>
      </c>
      <c r="AR188" s="1425">
        <f t="shared" si="85"/>
        <v>0</v>
      </c>
      <c r="AS188" s="1425">
        <f t="shared" si="85"/>
        <v>0</v>
      </c>
      <c r="AT188" s="1425">
        <f t="shared" si="85"/>
        <v>0</v>
      </c>
      <c r="AU188" s="1425">
        <f t="shared" si="85"/>
        <v>0</v>
      </c>
      <c r="AV188" s="1425">
        <f t="shared" si="85"/>
        <v>0</v>
      </c>
      <c r="AW188" s="1425">
        <f t="shared" si="85"/>
        <v>0</v>
      </c>
      <c r="AX188" s="1425">
        <f t="shared" si="85"/>
        <v>0</v>
      </c>
      <c r="AY188" s="1425">
        <f t="shared" si="85"/>
        <v>0</v>
      </c>
      <c r="AZ188" s="1425">
        <f t="shared" si="85"/>
        <v>0</v>
      </c>
      <c r="BA188" s="1425">
        <f t="shared" si="85"/>
        <v>0</v>
      </c>
      <c r="BB188" s="1425">
        <f t="shared" si="85"/>
        <v>0</v>
      </c>
      <c r="BC188" s="1425">
        <f t="shared" si="85"/>
        <v>0</v>
      </c>
      <c r="BD188" s="1425">
        <f t="shared" si="85"/>
        <v>0</v>
      </c>
      <c r="BE188" s="1425">
        <f t="shared" si="85"/>
        <v>0</v>
      </c>
      <c r="BF188" s="1425">
        <f t="shared" si="85"/>
        <v>0</v>
      </c>
      <c r="BG188" s="1425">
        <f t="shared" si="85"/>
        <v>0</v>
      </c>
      <c r="BH188" s="1425">
        <f t="shared" si="85"/>
        <v>0</v>
      </c>
      <c r="BI188" s="1425">
        <f t="shared" si="85"/>
        <v>0</v>
      </c>
      <c r="BJ188" s="1425">
        <f t="shared" si="85"/>
        <v>0</v>
      </c>
      <c r="BK188" s="1425">
        <f t="shared" si="85"/>
        <v>0</v>
      </c>
      <c r="BL188" s="1425">
        <f t="shared" si="85"/>
        <v>0</v>
      </c>
      <c r="BM188" s="1425">
        <f t="shared" si="85"/>
        <v>0</v>
      </c>
      <c r="BN188" s="1448">
        <f t="shared" si="85"/>
        <v>0</v>
      </c>
    </row>
    <row r="189" spans="1:66" ht="10.5">
      <c r="A189" s="1434"/>
      <c r="B189" s="1624"/>
      <c r="C189" s="1446" t="s">
        <v>68</v>
      </c>
      <c r="D189" s="1424"/>
      <c r="E189" s="1424"/>
      <c r="F189" s="1424"/>
      <c r="G189" s="1424">
        <f t="shared" si="67"/>
        <v>0</v>
      </c>
      <c r="H189" s="1424">
        <f t="shared" si="67"/>
        <v>0</v>
      </c>
      <c r="I189" s="1424">
        <f t="shared" si="67"/>
        <v>0</v>
      </c>
      <c r="J189" s="1424">
        <f t="shared" ref="J189:BN189" si="86">+J126</f>
        <v>0</v>
      </c>
      <c r="K189" s="1424">
        <f t="shared" si="86"/>
        <v>0</v>
      </c>
      <c r="L189" s="1424">
        <f t="shared" si="86"/>
        <v>0</v>
      </c>
      <c r="M189" s="1424">
        <f t="shared" si="86"/>
        <v>0</v>
      </c>
      <c r="N189" s="1424">
        <f t="shared" si="86"/>
        <v>0</v>
      </c>
      <c r="O189" s="1424">
        <f t="shared" si="86"/>
        <v>0</v>
      </c>
      <c r="P189" s="1424">
        <f t="shared" si="86"/>
        <v>0</v>
      </c>
      <c r="Q189" s="1424">
        <f t="shared" si="86"/>
        <v>0</v>
      </c>
      <c r="R189" s="1424">
        <f t="shared" si="86"/>
        <v>0</v>
      </c>
      <c r="S189" s="1424">
        <f t="shared" si="86"/>
        <v>0</v>
      </c>
      <c r="T189" s="1424">
        <f t="shared" si="86"/>
        <v>0</v>
      </c>
      <c r="U189" s="1424">
        <f t="shared" si="86"/>
        <v>0</v>
      </c>
      <c r="V189" s="1424">
        <f t="shared" si="86"/>
        <v>0</v>
      </c>
      <c r="W189" s="1424">
        <f t="shared" si="86"/>
        <v>0</v>
      </c>
      <c r="X189" s="1424">
        <f t="shared" si="86"/>
        <v>0</v>
      </c>
      <c r="Y189" s="1424">
        <f t="shared" si="86"/>
        <v>0</v>
      </c>
      <c r="Z189" s="1424">
        <f t="shared" si="86"/>
        <v>0</v>
      </c>
      <c r="AA189" s="1424">
        <f t="shared" si="86"/>
        <v>0</v>
      </c>
      <c r="AB189" s="1424">
        <f t="shared" si="86"/>
        <v>0</v>
      </c>
      <c r="AC189" s="1424">
        <f t="shared" si="86"/>
        <v>0</v>
      </c>
      <c r="AD189" s="1424">
        <f t="shared" si="86"/>
        <v>0</v>
      </c>
      <c r="AE189" s="1424">
        <f t="shared" si="86"/>
        <v>0</v>
      </c>
      <c r="AF189" s="1424">
        <f t="shared" si="86"/>
        <v>0</v>
      </c>
      <c r="AG189" s="1424">
        <f t="shared" si="86"/>
        <v>0</v>
      </c>
      <c r="AH189" s="1424">
        <f t="shared" si="86"/>
        <v>0</v>
      </c>
      <c r="AI189" s="1424">
        <f t="shared" si="86"/>
        <v>0</v>
      </c>
      <c r="AJ189" s="1424">
        <f t="shared" si="86"/>
        <v>0</v>
      </c>
      <c r="AK189" s="1424">
        <f t="shared" si="86"/>
        <v>0</v>
      </c>
      <c r="AL189" s="1424">
        <f t="shared" si="86"/>
        <v>0</v>
      </c>
      <c r="AM189" s="1424">
        <f t="shared" si="86"/>
        <v>0</v>
      </c>
      <c r="AN189" s="1424">
        <f t="shared" si="86"/>
        <v>0</v>
      </c>
      <c r="AO189" s="1424">
        <f t="shared" si="86"/>
        <v>0</v>
      </c>
      <c r="AP189" s="1424">
        <f t="shared" si="86"/>
        <v>0</v>
      </c>
      <c r="AQ189" s="1424">
        <f t="shared" si="86"/>
        <v>0</v>
      </c>
      <c r="AR189" s="1424">
        <f t="shared" si="86"/>
        <v>0</v>
      </c>
      <c r="AS189" s="1424">
        <f t="shared" si="86"/>
        <v>0</v>
      </c>
      <c r="AT189" s="1424">
        <f t="shared" si="86"/>
        <v>0</v>
      </c>
      <c r="AU189" s="1424">
        <f t="shared" si="86"/>
        <v>0</v>
      </c>
      <c r="AV189" s="1424">
        <f t="shared" si="86"/>
        <v>0</v>
      </c>
      <c r="AW189" s="1424">
        <f t="shared" si="86"/>
        <v>0</v>
      </c>
      <c r="AX189" s="1424">
        <f t="shared" si="86"/>
        <v>0</v>
      </c>
      <c r="AY189" s="1424">
        <f t="shared" si="86"/>
        <v>0</v>
      </c>
      <c r="AZ189" s="1424">
        <f t="shared" si="86"/>
        <v>0</v>
      </c>
      <c r="BA189" s="1424">
        <f t="shared" si="86"/>
        <v>0</v>
      </c>
      <c r="BB189" s="1424">
        <f t="shared" si="86"/>
        <v>0</v>
      </c>
      <c r="BC189" s="1424">
        <f t="shared" si="86"/>
        <v>0</v>
      </c>
      <c r="BD189" s="1424">
        <f t="shared" si="86"/>
        <v>0</v>
      </c>
      <c r="BE189" s="1424">
        <f t="shared" si="86"/>
        <v>0</v>
      </c>
      <c r="BF189" s="1424">
        <f t="shared" si="86"/>
        <v>0</v>
      </c>
      <c r="BG189" s="1424">
        <f t="shared" si="86"/>
        <v>0</v>
      </c>
      <c r="BH189" s="1424">
        <f t="shared" si="86"/>
        <v>0</v>
      </c>
      <c r="BI189" s="1424">
        <f t="shared" si="86"/>
        <v>0</v>
      </c>
      <c r="BJ189" s="1424">
        <f t="shared" si="86"/>
        <v>0</v>
      </c>
      <c r="BK189" s="1424">
        <f t="shared" si="86"/>
        <v>0</v>
      </c>
      <c r="BL189" s="1424">
        <f t="shared" si="86"/>
        <v>0</v>
      </c>
      <c r="BM189" s="1424">
        <f t="shared" si="86"/>
        <v>0</v>
      </c>
      <c r="BN189" s="1449">
        <f t="shared" si="86"/>
        <v>0</v>
      </c>
    </row>
    <row r="190" spans="1:66" ht="10.8" thickBot="1">
      <c r="A190" s="1434"/>
      <c r="B190" s="1458"/>
      <c r="C190" s="1446" t="s">
        <v>69</v>
      </c>
      <c r="D190" s="1425"/>
      <c r="E190" s="1425"/>
      <c r="F190" s="1425"/>
      <c r="G190" s="1425">
        <f t="shared" si="67"/>
        <v>0</v>
      </c>
      <c r="H190" s="1425">
        <f t="shared" si="67"/>
        <v>0</v>
      </c>
      <c r="I190" s="1425">
        <f t="shared" si="67"/>
        <v>0</v>
      </c>
      <c r="J190" s="1425">
        <f t="shared" ref="J190:BN190" si="87">+J127</f>
        <v>0</v>
      </c>
      <c r="K190" s="1425">
        <f t="shared" si="87"/>
        <v>0</v>
      </c>
      <c r="L190" s="1425">
        <f t="shared" si="87"/>
        <v>0</v>
      </c>
      <c r="M190" s="1425">
        <f t="shared" si="87"/>
        <v>0</v>
      </c>
      <c r="N190" s="1425">
        <f t="shared" si="87"/>
        <v>0</v>
      </c>
      <c r="O190" s="1425">
        <f t="shared" si="87"/>
        <v>0</v>
      </c>
      <c r="P190" s="1425">
        <f t="shared" si="87"/>
        <v>0</v>
      </c>
      <c r="Q190" s="1425">
        <f t="shared" si="87"/>
        <v>0</v>
      </c>
      <c r="R190" s="1425">
        <f t="shared" si="87"/>
        <v>0</v>
      </c>
      <c r="S190" s="1425">
        <f t="shared" si="87"/>
        <v>0</v>
      </c>
      <c r="T190" s="1425">
        <f t="shared" si="87"/>
        <v>0</v>
      </c>
      <c r="U190" s="1425">
        <f t="shared" si="87"/>
        <v>0</v>
      </c>
      <c r="V190" s="1425">
        <f t="shared" si="87"/>
        <v>0</v>
      </c>
      <c r="W190" s="1425">
        <f t="shared" si="87"/>
        <v>0</v>
      </c>
      <c r="X190" s="1425">
        <f t="shared" si="87"/>
        <v>0</v>
      </c>
      <c r="Y190" s="1425">
        <f t="shared" si="87"/>
        <v>0</v>
      </c>
      <c r="Z190" s="1425">
        <f t="shared" si="87"/>
        <v>0</v>
      </c>
      <c r="AA190" s="1425">
        <f t="shared" si="87"/>
        <v>0</v>
      </c>
      <c r="AB190" s="1425">
        <f t="shared" si="87"/>
        <v>0</v>
      </c>
      <c r="AC190" s="1425">
        <f t="shared" si="87"/>
        <v>0</v>
      </c>
      <c r="AD190" s="1425">
        <f t="shared" si="87"/>
        <v>0</v>
      </c>
      <c r="AE190" s="1425">
        <f t="shared" si="87"/>
        <v>0</v>
      </c>
      <c r="AF190" s="1425">
        <f t="shared" si="87"/>
        <v>0</v>
      </c>
      <c r="AG190" s="1425">
        <f t="shared" si="87"/>
        <v>0</v>
      </c>
      <c r="AH190" s="1425">
        <f t="shared" si="87"/>
        <v>0</v>
      </c>
      <c r="AI190" s="1425">
        <f t="shared" si="87"/>
        <v>0</v>
      </c>
      <c r="AJ190" s="1425">
        <f t="shared" si="87"/>
        <v>0</v>
      </c>
      <c r="AK190" s="1425">
        <f t="shared" si="87"/>
        <v>0</v>
      </c>
      <c r="AL190" s="1425">
        <f t="shared" si="87"/>
        <v>0</v>
      </c>
      <c r="AM190" s="1425">
        <f t="shared" si="87"/>
        <v>0</v>
      </c>
      <c r="AN190" s="1425">
        <f t="shared" si="87"/>
        <v>0</v>
      </c>
      <c r="AO190" s="1425">
        <f t="shared" si="87"/>
        <v>0</v>
      </c>
      <c r="AP190" s="1425">
        <f t="shared" si="87"/>
        <v>0</v>
      </c>
      <c r="AQ190" s="1425">
        <f t="shared" si="87"/>
        <v>0</v>
      </c>
      <c r="AR190" s="1425">
        <f t="shared" si="87"/>
        <v>0</v>
      </c>
      <c r="AS190" s="1425">
        <f t="shared" si="87"/>
        <v>0</v>
      </c>
      <c r="AT190" s="1425">
        <f t="shared" si="87"/>
        <v>0</v>
      </c>
      <c r="AU190" s="1425">
        <f t="shared" si="87"/>
        <v>0</v>
      </c>
      <c r="AV190" s="1425">
        <f t="shared" si="87"/>
        <v>0</v>
      </c>
      <c r="AW190" s="1425">
        <f t="shared" si="87"/>
        <v>0</v>
      </c>
      <c r="AX190" s="1425">
        <f t="shared" si="87"/>
        <v>0</v>
      </c>
      <c r="AY190" s="1425">
        <f t="shared" si="87"/>
        <v>0</v>
      </c>
      <c r="AZ190" s="1425">
        <f t="shared" si="87"/>
        <v>0</v>
      </c>
      <c r="BA190" s="1425">
        <f t="shared" si="87"/>
        <v>0</v>
      </c>
      <c r="BB190" s="1425">
        <f t="shared" si="87"/>
        <v>0</v>
      </c>
      <c r="BC190" s="1425">
        <f t="shared" si="87"/>
        <v>0</v>
      </c>
      <c r="BD190" s="1425">
        <f t="shared" si="87"/>
        <v>0</v>
      </c>
      <c r="BE190" s="1425">
        <f t="shared" si="87"/>
        <v>0</v>
      </c>
      <c r="BF190" s="1425">
        <f t="shared" si="87"/>
        <v>0</v>
      </c>
      <c r="BG190" s="1425">
        <f t="shared" si="87"/>
        <v>0</v>
      </c>
      <c r="BH190" s="1425">
        <f t="shared" si="87"/>
        <v>0</v>
      </c>
      <c r="BI190" s="1425">
        <f t="shared" si="87"/>
        <v>0</v>
      </c>
      <c r="BJ190" s="1425">
        <f t="shared" si="87"/>
        <v>0</v>
      </c>
      <c r="BK190" s="1425">
        <f t="shared" si="87"/>
        <v>0</v>
      </c>
      <c r="BL190" s="1425">
        <f t="shared" si="87"/>
        <v>0</v>
      </c>
      <c r="BM190" s="1425">
        <f t="shared" si="87"/>
        <v>0</v>
      </c>
      <c r="BN190" s="1448">
        <f t="shared" si="87"/>
        <v>0</v>
      </c>
    </row>
    <row r="191" spans="1:66" ht="12.6" thickBot="1">
      <c r="A191" s="1459"/>
      <c r="B191" s="1628" t="s">
        <v>85</v>
      </c>
      <c r="C191" s="1629"/>
      <c r="D191" s="1450"/>
      <c r="E191" s="1450"/>
      <c r="F191" s="1450"/>
      <c r="G191" s="1450">
        <f t="shared" ref="G191:AT191" si="88">SUM(G130:G170)</f>
        <v>3400</v>
      </c>
      <c r="H191" s="1450">
        <f t="shared" si="88"/>
        <v>8100</v>
      </c>
      <c r="I191" s="1450">
        <f t="shared" si="88"/>
        <v>13500</v>
      </c>
      <c r="J191" s="1450">
        <f t="shared" si="88"/>
        <v>19600</v>
      </c>
      <c r="K191" s="1450">
        <f t="shared" si="88"/>
        <v>26100</v>
      </c>
      <c r="L191" s="1450">
        <f t="shared" si="88"/>
        <v>33000</v>
      </c>
      <c r="M191" s="1450">
        <f t="shared" si="88"/>
        <v>39900</v>
      </c>
      <c r="N191" s="1450">
        <f t="shared" si="88"/>
        <v>46800</v>
      </c>
      <c r="O191" s="1450">
        <f t="shared" si="88"/>
        <v>53700</v>
      </c>
      <c r="P191" s="1450">
        <f t="shared" si="88"/>
        <v>60600</v>
      </c>
      <c r="Q191" s="1450">
        <f t="shared" si="88"/>
        <v>67500</v>
      </c>
      <c r="R191" s="1450">
        <f t="shared" si="88"/>
        <v>74400</v>
      </c>
      <c r="S191" s="1450">
        <f t="shared" si="88"/>
        <v>81300</v>
      </c>
      <c r="T191" s="1450">
        <f t="shared" si="88"/>
        <v>88200</v>
      </c>
      <c r="U191" s="1450">
        <f t="shared" si="88"/>
        <v>95100</v>
      </c>
      <c r="V191" s="1450">
        <f t="shared" si="88"/>
        <v>102000</v>
      </c>
      <c r="W191" s="1450">
        <f t="shared" si="88"/>
        <v>108900</v>
      </c>
      <c r="X191" s="1450">
        <f t="shared" si="88"/>
        <v>115800</v>
      </c>
      <c r="Y191" s="1450">
        <f t="shared" si="88"/>
        <v>122700</v>
      </c>
      <c r="Z191" s="1450">
        <f t="shared" si="88"/>
        <v>129600</v>
      </c>
      <c r="AA191" s="1450">
        <f t="shared" si="88"/>
        <v>136500</v>
      </c>
      <c r="AB191" s="1450">
        <f t="shared" si="88"/>
        <v>143400</v>
      </c>
      <c r="AC191" s="1450">
        <f t="shared" si="88"/>
        <v>150300</v>
      </c>
      <c r="AD191" s="1450">
        <f t="shared" si="88"/>
        <v>157200</v>
      </c>
      <c r="AE191" s="1450">
        <f t="shared" si="88"/>
        <v>164100</v>
      </c>
      <c r="AF191" s="1450">
        <f t="shared" si="88"/>
        <v>171000</v>
      </c>
      <c r="AG191" s="1450">
        <f t="shared" si="88"/>
        <v>177900</v>
      </c>
      <c r="AH191" s="1450">
        <f t="shared" si="88"/>
        <v>184800</v>
      </c>
      <c r="AI191" s="1450">
        <f t="shared" si="88"/>
        <v>191700</v>
      </c>
      <c r="AJ191" s="1450">
        <f t="shared" si="88"/>
        <v>198600</v>
      </c>
      <c r="AK191" s="1450">
        <f t="shared" si="88"/>
        <v>205500</v>
      </c>
      <c r="AL191" s="1450">
        <f t="shared" si="88"/>
        <v>212400</v>
      </c>
      <c r="AM191" s="1450">
        <f t="shared" si="88"/>
        <v>219300</v>
      </c>
      <c r="AN191" s="1450">
        <f t="shared" si="88"/>
        <v>226200</v>
      </c>
      <c r="AO191" s="1450">
        <f t="shared" si="88"/>
        <v>233100</v>
      </c>
      <c r="AP191" s="1450">
        <f t="shared" si="88"/>
        <v>240000</v>
      </c>
      <c r="AQ191" s="1450">
        <f t="shared" si="88"/>
        <v>246900</v>
      </c>
      <c r="AR191" s="1450">
        <f t="shared" si="88"/>
        <v>253800</v>
      </c>
      <c r="AS191" s="1450">
        <f t="shared" si="88"/>
        <v>260700</v>
      </c>
      <c r="AT191" s="1450">
        <f t="shared" si="88"/>
        <v>267600</v>
      </c>
      <c r="AU191" s="1450">
        <f t="shared" ref="AU191:BN191" si="89">SUM(AU130:AU170)</f>
        <v>274500</v>
      </c>
      <c r="AV191" s="1450">
        <f t="shared" si="89"/>
        <v>281400</v>
      </c>
      <c r="AW191" s="1450">
        <f t="shared" si="89"/>
        <v>288300</v>
      </c>
      <c r="AX191" s="1450">
        <f t="shared" si="89"/>
        <v>295200</v>
      </c>
      <c r="AY191" s="1450">
        <f t="shared" si="89"/>
        <v>302100</v>
      </c>
      <c r="AZ191" s="1450">
        <f t="shared" si="89"/>
        <v>309000</v>
      </c>
      <c r="BA191" s="1450">
        <f t="shared" si="89"/>
        <v>315900</v>
      </c>
      <c r="BB191" s="1450">
        <f t="shared" si="89"/>
        <v>322800</v>
      </c>
      <c r="BC191" s="1450">
        <f t="shared" si="89"/>
        <v>329700</v>
      </c>
      <c r="BD191" s="1450">
        <f t="shared" si="89"/>
        <v>336600</v>
      </c>
      <c r="BE191" s="1450">
        <f t="shared" si="89"/>
        <v>343500</v>
      </c>
      <c r="BF191" s="1450">
        <f t="shared" si="89"/>
        <v>350400</v>
      </c>
      <c r="BG191" s="1450">
        <f t="shared" si="89"/>
        <v>357300</v>
      </c>
      <c r="BH191" s="1450">
        <f t="shared" si="89"/>
        <v>364200</v>
      </c>
      <c r="BI191" s="1450">
        <f t="shared" si="89"/>
        <v>371100</v>
      </c>
      <c r="BJ191" s="1450">
        <f t="shared" si="89"/>
        <v>378000</v>
      </c>
      <c r="BK191" s="1450">
        <f t="shared" si="89"/>
        <v>384900</v>
      </c>
      <c r="BL191" s="1450">
        <f t="shared" si="89"/>
        <v>391800</v>
      </c>
      <c r="BM191" s="1450">
        <f t="shared" si="89"/>
        <v>398700</v>
      </c>
      <c r="BN191" s="1450">
        <f t="shared" si="89"/>
        <v>405600</v>
      </c>
    </row>
    <row r="194" spans="2:46" ht="17.7">
      <c r="B194" s="1433" t="s">
        <v>156</v>
      </c>
    </row>
    <row r="195" spans="2:46" ht="10.5" thickBot="1"/>
    <row r="196" spans="2:46" ht="21">
      <c r="B196" s="1435" t="s">
        <v>116</v>
      </c>
      <c r="C196" s="1436"/>
      <c r="D196" s="1437"/>
      <c r="E196" s="1438"/>
      <c r="F196" s="1439" t="s">
        <v>111</v>
      </c>
      <c r="G196" s="1622" t="s">
        <v>49</v>
      </c>
      <c r="H196" s="1622"/>
      <c r="I196" s="1622"/>
      <c r="J196" s="1622"/>
      <c r="K196" s="1622" t="s">
        <v>77</v>
      </c>
      <c r="L196" s="1622"/>
      <c r="M196" s="1622"/>
      <c r="N196" s="1622"/>
      <c r="O196" s="1622" t="s">
        <v>78</v>
      </c>
      <c r="P196" s="1622"/>
      <c r="Q196" s="1622"/>
      <c r="R196" s="1622"/>
      <c r="S196" s="1622" t="s">
        <v>79</v>
      </c>
      <c r="T196" s="1622"/>
      <c r="U196" s="1622"/>
      <c r="V196" s="1622"/>
      <c r="W196" s="1622" t="s">
        <v>80</v>
      </c>
      <c r="X196" s="1622"/>
      <c r="Y196" s="1622"/>
      <c r="Z196" s="1440"/>
      <c r="AA196" s="1622" t="s">
        <v>318</v>
      </c>
      <c r="AB196" s="1622"/>
      <c r="AC196" s="1622"/>
      <c r="AD196" s="1440"/>
      <c r="AE196" s="1622" t="s">
        <v>317</v>
      </c>
      <c r="AF196" s="1622"/>
      <c r="AG196" s="1622"/>
      <c r="AH196" s="1440"/>
      <c r="AI196" s="1622" t="s">
        <v>319</v>
      </c>
      <c r="AJ196" s="1622"/>
      <c r="AK196" s="1622"/>
      <c r="AL196" s="1440"/>
      <c r="AM196" s="1622" t="s">
        <v>451</v>
      </c>
      <c r="AN196" s="1622"/>
      <c r="AO196" s="1622"/>
      <c r="AP196" s="1440"/>
      <c r="AQ196" s="1622" t="s">
        <v>413</v>
      </c>
      <c r="AR196" s="1622"/>
      <c r="AS196" s="1622"/>
      <c r="AT196" s="1440"/>
    </row>
    <row r="197" spans="2:46" ht="10.8" thickBot="1">
      <c r="B197" s="1460"/>
      <c r="C197" s="1461"/>
      <c r="D197" s="1443" t="s">
        <v>81</v>
      </c>
      <c r="E197" s="1444"/>
      <c r="F197" s="1444"/>
      <c r="G197" s="1444" t="s">
        <v>66</v>
      </c>
      <c r="H197" s="1444" t="s">
        <v>67</v>
      </c>
      <c r="I197" s="1444" t="s">
        <v>68</v>
      </c>
      <c r="J197" s="1444" t="s">
        <v>69</v>
      </c>
      <c r="K197" s="1444" t="s">
        <v>66</v>
      </c>
      <c r="L197" s="1444" t="s">
        <v>67</v>
      </c>
      <c r="M197" s="1444" t="s">
        <v>68</v>
      </c>
      <c r="N197" s="1444" t="s">
        <v>69</v>
      </c>
      <c r="O197" s="1444" t="s">
        <v>66</v>
      </c>
      <c r="P197" s="1444" t="s">
        <v>67</v>
      </c>
      <c r="Q197" s="1444" t="s">
        <v>68</v>
      </c>
      <c r="R197" s="1444" t="s">
        <v>69</v>
      </c>
      <c r="S197" s="1444" t="s">
        <v>66</v>
      </c>
      <c r="T197" s="1444" t="s">
        <v>67</v>
      </c>
      <c r="U197" s="1444" t="s">
        <v>68</v>
      </c>
      <c r="V197" s="1444" t="s">
        <v>69</v>
      </c>
      <c r="W197" s="1444" t="s">
        <v>66</v>
      </c>
      <c r="X197" s="1444" t="s">
        <v>67</v>
      </c>
      <c r="Y197" s="1444" t="s">
        <v>68</v>
      </c>
      <c r="Z197" s="1445" t="s">
        <v>69</v>
      </c>
      <c r="AA197" s="1444" t="s">
        <v>66</v>
      </c>
      <c r="AB197" s="1444" t="s">
        <v>67</v>
      </c>
      <c r="AC197" s="1444" t="s">
        <v>68</v>
      </c>
      <c r="AD197" s="1445" t="s">
        <v>69</v>
      </c>
      <c r="AE197" s="1444" t="s">
        <v>66</v>
      </c>
      <c r="AF197" s="1444" t="s">
        <v>67</v>
      </c>
      <c r="AG197" s="1444" t="s">
        <v>68</v>
      </c>
      <c r="AH197" s="1445" t="s">
        <v>69</v>
      </c>
      <c r="AI197" s="1444" t="s">
        <v>66</v>
      </c>
      <c r="AJ197" s="1444" t="s">
        <v>67</v>
      </c>
      <c r="AK197" s="1444" t="s">
        <v>68</v>
      </c>
      <c r="AL197" s="1445" t="s">
        <v>69</v>
      </c>
      <c r="AM197" s="1444" t="s">
        <v>66</v>
      </c>
      <c r="AN197" s="1444" t="s">
        <v>67</v>
      </c>
      <c r="AO197" s="1444" t="s">
        <v>68</v>
      </c>
      <c r="AP197" s="1445" t="s">
        <v>69</v>
      </c>
      <c r="AQ197" s="1444" t="s">
        <v>66</v>
      </c>
      <c r="AR197" s="1444" t="s">
        <v>67</v>
      </c>
      <c r="AS197" s="1444" t="s">
        <v>68</v>
      </c>
      <c r="AT197" s="1445" t="s">
        <v>69</v>
      </c>
    </row>
    <row r="198" spans="2:46" ht="10.5">
      <c r="B198" s="1623" t="s">
        <v>49</v>
      </c>
      <c r="C198" s="1446" t="s">
        <v>66</v>
      </c>
      <c r="D198" s="1424"/>
      <c r="E198" s="1424"/>
      <c r="F198" s="1424">
        <f>+'Full Assumptions '!C534</f>
        <v>0</v>
      </c>
      <c r="G198" s="1424">
        <f>+'Full Assumptions '!C411</f>
        <v>0</v>
      </c>
      <c r="H198" s="1424"/>
      <c r="I198" s="1424"/>
      <c r="J198" s="1424"/>
      <c r="K198" s="1424"/>
      <c r="L198" s="1424"/>
      <c r="M198" s="1424"/>
      <c r="N198" s="1424"/>
      <c r="O198" s="1424"/>
      <c r="P198" s="1424"/>
      <c r="Q198" s="1424"/>
      <c r="R198" s="1424"/>
      <c r="S198" s="1424"/>
      <c r="T198" s="1424"/>
      <c r="U198" s="1424"/>
      <c r="V198" s="1424"/>
      <c r="W198" s="1424"/>
      <c r="X198" s="1424"/>
      <c r="Y198" s="1424"/>
      <c r="Z198" s="1424"/>
      <c r="AA198" s="1424"/>
      <c r="AB198" s="1424"/>
      <c r="AC198" s="1424"/>
      <c r="AD198" s="1424"/>
      <c r="AE198" s="1424"/>
      <c r="AF198" s="1424"/>
      <c r="AG198" s="1424"/>
      <c r="AH198" s="1424"/>
      <c r="AI198" s="1424"/>
      <c r="AJ198" s="1424"/>
      <c r="AK198" s="1424"/>
      <c r="AL198" s="1424"/>
      <c r="AM198" s="1424"/>
      <c r="AN198" s="1424"/>
      <c r="AO198" s="1424"/>
      <c r="AP198" s="1424"/>
      <c r="AQ198" s="1424"/>
      <c r="AR198" s="1424"/>
      <c r="AS198" s="1424"/>
      <c r="AT198" s="1424"/>
    </row>
    <row r="199" spans="2:46" ht="10.5">
      <c r="B199" s="1623"/>
      <c r="C199" s="1446" t="s">
        <v>67</v>
      </c>
      <c r="D199" s="1425"/>
      <c r="E199" s="1425"/>
      <c r="F199" s="1425"/>
      <c r="G199" s="1425"/>
      <c r="H199" s="1425">
        <f>+'Full Assumptions '!D411</f>
        <v>0</v>
      </c>
      <c r="I199" s="1425"/>
      <c r="J199" s="1425"/>
      <c r="K199" s="1425"/>
      <c r="L199" s="1425"/>
      <c r="M199" s="1425"/>
      <c r="N199" s="1425"/>
      <c r="O199" s="1425"/>
      <c r="P199" s="1425"/>
      <c r="Q199" s="1425"/>
      <c r="R199" s="1425"/>
      <c r="S199" s="1425"/>
      <c r="T199" s="1425"/>
      <c r="U199" s="1425"/>
      <c r="V199" s="1425"/>
      <c r="W199" s="1425"/>
      <c r="X199" s="1425"/>
      <c r="Y199" s="1425"/>
      <c r="Z199" s="1425"/>
      <c r="AA199" s="1425"/>
      <c r="AB199" s="1425"/>
      <c r="AC199" s="1425"/>
      <c r="AD199" s="1425"/>
      <c r="AE199" s="1425"/>
      <c r="AF199" s="1425"/>
      <c r="AG199" s="1425"/>
      <c r="AH199" s="1425"/>
      <c r="AI199" s="1425"/>
      <c r="AJ199" s="1425"/>
      <c r="AK199" s="1425"/>
      <c r="AL199" s="1425"/>
      <c r="AM199" s="1425"/>
      <c r="AN199" s="1425"/>
      <c r="AO199" s="1425"/>
      <c r="AP199" s="1425"/>
      <c r="AQ199" s="1425"/>
      <c r="AR199" s="1425"/>
      <c r="AS199" s="1425"/>
      <c r="AT199" s="1425"/>
    </row>
    <row r="200" spans="2:46" ht="10.5">
      <c r="B200" s="1623"/>
      <c r="C200" s="1446" t="s">
        <v>68</v>
      </c>
      <c r="D200" s="1424"/>
      <c r="E200" s="1424"/>
      <c r="F200" s="1424"/>
      <c r="G200" s="1424"/>
      <c r="H200" s="1424"/>
      <c r="I200" s="1424">
        <f>+'Full Assumptions '!E411</f>
        <v>0</v>
      </c>
      <c r="J200" s="1424"/>
      <c r="K200" s="1424"/>
      <c r="L200" s="1424"/>
      <c r="M200" s="1424"/>
      <c r="N200" s="1424"/>
      <c r="O200" s="1424"/>
      <c r="P200" s="1424"/>
      <c r="Q200" s="1424"/>
      <c r="R200" s="1424"/>
      <c r="S200" s="1424"/>
      <c r="T200" s="1424"/>
      <c r="U200" s="1424"/>
      <c r="V200" s="1424"/>
      <c r="W200" s="1424"/>
      <c r="X200" s="1424"/>
      <c r="Y200" s="1424"/>
      <c r="Z200" s="1424"/>
      <c r="AA200" s="1424"/>
      <c r="AB200" s="1424"/>
      <c r="AC200" s="1424"/>
      <c r="AD200" s="1424"/>
      <c r="AE200" s="1424"/>
      <c r="AF200" s="1424"/>
      <c r="AG200" s="1424"/>
      <c r="AH200" s="1424"/>
      <c r="AI200" s="1424"/>
      <c r="AJ200" s="1424"/>
      <c r="AK200" s="1424"/>
      <c r="AL200" s="1424"/>
      <c r="AM200" s="1424"/>
      <c r="AN200" s="1424"/>
      <c r="AO200" s="1424"/>
      <c r="AP200" s="1424"/>
      <c r="AQ200" s="1424"/>
      <c r="AR200" s="1424"/>
      <c r="AS200" s="1424"/>
      <c r="AT200" s="1424"/>
    </row>
    <row r="201" spans="2:46" ht="10.5">
      <c r="B201" s="1623"/>
      <c r="C201" s="1446" t="s">
        <v>69</v>
      </c>
      <c r="D201" s="1425"/>
      <c r="E201" s="1425"/>
      <c r="F201" s="1425"/>
      <c r="G201" s="1425"/>
      <c r="H201" s="1425"/>
      <c r="I201" s="1425"/>
      <c r="J201" s="1425">
        <f>+'Full Assumptions '!F411</f>
        <v>0</v>
      </c>
      <c r="K201" s="1425"/>
      <c r="L201" s="1425"/>
      <c r="M201" s="1425"/>
      <c r="N201" s="1425"/>
      <c r="O201" s="1425"/>
      <c r="P201" s="1425"/>
      <c r="Q201" s="1425"/>
      <c r="R201" s="1425"/>
      <c r="S201" s="1425"/>
      <c r="T201" s="1425"/>
      <c r="U201" s="1425"/>
      <c r="V201" s="1425"/>
      <c r="W201" s="1425"/>
      <c r="X201" s="1425"/>
      <c r="Y201" s="1425"/>
      <c r="Z201" s="1425"/>
      <c r="AA201" s="1425"/>
      <c r="AB201" s="1425"/>
      <c r="AC201" s="1425"/>
      <c r="AD201" s="1425"/>
      <c r="AE201" s="1425"/>
      <c r="AF201" s="1425"/>
      <c r="AG201" s="1425"/>
      <c r="AH201" s="1425"/>
      <c r="AI201" s="1425"/>
      <c r="AJ201" s="1425"/>
      <c r="AK201" s="1425"/>
      <c r="AL201" s="1425"/>
      <c r="AM201" s="1425"/>
      <c r="AN201" s="1425"/>
      <c r="AO201" s="1425"/>
      <c r="AP201" s="1425"/>
      <c r="AQ201" s="1425"/>
      <c r="AR201" s="1425"/>
      <c r="AS201" s="1425"/>
      <c r="AT201" s="1425"/>
    </row>
    <row r="202" spans="2:46" ht="10.5">
      <c r="B202" s="1623" t="s">
        <v>77</v>
      </c>
      <c r="C202" s="1446" t="s">
        <v>66</v>
      </c>
      <c r="D202" s="1424"/>
      <c r="E202" s="1424"/>
      <c r="F202" s="1424"/>
      <c r="G202" s="1424"/>
      <c r="H202" s="1424"/>
      <c r="I202" s="1424"/>
      <c r="J202" s="1424"/>
      <c r="K202" s="1424">
        <f>+'Full Assumptions '!C412</f>
        <v>0</v>
      </c>
      <c r="L202" s="1424"/>
      <c r="M202" s="1424"/>
      <c r="N202" s="1424"/>
      <c r="O202" s="1424"/>
      <c r="P202" s="1424"/>
      <c r="Q202" s="1424"/>
      <c r="R202" s="1424"/>
      <c r="S202" s="1424"/>
      <c r="T202" s="1424"/>
      <c r="U202" s="1424"/>
      <c r="V202" s="1424"/>
      <c r="W202" s="1424"/>
      <c r="X202" s="1424"/>
      <c r="Y202" s="1424"/>
      <c r="Z202" s="1424"/>
      <c r="AA202" s="1424"/>
      <c r="AB202" s="1424"/>
      <c r="AC202" s="1424"/>
      <c r="AD202" s="1424"/>
      <c r="AE202" s="1424"/>
      <c r="AF202" s="1424"/>
      <c r="AG202" s="1424"/>
      <c r="AH202" s="1424"/>
      <c r="AI202" s="1424"/>
      <c r="AJ202" s="1424"/>
      <c r="AK202" s="1424"/>
      <c r="AL202" s="1424"/>
      <c r="AM202" s="1424"/>
      <c r="AN202" s="1424"/>
      <c r="AO202" s="1424"/>
      <c r="AP202" s="1424"/>
      <c r="AQ202" s="1424"/>
      <c r="AR202" s="1424"/>
      <c r="AS202" s="1424"/>
      <c r="AT202" s="1424"/>
    </row>
    <row r="203" spans="2:46" ht="10.5">
      <c r="B203" s="1623"/>
      <c r="C203" s="1446" t="s">
        <v>67</v>
      </c>
      <c r="D203" s="1425"/>
      <c r="E203" s="1425"/>
      <c r="F203" s="1425"/>
      <c r="G203" s="1425"/>
      <c r="H203" s="1425"/>
      <c r="I203" s="1425"/>
      <c r="J203" s="1425"/>
      <c r="K203" s="1425"/>
      <c r="L203" s="1425">
        <f>+'Full Assumptions '!D412</f>
        <v>0</v>
      </c>
      <c r="M203" s="1425"/>
      <c r="N203" s="1425"/>
      <c r="O203" s="1425"/>
      <c r="P203" s="1425"/>
      <c r="Q203" s="1425"/>
      <c r="R203" s="1425"/>
      <c r="S203" s="1425"/>
      <c r="T203" s="1425"/>
      <c r="U203" s="1425"/>
      <c r="V203" s="1425"/>
      <c r="W203" s="1425"/>
      <c r="X203" s="1425"/>
      <c r="Y203" s="1425"/>
      <c r="Z203" s="1425"/>
      <c r="AA203" s="1425"/>
      <c r="AB203" s="1425"/>
      <c r="AC203" s="1425"/>
      <c r="AD203" s="1425"/>
      <c r="AE203" s="1425"/>
      <c r="AF203" s="1425"/>
      <c r="AG203" s="1425"/>
      <c r="AH203" s="1425"/>
      <c r="AI203" s="1425"/>
      <c r="AJ203" s="1425"/>
      <c r="AK203" s="1425"/>
      <c r="AL203" s="1425"/>
      <c r="AM203" s="1425"/>
      <c r="AN203" s="1425"/>
      <c r="AO203" s="1425"/>
      <c r="AP203" s="1425"/>
      <c r="AQ203" s="1425"/>
      <c r="AR203" s="1425"/>
      <c r="AS203" s="1425"/>
      <c r="AT203" s="1425"/>
    </row>
    <row r="204" spans="2:46" ht="10.5">
      <c r="B204" s="1623"/>
      <c r="C204" s="1446" t="s">
        <v>68</v>
      </c>
      <c r="D204" s="1424"/>
      <c r="E204" s="1424"/>
      <c r="F204" s="1424"/>
      <c r="G204" s="1424"/>
      <c r="H204" s="1424"/>
      <c r="I204" s="1424"/>
      <c r="J204" s="1424"/>
      <c r="K204" s="1424"/>
      <c r="L204" s="1424"/>
      <c r="M204" s="1424">
        <f>+'Full Assumptions '!E412</f>
        <v>0</v>
      </c>
      <c r="N204" s="1424"/>
      <c r="O204" s="1424"/>
      <c r="P204" s="1424"/>
      <c r="Q204" s="1424"/>
      <c r="R204" s="1424"/>
      <c r="S204" s="1424"/>
      <c r="T204" s="1424"/>
      <c r="U204" s="1424"/>
      <c r="V204" s="1424"/>
      <c r="W204" s="1424"/>
      <c r="X204" s="1424"/>
      <c r="Y204" s="1424"/>
      <c r="Z204" s="1424"/>
      <c r="AA204" s="1424"/>
      <c r="AB204" s="1424"/>
      <c r="AC204" s="1424"/>
      <c r="AD204" s="1424"/>
      <c r="AE204" s="1424"/>
      <c r="AF204" s="1424"/>
      <c r="AG204" s="1424"/>
      <c r="AH204" s="1424"/>
      <c r="AI204" s="1424"/>
      <c r="AJ204" s="1424"/>
      <c r="AK204" s="1424"/>
      <c r="AL204" s="1424"/>
      <c r="AM204" s="1424"/>
      <c r="AN204" s="1424"/>
      <c r="AO204" s="1424"/>
      <c r="AP204" s="1424"/>
      <c r="AQ204" s="1424"/>
      <c r="AR204" s="1424"/>
      <c r="AS204" s="1424"/>
      <c r="AT204" s="1424"/>
    </row>
    <row r="205" spans="2:46" ht="10.5">
      <c r="B205" s="1623"/>
      <c r="C205" s="1446" t="s">
        <v>69</v>
      </c>
      <c r="D205" s="1425"/>
      <c r="E205" s="1425"/>
      <c r="F205" s="1425"/>
      <c r="G205" s="1425"/>
      <c r="H205" s="1425"/>
      <c r="I205" s="1425"/>
      <c r="J205" s="1425"/>
      <c r="K205" s="1425"/>
      <c r="L205" s="1425"/>
      <c r="M205" s="1425"/>
      <c r="N205" s="1425">
        <f>+'Full Assumptions '!F412</f>
        <v>0</v>
      </c>
      <c r="O205" s="1425"/>
      <c r="P205" s="1425"/>
      <c r="Q205" s="1425"/>
      <c r="R205" s="1425"/>
      <c r="S205" s="1425"/>
      <c r="T205" s="1425"/>
      <c r="U205" s="1425"/>
      <c r="V205" s="1425"/>
      <c r="W205" s="1425"/>
      <c r="X205" s="1425"/>
      <c r="Y205" s="1425"/>
      <c r="Z205" s="1425"/>
      <c r="AA205" s="1425"/>
      <c r="AB205" s="1425"/>
      <c r="AC205" s="1425"/>
      <c r="AD205" s="1425"/>
      <c r="AE205" s="1425"/>
      <c r="AF205" s="1425"/>
      <c r="AG205" s="1425"/>
      <c r="AH205" s="1425"/>
      <c r="AI205" s="1425"/>
      <c r="AJ205" s="1425"/>
      <c r="AK205" s="1425"/>
      <c r="AL205" s="1425"/>
      <c r="AM205" s="1425"/>
      <c r="AN205" s="1425"/>
      <c r="AO205" s="1425"/>
      <c r="AP205" s="1425"/>
      <c r="AQ205" s="1425"/>
      <c r="AR205" s="1425"/>
      <c r="AS205" s="1425"/>
      <c r="AT205" s="1425"/>
    </row>
    <row r="206" spans="2:46" ht="10.5">
      <c r="B206" s="1623" t="s">
        <v>78</v>
      </c>
      <c r="C206" s="1446" t="s">
        <v>66</v>
      </c>
      <c r="D206" s="1424"/>
      <c r="E206" s="1424"/>
      <c r="F206" s="1424"/>
      <c r="G206" s="1424"/>
      <c r="H206" s="1424"/>
      <c r="I206" s="1424"/>
      <c r="J206" s="1424"/>
      <c r="K206" s="1424"/>
      <c r="L206" s="1424"/>
      <c r="M206" s="1424"/>
      <c r="N206" s="1424"/>
      <c r="O206" s="1424">
        <f>+'Full Assumptions '!C413</f>
        <v>0</v>
      </c>
      <c r="P206" s="1424"/>
      <c r="Q206" s="1424"/>
      <c r="R206" s="1424"/>
      <c r="S206" s="1424"/>
      <c r="T206" s="1424"/>
      <c r="U206" s="1424"/>
      <c r="V206" s="1424"/>
      <c r="W206" s="1424"/>
      <c r="X206" s="1424"/>
      <c r="Y206" s="1424"/>
      <c r="Z206" s="1424"/>
      <c r="AA206" s="1424"/>
      <c r="AB206" s="1424"/>
      <c r="AC206" s="1424"/>
      <c r="AD206" s="1424"/>
      <c r="AE206" s="1424"/>
      <c r="AF206" s="1424"/>
      <c r="AG206" s="1424"/>
      <c r="AH206" s="1424"/>
      <c r="AI206" s="1424"/>
      <c r="AJ206" s="1424"/>
      <c r="AK206" s="1424"/>
      <c r="AL206" s="1424"/>
      <c r="AM206" s="1424"/>
      <c r="AN206" s="1424"/>
      <c r="AO206" s="1424"/>
      <c r="AP206" s="1424"/>
      <c r="AQ206" s="1424"/>
      <c r="AR206" s="1424"/>
      <c r="AS206" s="1424"/>
      <c r="AT206" s="1424"/>
    </row>
    <row r="207" spans="2:46" ht="10.5">
      <c r="B207" s="1623"/>
      <c r="C207" s="1446" t="s">
        <v>67</v>
      </c>
      <c r="D207" s="1425"/>
      <c r="E207" s="1425"/>
      <c r="F207" s="1425"/>
      <c r="G207" s="1425"/>
      <c r="H207" s="1425"/>
      <c r="I207" s="1425"/>
      <c r="J207" s="1425"/>
      <c r="K207" s="1425"/>
      <c r="L207" s="1425"/>
      <c r="M207" s="1425"/>
      <c r="N207" s="1425"/>
      <c r="O207" s="1425"/>
      <c r="P207" s="1425">
        <f>+'Full Assumptions '!D413</f>
        <v>0</v>
      </c>
      <c r="Q207" s="1425"/>
      <c r="R207" s="1425"/>
      <c r="S207" s="1425"/>
      <c r="T207" s="1425"/>
      <c r="U207" s="1425"/>
      <c r="V207" s="1425"/>
      <c r="W207" s="1425"/>
      <c r="X207" s="1425"/>
      <c r="Y207" s="1425"/>
      <c r="Z207" s="1425"/>
      <c r="AA207" s="1425"/>
      <c r="AB207" s="1425"/>
      <c r="AC207" s="1425"/>
      <c r="AD207" s="1425"/>
      <c r="AE207" s="1425"/>
      <c r="AF207" s="1425"/>
      <c r="AG207" s="1425"/>
      <c r="AH207" s="1425"/>
      <c r="AI207" s="1425"/>
      <c r="AJ207" s="1425"/>
      <c r="AK207" s="1425"/>
      <c r="AL207" s="1425"/>
      <c r="AM207" s="1425"/>
      <c r="AN207" s="1425"/>
      <c r="AO207" s="1425"/>
      <c r="AP207" s="1425"/>
      <c r="AQ207" s="1425"/>
      <c r="AR207" s="1425"/>
      <c r="AS207" s="1425"/>
      <c r="AT207" s="1425"/>
    </row>
    <row r="208" spans="2:46" ht="10.5">
      <c r="B208" s="1623"/>
      <c r="C208" s="1446" t="s">
        <v>68</v>
      </c>
      <c r="D208" s="1424"/>
      <c r="E208" s="1424"/>
      <c r="F208" s="1424"/>
      <c r="G208" s="1424"/>
      <c r="H208" s="1424"/>
      <c r="I208" s="1424"/>
      <c r="J208" s="1424"/>
      <c r="K208" s="1424"/>
      <c r="L208" s="1424"/>
      <c r="M208" s="1424"/>
      <c r="N208" s="1424"/>
      <c r="O208" s="1424"/>
      <c r="P208" s="1424"/>
      <c r="Q208" s="1424">
        <f>+'Full Assumptions '!E413</f>
        <v>0</v>
      </c>
      <c r="R208" s="1424"/>
      <c r="S208" s="1424"/>
      <c r="T208" s="1424"/>
      <c r="U208" s="1424"/>
      <c r="V208" s="1424"/>
      <c r="W208" s="1424"/>
      <c r="X208" s="1424"/>
      <c r="Y208" s="1424"/>
      <c r="Z208" s="1424"/>
      <c r="AA208" s="1424"/>
      <c r="AB208" s="1424"/>
      <c r="AC208" s="1424"/>
      <c r="AD208" s="1424"/>
      <c r="AE208" s="1424"/>
      <c r="AF208" s="1424"/>
      <c r="AG208" s="1424"/>
      <c r="AH208" s="1424"/>
      <c r="AI208" s="1424"/>
      <c r="AJ208" s="1424"/>
      <c r="AK208" s="1424"/>
      <c r="AL208" s="1424"/>
      <c r="AM208" s="1424"/>
      <c r="AN208" s="1424"/>
      <c r="AO208" s="1424"/>
      <c r="AP208" s="1424"/>
      <c r="AQ208" s="1424"/>
      <c r="AR208" s="1424"/>
      <c r="AS208" s="1424"/>
      <c r="AT208" s="1424"/>
    </row>
    <row r="209" spans="2:46" ht="10.5">
      <c r="B209" s="1623"/>
      <c r="C209" s="1446" t="s">
        <v>69</v>
      </c>
      <c r="D209" s="1425"/>
      <c r="E209" s="1425"/>
      <c r="F209" s="1425"/>
      <c r="G209" s="1425"/>
      <c r="H209" s="1425"/>
      <c r="I209" s="1425"/>
      <c r="J209" s="1425"/>
      <c r="K209" s="1425"/>
      <c r="L209" s="1425"/>
      <c r="M209" s="1425"/>
      <c r="N209" s="1425"/>
      <c r="O209" s="1425"/>
      <c r="P209" s="1425"/>
      <c r="Q209" s="1425"/>
      <c r="R209" s="1425">
        <f>+'Full Assumptions '!F413</f>
        <v>0</v>
      </c>
      <c r="S209" s="1425"/>
      <c r="T209" s="1425"/>
      <c r="U209" s="1425"/>
      <c r="V209" s="1425"/>
      <c r="W209" s="1425"/>
      <c r="X209" s="1425"/>
      <c r="Y209" s="1425"/>
      <c r="Z209" s="1425"/>
      <c r="AA209" s="1425"/>
      <c r="AB209" s="1425"/>
      <c r="AC209" s="1425"/>
      <c r="AD209" s="1425"/>
      <c r="AE209" s="1425"/>
      <c r="AF209" s="1425"/>
      <c r="AG209" s="1425"/>
      <c r="AH209" s="1425"/>
      <c r="AI209" s="1425"/>
      <c r="AJ209" s="1425"/>
      <c r="AK209" s="1425"/>
      <c r="AL209" s="1425"/>
      <c r="AM209" s="1425"/>
      <c r="AN209" s="1425"/>
      <c r="AO209" s="1425"/>
      <c r="AP209" s="1425"/>
      <c r="AQ209" s="1425"/>
      <c r="AR209" s="1425"/>
      <c r="AS209" s="1425"/>
      <c r="AT209" s="1425"/>
    </row>
    <row r="210" spans="2:46" ht="10.5">
      <c r="B210" s="1623" t="s">
        <v>79</v>
      </c>
      <c r="C210" s="1446" t="s">
        <v>66</v>
      </c>
      <c r="D210" s="1424"/>
      <c r="E210" s="1424"/>
      <c r="F210" s="1424"/>
      <c r="G210" s="1424"/>
      <c r="H210" s="1424"/>
      <c r="I210" s="1424"/>
      <c r="J210" s="1424"/>
      <c r="K210" s="1424"/>
      <c r="L210" s="1424"/>
      <c r="M210" s="1424"/>
      <c r="N210" s="1424"/>
      <c r="O210" s="1424"/>
      <c r="P210" s="1424"/>
      <c r="Q210" s="1424"/>
      <c r="R210" s="1424"/>
      <c r="S210" s="1424">
        <f>+'Full Assumptions '!C414</f>
        <v>0</v>
      </c>
      <c r="T210" s="1424"/>
      <c r="U210" s="1424"/>
      <c r="V210" s="1424"/>
      <c r="W210" s="1424"/>
      <c r="X210" s="1424"/>
      <c r="Y210" s="1424"/>
      <c r="Z210" s="1424"/>
      <c r="AA210" s="1424"/>
      <c r="AB210" s="1424"/>
      <c r="AC210" s="1424"/>
      <c r="AD210" s="1424"/>
      <c r="AE210" s="1424"/>
      <c r="AF210" s="1424"/>
      <c r="AG210" s="1424"/>
      <c r="AH210" s="1424"/>
      <c r="AI210" s="1424"/>
      <c r="AJ210" s="1424"/>
      <c r="AK210" s="1424"/>
      <c r="AL210" s="1424"/>
      <c r="AM210" s="1424"/>
      <c r="AN210" s="1424"/>
      <c r="AO210" s="1424"/>
      <c r="AP210" s="1424"/>
      <c r="AQ210" s="1424"/>
      <c r="AR210" s="1424"/>
      <c r="AS210" s="1424"/>
      <c r="AT210" s="1424"/>
    </row>
    <row r="211" spans="2:46" ht="10.5">
      <c r="B211" s="1623"/>
      <c r="C211" s="1446" t="s">
        <v>67</v>
      </c>
      <c r="D211" s="1425"/>
      <c r="E211" s="1425"/>
      <c r="F211" s="1425"/>
      <c r="G211" s="1425"/>
      <c r="H211" s="1425"/>
      <c r="I211" s="1425"/>
      <c r="J211" s="1425"/>
      <c r="K211" s="1425"/>
      <c r="L211" s="1425"/>
      <c r="M211" s="1425"/>
      <c r="N211" s="1425"/>
      <c r="O211" s="1425"/>
      <c r="P211" s="1425"/>
      <c r="Q211" s="1425"/>
      <c r="R211" s="1425"/>
      <c r="S211" s="1425"/>
      <c r="T211" s="1425">
        <f>+'Full Assumptions '!D414</f>
        <v>0</v>
      </c>
      <c r="U211" s="1425"/>
      <c r="V211" s="1425"/>
      <c r="W211" s="1425"/>
      <c r="X211" s="1425"/>
      <c r="Y211" s="1425"/>
      <c r="Z211" s="1425"/>
      <c r="AA211" s="1425"/>
      <c r="AB211" s="1425"/>
      <c r="AC211" s="1425"/>
      <c r="AD211" s="1425"/>
      <c r="AE211" s="1425"/>
      <c r="AF211" s="1425"/>
      <c r="AG211" s="1425"/>
      <c r="AH211" s="1425"/>
      <c r="AI211" s="1425"/>
      <c r="AJ211" s="1425"/>
      <c r="AK211" s="1425"/>
      <c r="AL211" s="1425"/>
      <c r="AM211" s="1425"/>
      <c r="AN211" s="1425"/>
      <c r="AO211" s="1425"/>
      <c r="AP211" s="1425"/>
      <c r="AQ211" s="1425"/>
      <c r="AR211" s="1425"/>
      <c r="AS211" s="1425"/>
      <c r="AT211" s="1425"/>
    </row>
    <row r="212" spans="2:46" ht="10.5">
      <c r="B212" s="1623"/>
      <c r="C212" s="1446" t="s">
        <v>68</v>
      </c>
      <c r="D212" s="1424"/>
      <c r="E212" s="1424"/>
      <c r="F212" s="1424"/>
      <c r="G212" s="1424"/>
      <c r="H212" s="1424"/>
      <c r="I212" s="1424"/>
      <c r="J212" s="1424"/>
      <c r="K212" s="1424"/>
      <c r="L212" s="1424"/>
      <c r="M212" s="1424"/>
      <c r="N212" s="1424"/>
      <c r="O212" s="1424"/>
      <c r="P212" s="1424"/>
      <c r="Q212" s="1424"/>
      <c r="R212" s="1424"/>
      <c r="S212" s="1424"/>
      <c r="T212" s="1424"/>
      <c r="U212" s="1424">
        <f>+'Full Assumptions '!E414</f>
        <v>0</v>
      </c>
      <c r="V212" s="1424"/>
      <c r="W212" s="1424"/>
      <c r="X212" s="1424"/>
      <c r="Y212" s="1424"/>
      <c r="Z212" s="1424"/>
      <c r="AA212" s="1424"/>
      <c r="AB212" s="1424"/>
      <c r="AC212" s="1424"/>
      <c r="AD212" s="1424"/>
      <c r="AE212" s="1424"/>
      <c r="AF212" s="1424"/>
      <c r="AG212" s="1424"/>
      <c r="AH212" s="1424"/>
      <c r="AI212" s="1424"/>
      <c r="AJ212" s="1424"/>
      <c r="AK212" s="1424"/>
      <c r="AL212" s="1424"/>
      <c r="AM212" s="1424"/>
      <c r="AN212" s="1424"/>
      <c r="AO212" s="1424"/>
      <c r="AP212" s="1424"/>
      <c r="AQ212" s="1424"/>
      <c r="AR212" s="1424"/>
      <c r="AS212" s="1424"/>
      <c r="AT212" s="1424"/>
    </row>
    <row r="213" spans="2:46" ht="10.5">
      <c r="B213" s="1623"/>
      <c r="C213" s="1446" t="s">
        <v>69</v>
      </c>
      <c r="D213" s="1425"/>
      <c r="E213" s="1425"/>
      <c r="F213" s="1425"/>
      <c r="G213" s="1425"/>
      <c r="H213" s="1425"/>
      <c r="I213" s="1425"/>
      <c r="J213" s="1425"/>
      <c r="K213" s="1425"/>
      <c r="L213" s="1425"/>
      <c r="M213" s="1425"/>
      <c r="N213" s="1425"/>
      <c r="O213" s="1425"/>
      <c r="P213" s="1425"/>
      <c r="Q213" s="1425"/>
      <c r="R213" s="1425"/>
      <c r="S213" s="1425"/>
      <c r="T213" s="1425"/>
      <c r="U213" s="1425"/>
      <c r="V213" s="1425">
        <f>+'Full Assumptions '!F414</f>
        <v>0</v>
      </c>
      <c r="W213" s="1425"/>
      <c r="X213" s="1425"/>
      <c r="Y213" s="1425"/>
      <c r="Z213" s="1425"/>
      <c r="AA213" s="1425"/>
      <c r="AB213" s="1425"/>
      <c r="AC213" s="1425"/>
      <c r="AD213" s="1425"/>
      <c r="AE213" s="1425"/>
      <c r="AF213" s="1425"/>
      <c r="AG213" s="1425"/>
      <c r="AH213" s="1425"/>
      <c r="AI213" s="1425"/>
      <c r="AJ213" s="1425"/>
      <c r="AK213" s="1425"/>
      <c r="AL213" s="1425"/>
      <c r="AM213" s="1425"/>
      <c r="AN213" s="1425"/>
      <c r="AO213" s="1425"/>
      <c r="AP213" s="1425"/>
      <c r="AQ213" s="1425"/>
      <c r="AR213" s="1425"/>
      <c r="AS213" s="1425"/>
      <c r="AT213" s="1425"/>
    </row>
    <row r="214" spans="2:46" ht="10.5">
      <c r="B214" s="1623" t="s">
        <v>80</v>
      </c>
      <c r="C214" s="1446" t="s">
        <v>66</v>
      </c>
      <c r="D214" s="1424"/>
      <c r="E214" s="1424"/>
      <c r="F214" s="1424"/>
      <c r="G214" s="1424"/>
      <c r="H214" s="1424"/>
      <c r="I214" s="1424"/>
      <c r="J214" s="1424"/>
      <c r="K214" s="1424"/>
      <c r="L214" s="1424"/>
      <c r="M214" s="1424"/>
      <c r="N214" s="1424"/>
      <c r="O214" s="1424"/>
      <c r="P214" s="1424"/>
      <c r="Q214" s="1424"/>
      <c r="R214" s="1424"/>
      <c r="S214" s="1424"/>
      <c r="T214" s="1424"/>
      <c r="U214" s="1424"/>
      <c r="V214" s="1424"/>
      <c r="W214" s="1424">
        <f>+'Full Assumptions '!C415</f>
        <v>0</v>
      </c>
      <c r="X214" s="1424"/>
      <c r="Y214" s="1424"/>
      <c r="Z214" s="1424"/>
      <c r="AA214" s="1424"/>
      <c r="AB214" s="1424"/>
      <c r="AC214" s="1424"/>
      <c r="AD214" s="1424"/>
      <c r="AE214" s="1424"/>
      <c r="AF214" s="1424"/>
      <c r="AG214" s="1424"/>
      <c r="AH214" s="1424"/>
      <c r="AI214" s="1424"/>
      <c r="AJ214" s="1424"/>
      <c r="AK214" s="1424"/>
      <c r="AL214" s="1424"/>
      <c r="AM214" s="1424"/>
      <c r="AN214" s="1424"/>
      <c r="AO214" s="1424"/>
      <c r="AP214" s="1424"/>
      <c r="AQ214" s="1424"/>
      <c r="AR214" s="1424"/>
      <c r="AS214" s="1424"/>
      <c r="AT214" s="1424"/>
    </row>
    <row r="215" spans="2:46" ht="10.5">
      <c r="B215" s="1623"/>
      <c r="C215" s="1446" t="s">
        <v>67</v>
      </c>
      <c r="D215" s="1425"/>
      <c r="E215" s="1425"/>
      <c r="F215" s="1425"/>
      <c r="G215" s="1425"/>
      <c r="H215" s="1425"/>
      <c r="I215" s="1425"/>
      <c r="J215" s="1425"/>
      <c r="K215" s="1425"/>
      <c r="L215" s="1425"/>
      <c r="M215" s="1425"/>
      <c r="N215" s="1425"/>
      <c r="O215" s="1425"/>
      <c r="P215" s="1425"/>
      <c r="Q215" s="1425"/>
      <c r="R215" s="1425"/>
      <c r="S215" s="1425"/>
      <c r="T215" s="1425"/>
      <c r="U215" s="1425"/>
      <c r="V215" s="1425"/>
      <c r="W215" s="1425"/>
      <c r="X215" s="1425">
        <f>+'Full Assumptions '!D415</f>
        <v>0</v>
      </c>
      <c r="Y215" s="1425"/>
      <c r="Z215" s="1425"/>
      <c r="AA215" s="1425"/>
      <c r="AB215" s="1425"/>
      <c r="AC215" s="1425"/>
      <c r="AD215" s="1425"/>
      <c r="AE215" s="1425"/>
      <c r="AF215" s="1425"/>
      <c r="AG215" s="1425"/>
      <c r="AH215" s="1425"/>
      <c r="AI215" s="1425"/>
      <c r="AJ215" s="1425"/>
      <c r="AK215" s="1425"/>
      <c r="AL215" s="1425"/>
      <c r="AM215" s="1425"/>
      <c r="AN215" s="1425"/>
      <c r="AO215" s="1425"/>
      <c r="AP215" s="1425"/>
      <c r="AQ215" s="1425"/>
      <c r="AR215" s="1425"/>
      <c r="AS215" s="1425"/>
      <c r="AT215" s="1425"/>
    </row>
    <row r="216" spans="2:46" ht="10.5">
      <c r="B216" s="1623"/>
      <c r="C216" s="1446" t="s">
        <v>68</v>
      </c>
      <c r="D216" s="1424"/>
      <c r="E216" s="1424"/>
      <c r="F216" s="1424"/>
      <c r="G216" s="1424"/>
      <c r="H216" s="1424"/>
      <c r="I216" s="1424"/>
      <c r="J216" s="1424"/>
      <c r="K216" s="1424"/>
      <c r="L216" s="1424"/>
      <c r="M216" s="1424"/>
      <c r="N216" s="1424"/>
      <c r="O216" s="1424"/>
      <c r="P216" s="1424"/>
      <c r="Q216" s="1424"/>
      <c r="R216" s="1424"/>
      <c r="S216" s="1424"/>
      <c r="T216" s="1424"/>
      <c r="U216" s="1424"/>
      <c r="V216" s="1424"/>
      <c r="W216" s="1424"/>
      <c r="X216" s="1424"/>
      <c r="Y216" s="1424">
        <f>+'Full Assumptions '!E415</f>
        <v>0</v>
      </c>
      <c r="Z216" s="1424"/>
      <c r="AA216" s="1424"/>
      <c r="AB216" s="1424"/>
      <c r="AC216" s="1424"/>
      <c r="AD216" s="1424"/>
      <c r="AE216" s="1424"/>
      <c r="AF216" s="1424"/>
      <c r="AG216" s="1424"/>
      <c r="AH216" s="1424"/>
      <c r="AI216" s="1424"/>
      <c r="AJ216" s="1424"/>
      <c r="AK216" s="1424"/>
      <c r="AL216" s="1424"/>
      <c r="AM216" s="1424"/>
      <c r="AN216" s="1424"/>
      <c r="AO216" s="1424"/>
      <c r="AP216" s="1424"/>
      <c r="AQ216" s="1424"/>
      <c r="AR216" s="1424"/>
      <c r="AS216" s="1424"/>
      <c r="AT216" s="1424"/>
    </row>
    <row r="217" spans="2:46" ht="10.5">
      <c r="B217" s="1462"/>
      <c r="C217" s="1446" t="s">
        <v>69</v>
      </c>
      <c r="D217" s="1425"/>
      <c r="E217" s="1425"/>
      <c r="F217" s="1425"/>
      <c r="G217" s="1425"/>
      <c r="H217" s="1425"/>
      <c r="I217" s="1425"/>
      <c r="J217" s="1425"/>
      <c r="K217" s="1425"/>
      <c r="L217" s="1425"/>
      <c r="M217" s="1425"/>
      <c r="N217" s="1425"/>
      <c r="O217" s="1425"/>
      <c r="P217" s="1425"/>
      <c r="Q217" s="1425"/>
      <c r="R217" s="1425"/>
      <c r="S217" s="1425"/>
      <c r="T217" s="1425"/>
      <c r="U217" s="1425"/>
      <c r="V217" s="1425"/>
      <c r="W217" s="1425"/>
      <c r="X217" s="1425"/>
      <c r="Y217" s="1425"/>
      <c r="Z217" s="1425">
        <f>+'Full Assumptions '!F415</f>
        <v>0</v>
      </c>
      <c r="AA217" s="1425"/>
      <c r="AB217" s="1425"/>
      <c r="AC217" s="1425"/>
      <c r="AD217" s="1425"/>
      <c r="AE217" s="1425"/>
      <c r="AF217" s="1425"/>
      <c r="AG217" s="1425"/>
      <c r="AH217" s="1425"/>
      <c r="AI217" s="1425"/>
      <c r="AJ217" s="1425"/>
      <c r="AK217" s="1425"/>
      <c r="AL217" s="1425"/>
      <c r="AM217" s="1425"/>
      <c r="AN217" s="1425"/>
      <c r="AO217" s="1425"/>
      <c r="AP217" s="1425"/>
      <c r="AQ217" s="1425"/>
      <c r="AR217" s="1425"/>
      <c r="AS217" s="1425"/>
      <c r="AT217" s="1425"/>
    </row>
    <row r="218" spans="2:46" ht="10.5">
      <c r="B218" s="1623" t="s">
        <v>318</v>
      </c>
      <c r="C218" s="1446" t="s">
        <v>66</v>
      </c>
      <c r="D218" s="1424"/>
      <c r="E218" s="1424"/>
      <c r="F218" s="1424"/>
      <c r="G218" s="1424"/>
      <c r="H218" s="1424"/>
      <c r="I218" s="1424"/>
      <c r="J218" s="1424"/>
      <c r="K218" s="1424"/>
      <c r="L218" s="1424"/>
      <c r="M218" s="1424"/>
      <c r="N218" s="1424"/>
      <c r="O218" s="1424"/>
      <c r="P218" s="1424"/>
      <c r="Q218" s="1424"/>
      <c r="R218" s="1424"/>
      <c r="S218" s="1424"/>
      <c r="T218" s="1424"/>
      <c r="U218" s="1424"/>
      <c r="V218" s="1424"/>
      <c r="W218" s="1424"/>
      <c r="X218" s="1424"/>
      <c r="Y218" s="1424"/>
      <c r="Z218" s="1424"/>
      <c r="AA218" s="1424">
        <f>+'Full Assumptions '!C416</f>
        <v>0</v>
      </c>
      <c r="AB218" s="1424"/>
      <c r="AC218" s="1424"/>
      <c r="AD218" s="1424"/>
      <c r="AE218" s="1424"/>
      <c r="AF218" s="1424"/>
      <c r="AG218" s="1424"/>
      <c r="AH218" s="1424"/>
      <c r="AI218" s="1424"/>
      <c r="AJ218" s="1424"/>
      <c r="AK218" s="1424"/>
      <c r="AL218" s="1424"/>
      <c r="AM218" s="1424"/>
      <c r="AN218" s="1424"/>
      <c r="AO218" s="1424"/>
      <c r="AP218" s="1424"/>
      <c r="AQ218" s="1424"/>
      <c r="AR218" s="1424"/>
      <c r="AS218" s="1424"/>
      <c r="AT218" s="1424"/>
    </row>
    <row r="219" spans="2:46" ht="10.5">
      <c r="B219" s="1623"/>
      <c r="C219" s="1446" t="s">
        <v>67</v>
      </c>
      <c r="D219" s="1425"/>
      <c r="E219" s="1425"/>
      <c r="F219" s="1425"/>
      <c r="G219" s="1425"/>
      <c r="H219" s="1425"/>
      <c r="I219" s="1425"/>
      <c r="J219" s="1425"/>
      <c r="K219" s="1425"/>
      <c r="L219" s="1425"/>
      <c r="M219" s="1425"/>
      <c r="N219" s="1425"/>
      <c r="O219" s="1425"/>
      <c r="P219" s="1425"/>
      <c r="Q219" s="1425"/>
      <c r="R219" s="1425"/>
      <c r="S219" s="1425"/>
      <c r="T219" s="1425"/>
      <c r="U219" s="1425"/>
      <c r="V219" s="1425"/>
      <c r="W219" s="1425"/>
      <c r="X219" s="1425"/>
      <c r="Y219" s="1425"/>
      <c r="Z219" s="1425"/>
      <c r="AA219" s="1425"/>
      <c r="AB219" s="1425">
        <f>+'Full Assumptions '!D416</f>
        <v>0</v>
      </c>
      <c r="AC219" s="1425"/>
      <c r="AD219" s="1425"/>
      <c r="AE219" s="1425"/>
      <c r="AF219" s="1425"/>
      <c r="AG219" s="1425"/>
      <c r="AH219" s="1425"/>
      <c r="AI219" s="1425"/>
      <c r="AJ219" s="1425"/>
      <c r="AK219" s="1425"/>
      <c r="AL219" s="1425"/>
      <c r="AM219" s="1425"/>
      <c r="AN219" s="1425"/>
      <c r="AO219" s="1425"/>
      <c r="AP219" s="1425"/>
      <c r="AQ219" s="1425"/>
      <c r="AR219" s="1425"/>
      <c r="AS219" s="1425"/>
      <c r="AT219" s="1425"/>
    </row>
    <row r="220" spans="2:46" ht="10.5">
      <c r="B220" s="1623"/>
      <c r="C220" s="1446" t="s">
        <v>68</v>
      </c>
      <c r="D220" s="1424"/>
      <c r="E220" s="1424"/>
      <c r="F220" s="1424"/>
      <c r="G220" s="1424"/>
      <c r="H220" s="1424"/>
      <c r="I220" s="1424"/>
      <c r="J220" s="1424"/>
      <c r="K220" s="1424"/>
      <c r="L220" s="1424"/>
      <c r="M220" s="1424"/>
      <c r="N220" s="1424"/>
      <c r="O220" s="1424"/>
      <c r="P220" s="1424"/>
      <c r="Q220" s="1424"/>
      <c r="R220" s="1424"/>
      <c r="S220" s="1424"/>
      <c r="T220" s="1424"/>
      <c r="U220" s="1424"/>
      <c r="V220" s="1424"/>
      <c r="W220" s="1424"/>
      <c r="X220" s="1424"/>
      <c r="Y220" s="1424"/>
      <c r="Z220" s="1424"/>
      <c r="AA220" s="1424"/>
      <c r="AB220" s="1424"/>
      <c r="AC220" s="1424">
        <f>+'Full Assumptions '!E416</f>
        <v>0</v>
      </c>
      <c r="AD220" s="1424"/>
      <c r="AE220" s="1424"/>
      <c r="AF220" s="1424"/>
      <c r="AG220" s="1424"/>
      <c r="AH220" s="1424"/>
      <c r="AI220" s="1424"/>
      <c r="AJ220" s="1424"/>
      <c r="AK220" s="1424"/>
      <c r="AL220" s="1424"/>
      <c r="AM220" s="1424"/>
      <c r="AN220" s="1424"/>
      <c r="AO220" s="1424"/>
      <c r="AP220" s="1424"/>
      <c r="AQ220" s="1424"/>
      <c r="AR220" s="1424"/>
      <c r="AS220" s="1424"/>
      <c r="AT220" s="1424"/>
    </row>
    <row r="221" spans="2:46" ht="10.5">
      <c r="B221" s="1462"/>
      <c r="C221" s="1446" t="s">
        <v>69</v>
      </c>
      <c r="D221" s="1425"/>
      <c r="E221" s="1425"/>
      <c r="F221" s="1425"/>
      <c r="G221" s="1425"/>
      <c r="H221" s="1425"/>
      <c r="I221" s="1425"/>
      <c r="J221" s="1425"/>
      <c r="K221" s="1425"/>
      <c r="L221" s="1425"/>
      <c r="M221" s="1425"/>
      <c r="N221" s="1425"/>
      <c r="O221" s="1425"/>
      <c r="P221" s="1425"/>
      <c r="Q221" s="1425"/>
      <c r="R221" s="1425"/>
      <c r="S221" s="1425"/>
      <c r="T221" s="1425"/>
      <c r="U221" s="1425"/>
      <c r="V221" s="1425"/>
      <c r="W221" s="1425"/>
      <c r="X221" s="1425"/>
      <c r="Y221" s="1425"/>
      <c r="Z221" s="1425"/>
      <c r="AA221" s="1425"/>
      <c r="AB221" s="1425"/>
      <c r="AC221" s="1425"/>
      <c r="AD221" s="1425">
        <f>+'Full Assumptions '!F416</f>
        <v>0</v>
      </c>
      <c r="AE221" s="1425"/>
      <c r="AF221" s="1425"/>
      <c r="AG221" s="1425"/>
      <c r="AH221" s="1425"/>
      <c r="AI221" s="1425"/>
      <c r="AJ221" s="1425"/>
      <c r="AK221" s="1425"/>
      <c r="AL221" s="1425"/>
      <c r="AM221" s="1425"/>
      <c r="AN221" s="1425"/>
      <c r="AO221" s="1425"/>
      <c r="AP221" s="1425"/>
      <c r="AQ221" s="1425"/>
      <c r="AR221" s="1425"/>
      <c r="AS221" s="1425"/>
      <c r="AT221" s="1425"/>
    </row>
    <row r="222" spans="2:46" ht="10.5">
      <c r="B222" s="1623" t="s">
        <v>317</v>
      </c>
      <c r="C222" s="1446" t="s">
        <v>66</v>
      </c>
      <c r="D222" s="1424"/>
      <c r="E222" s="1424"/>
      <c r="F222" s="1424"/>
      <c r="G222" s="1424"/>
      <c r="H222" s="1424"/>
      <c r="I222" s="1424"/>
      <c r="J222" s="1424"/>
      <c r="K222" s="1424"/>
      <c r="L222" s="1424"/>
      <c r="M222" s="1424"/>
      <c r="N222" s="1424"/>
      <c r="O222" s="1424"/>
      <c r="P222" s="1424"/>
      <c r="Q222" s="1424"/>
      <c r="R222" s="1424"/>
      <c r="S222" s="1424"/>
      <c r="T222" s="1424"/>
      <c r="U222" s="1424"/>
      <c r="V222" s="1424"/>
      <c r="W222" s="1424"/>
      <c r="X222" s="1424"/>
      <c r="Y222" s="1424"/>
      <c r="Z222" s="1424"/>
      <c r="AA222" s="1424"/>
      <c r="AB222" s="1424"/>
      <c r="AC222" s="1424"/>
      <c r="AD222" s="1424"/>
      <c r="AE222" s="1424">
        <f>+'Full Assumptions '!C417</f>
        <v>0</v>
      </c>
      <c r="AF222" s="1424"/>
      <c r="AG222" s="1424"/>
      <c r="AH222" s="1424"/>
      <c r="AI222" s="1424"/>
      <c r="AJ222" s="1424"/>
      <c r="AK222" s="1424"/>
      <c r="AL222" s="1424"/>
      <c r="AM222" s="1424"/>
      <c r="AN222" s="1424"/>
      <c r="AO222" s="1424"/>
      <c r="AP222" s="1424"/>
      <c r="AQ222" s="1424"/>
      <c r="AR222" s="1424"/>
      <c r="AS222" s="1424"/>
      <c r="AT222" s="1424"/>
    </row>
    <row r="223" spans="2:46" ht="10.5">
      <c r="B223" s="1623"/>
      <c r="C223" s="1446" t="s">
        <v>67</v>
      </c>
      <c r="D223" s="1425"/>
      <c r="E223" s="1425"/>
      <c r="F223" s="1425"/>
      <c r="G223" s="1425"/>
      <c r="H223" s="1425"/>
      <c r="I223" s="1425"/>
      <c r="J223" s="1425"/>
      <c r="K223" s="1425"/>
      <c r="L223" s="1425"/>
      <c r="M223" s="1425"/>
      <c r="N223" s="1425"/>
      <c r="O223" s="1425"/>
      <c r="P223" s="1425"/>
      <c r="Q223" s="1425"/>
      <c r="R223" s="1425"/>
      <c r="S223" s="1425"/>
      <c r="T223" s="1425"/>
      <c r="U223" s="1425"/>
      <c r="V223" s="1425"/>
      <c r="W223" s="1425"/>
      <c r="X223" s="1425"/>
      <c r="Y223" s="1425"/>
      <c r="Z223" s="1425"/>
      <c r="AA223" s="1425"/>
      <c r="AB223" s="1425"/>
      <c r="AC223" s="1425"/>
      <c r="AD223" s="1425"/>
      <c r="AE223" s="1425"/>
      <c r="AF223" s="1425">
        <f>+'Full Assumptions '!D417</f>
        <v>0</v>
      </c>
      <c r="AG223" s="1425"/>
      <c r="AH223" s="1425"/>
      <c r="AI223" s="1425"/>
      <c r="AJ223" s="1425"/>
      <c r="AK223" s="1425"/>
      <c r="AL223" s="1425"/>
      <c r="AM223" s="1425"/>
      <c r="AN223" s="1425"/>
      <c r="AO223" s="1425"/>
      <c r="AP223" s="1425"/>
      <c r="AQ223" s="1425"/>
      <c r="AR223" s="1425"/>
      <c r="AS223" s="1425"/>
      <c r="AT223" s="1425"/>
    </row>
    <row r="224" spans="2:46" ht="10.5">
      <c r="B224" s="1623"/>
      <c r="C224" s="1446" t="s">
        <v>68</v>
      </c>
      <c r="D224" s="1424"/>
      <c r="E224" s="1424"/>
      <c r="F224" s="1424"/>
      <c r="G224" s="1424"/>
      <c r="H224" s="1424"/>
      <c r="I224" s="1424"/>
      <c r="J224" s="1424"/>
      <c r="K224" s="1424"/>
      <c r="L224" s="1424"/>
      <c r="M224" s="1424"/>
      <c r="N224" s="1424"/>
      <c r="O224" s="1424"/>
      <c r="P224" s="1424"/>
      <c r="Q224" s="1424"/>
      <c r="R224" s="1424"/>
      <c r="S224" s="1424"/>
      <c r="T224" s="1424"/>
      <c r="U224" s="1424"/>
      <c r="V224" s="1424"/>
      <c r="W224" s="1424"/>
      <c r="X224" s="1424"/>
      <c r="Y224" s="1424"/>
      <c r="Z224" s="1424"/>
      <c r="AA224" s="1424"/>
      <c r="AB224" s="1424"/>
      <c r="AC224" s="1424"/>
      <c r="AD224" s="1424"/>
      <c r="AE224" s="1424"/>
      <c r="AF224" s="1424"/>
      <c r="AG224" s="1424">
        <f>+'Full Assumptions '!E417</f>
        <v>0</v>
      </c>
      <c r="AH224" s="1424"/>
      <c r="AI224" s="1424"/>
      <c r="AJ224" s="1424"/>
      <c r="AK224" s="1424"/>
      <c r="AL224" s="1424"/>
      <c r="AM224" s="1424"/>
      <c r="AN224" s="1424"/>
      <c r="AO224" s="1424"/>
      <c r="AP224" s="1424"/>
      <c r="AQ224" s="1424"/>
      <c r="AR224" s="1424"/>
      <c r="AS224" s="1424"/>
      <c r="AT224" s="1424"/>
    </row>
    <row r="225" spans="2:66" ht="10.5">
      <c r="B225" s="1462"/>
      <c r="C225" s="1446" t="s">
        <v>69</v>
      </c>
      <c r="D225" s="1425"/>
      <c r="E225" s="1425"/>
      <c r="F225" s="1425"/>
      <c r="G225" s="1425"/>
      <c r="H225" s="1425"/>
      <c r="I225" s="1425"/>
      <c r="J225" s="1425"/>
      <c r="K225" s="1425"/>
      <c r="L225" s="1425"/>
      <c r="M225" s="1425"/>
      <c r="N225" s="1425"/>
      <c r="O225" s="1425"/>
      <c r="P225" s="1425"/>
      <c r="Q225" s="1425"/>
      <c r="R225" s="1425"/>
      <c r="S225" s="1425"/>
      <c r="T225" s="1425"/>
      <c r="U225" s="1425"/>
      <c r="V225" s="1425"/>
      <c r="W225" s="1425"/>
      <c r="X225" s="1425"/>
      <c r="Y225" s="1425"/>
      <c r="Z225" s="1425"/>
      <c r="AA225" s="1425"/>
      <c r="AB225" s="1425"/>
      <c r="AC225" s="1425"/>
      <c r="AD225" s="1425"/>
      <c r="AE225" s="1425"/>
      <c r="AF225" s="1425"/>
      <c r="AG225" s="1425"/>
      <c r="AH225" s="1425">
        <f>+'Full Assumptions '!F417</f>
        <v>0</v>
      </c>
      <c r="AI225" s="1425"/>
      <c r="AJ225" s="1425"/>
      <c r="AK225" s="1425"/>
      <c r="AL225" s="1425"/>
      <c r="AM225" s="1425"/>
      <c r="AN225" s="1425"/>
      <c r="AO225" s="1425"/>
      <c r="AP225" s="1425"/>
      <c r="AQ225" s="1425"/>
      <c r="AR225" s="1425"/>
      <c r="AS225" s="1425"/>
      <c r="AT225" s="1425"/>
    </row>
    <row r="226" spans="2:66" ht="10.5">
      <c r="B226" s="1623" t="s">
        <v>319</v>
      </c>
      <c r="C226" s="1446" t="s">
        <v>66</v>
      </c>
      <c r="D226" s="1424"/>
      <c r="E226" s="1424"/>
      <c r="F226" s="1424"/>
      <c r="G226" s="1424"/>
      <c r="H226" s="1424"/>
      <c r="I226" s="1424"/>
      <c r="J226" s="1424"/>
      <c r="K226" s="1424"/>
      <c r="L226" s="1424"/>
      <c r="M226" s="1424"/>
      <c r="N226" s="1424"/>
      <c r="O226" s="1424"/>
      <c r="P226" s="1424"/>
      <c r="Q226" s="1424"/>
      <c r="R226" s="1424"/>
      <c r="S226" s="1424"/>
      <c r="T226" s="1424"/>
      <c r="U226" s="1424"/>
      <c r="V226" s="1424"/>
      <c r="W226" s="1424"/>
      <c r="X226" s="1424"/>
      <c r="Y226" s="1424"/>
      <c r="Z226" s="1424"/>
      <c r="AA226" s="1424"/>
      <c r="AB226" s="1424"/>
      <c r="AC226" s="1424"/>
      <c r="AD226" s="1424"/>
      <c r="AE226" s="1424"/>
      <c r="AF226" s="1424"/>
      <c r="AG226" s="1424"/>
      <c r="AH226" s="1424"/>
      <c r="AI226" s="1424">
        <f>+'Full Assumptions '!C418</f>
        <v>0</v>
      </c>
      <c r="AJ226" s="1424"/>
      <c r="AK226" s="1424"/>
      <c r="AL226" s="1424"/>
      <c r="AM226" s="1424"/>
      <c r="AN226" s="1424"/>
      <c r="AO226" s="1424"/>
      <c r="AP226" s="1424"/>
      <c r="AQ226" s="1424"/>
      <c r="AR226" s="1424"/>
      <c r="AS226" s="1424"/>
      <c r="AT226" s="1424"/>
    </row>
    <row r="227" spans="2:66" ht="10.5">
      <c r="B227" s="1623"/>
      <c r="C227" s="1446" t="s">
        <v>67</v>
      </c>
      <c r="D227" s="1425"/>
      <c r="E227" s="1425"/>
      <c r="F227" s="1425"/>
      <c r="G227" s="1425"/>
      <c r="H227" s="1425"/>
      <c r="I227" s="1425"/>
      <c r="J227" s="1425"/>
      <c r="K227" s="1425"/>
      <c r="L227" s="1425"/>
      <c r="M227" s="1425"/>
      <c r="N227" s="1425"/>
      <c r="O227" s="1425"/>
      <c r="P227" s="1425"/>
      <c r="Q227" s="1425"/>
      <c r="R227" s="1425"/>
      <c r="S227" s="1425"/>
      <c r="T227" s="1425"/>
      <c r="U227" s="1425"/>
      <c r="V227" s="1425"/>
      <c r="W227" s="1425"/>
      <c r="X227" s="1425"/>
      <c r="Y227" s="1425"/>
      <c r="Z227" s="1425"/>
      <c r="AA227" s="1425"/>
      <c r="AB227" s="1425"/>
      <c r="AC227" s="1425"/>
      <c r="AD227" s="1425"/>
      <c r="AE227" s="1425"/>
      <c r="AF227" s="1425"/>
      <c r="AG227" s="1425"/>
      <c r="AH227" s="1425"/>
      <c r="AI227" s="1425"/>
      <c r="AJ227" s="1425">
        <f>+'Full Assumptions '!D418</f>
        <v>0</v>
      </c>
      <c r="AK227" s="1425"/>
      <c r="AL227" s="1425"/>
      <c r="AM227" s="1425"/>
      <c r="AN227" s="1425"/>
      <c r="AO227" s="1425"/>
      <c r="AP227" s="1425"/>
      <c r="AQ227" s="1425"/>
      <c r="AR227" s="1425"/>
      <c r="AS227" s="1425"/>
      <c r="AT227" s="1425"/>
    </row>
    <row r="228" spans="2:66" ht="10.5">
      <c r="B228" s="1623"/>
      <c r="C228" s="1446" t="s">
        <v>68</v>
      </c>
      <c r="D228" s="1424"/>
      <c r="E228" s="1424"/>
      <c r="F228" s="1424"/>
      <c r="G228" s="1424"/>
      <c r="H228" s="1424"/>
      <c r="I228" s="1424"/>
      <c r="J228" s="1424"/>
      <c r="K228" s="1424"/>
      <c r="L228" s="1424"/>
      <c r="M228" s="1424"/>
      <c r="N228" s="1424"/>
      <c r="O228" s="1424"/>
      <c r="P228" s="1424"/>
      <c r="Q228" s="1424"/>
      <c r="R228" s="1424"/>
      <c r="S228" s="1424"/>
      <c r="T228" s="1424"/>
      <c r="U228" s="1424"/>
      <c r="V228" s="1424"/>
      <c r="W228" s="1424"/>
      <c r="X228" s="1424"/>
      <c r="Y228" s="1424"/>
      <c r="Z228" s="1424"/>
      <c r="AA228" s="1424"/>
      <c r="AB228" s="1424"/>
      <c r="AC228" s="1424"/>
      <c r="AD228" s="1424"/>
      <c r="AE228" s="1424"/>
      <c r="AF228" s="1424"/>
      <c r="AG228" s="1424"/>
      <c r="AH228" s="1424"/>
      <c r="AI228" s="1424"/>
      <c r="AJ228" s="1424"/>
      <c r="AK228" s="1424">
        <f>+'Full Assumptions '!E418</f>
        <v>0</v>
      </c>
      <c r="AL228" s="1424"/>
      <c r="AM228" s="1424"/>
      <c r="AN228" s="1424"/>
      <c r="AO228" s="1424"/>
      <c r="AP228" s="1424"/>
      <c r="AQ228" s="1424"/>
      <c r="AR228" s="1424"/>
      <c r="AS228" s="1424"/>
      <c r="AT228" s="1424"/>
    </row>
    <row r="229" spans="2:66" ht="10.5">
      <c r="B229" s="1462"/>
      <c r="C229" s="1446" t="s">
        <v>69</v>
      </c>
      <c r="D229" s="1425"/>
      <c r="E229" s="1425"/>
      <c r="F229" s="1425"/>
      <c r="G229" s="1425"/>
      <c r="H229" s="1425"/>
      <c r="I229" s="1425"/>
      <c r="J229" s="1425"/>
      <c r="K229" s="1425"/>
      <c r="L229" s="1425"/>
      <c r="M229" s="1425"/>
      <c r="N229" s="1425"/>
      <c r="O229" s="1425"/>
      <c r="P229" s="1425"/>
      <c r="Q229" s="1425"/>
      <c r="R229" s="1425"/>
      <c r="S229" s="1425"/>
      <c r="T229" s="1425"/>
      <c r="U229" s="1425"/>
      <c r="V229" s="1425"/>
      <c r="W229" s="1425"/>
      <c r="X229" s="1425"/>
      <c r="Y229" s="1425"/>
      <c r="Z229" s="1425"/>
      <c r="AA229" s="1425"/>
      <c r="AB229" s="1425"/>
      <c r="AC229" s="1425"/>
      <c r="AD229" s="1425"/>
      <c r="AE229" s="1425"/>
      <c r="AF229" s="1425"/>
      <c r="AG229" s="1425"/>
      <c r="AH229" s="1425"/>
      <c r="AI229" s="1425"/>
      <c r="AJ229" s="1425"/>
      <c r="AK229" s="1425"/>
      <c r="AL229" s="1425">
        <f>+'Full Assumptions '!F418</f>
        <v>0</v>
      </c>
      <c r="AM229" s="1425"/>
      <c r="AN229" s="1425"/>
      <c r="AO229" s="1425"/>
      <c r="AP229" s="1425"/>
      <c r="AQ229" s="1425"/>
      <c r="AR229" s="1425"/>
      <c r="AS229" s="1425"/>
      <c r="AT229" s="1425"/>
    </row>
    <row r="230" spans="2:66" ht="10.5">
      <c r="B230" s="1623" t="s">
        <v>412</v>
      </c>
      <c r="C230" s="1446" t="s">
        <v>66</v>
      </c>
      <c r="D230" s="1424"/>
      <c r="E230" s="1424"/>
      <c r="F230" s="1424"/>
      <c r="G230" s="1424"/>
      <c r="H230" s="1424"/>
      <c r="I230" s="1424"/>
      <c r="J230" s="1424"/>
      <c r="K230" s="1424"/>
      <c r="L230" s="1424"/>
      <c r="M230" s="1424"/>
      <c r="N230" s="1424"/>
      <c r="O230" s="1424"/>
      <c r="P230" s="1424"/>
      <c r="Q230" s="1424"/>
      <c r="R230" s="1424"/>
      <c r="S230" s="1424"/>
      <c r="T230" s="1424"/>
      <c r="U230" s="1424"/>
      <c r="V230" s="1424"/>
      <c r="W230" s="1424"/>
      <c r="X230" s="1424"/>
      <c r="Y230" s="1424"/>
      <c r="Z230" s="1424"/>
      <c r="AA230" s="1424"/>
      <c r="AB230" s="1424"/>
      <c r="AC230" s="1424"/>
      <c r="AD230" s="1424"/>
      <c r="AE230" s="1424"/>
      <c r="AF230" s="1424"/>
      <c r="AG230" s="1424"/>
      <c r="AH230" s="1424"/>
      <c r="AI230" s="1424"/>
      <c r="AJ230" s="1424"/>
      <c r="AK230" s="1424"/>
      <c r="AL230" s="1424"/>
      <c r="AM230" s="1424">
        <f>+'Full Assumptions '!C419</f>
        <v>0</v>
      </c>
      <c r="AN230" s="1424"/>
      <c r="AO230" s="1424"/>
      <c r="AP230" s="1424"/>
      <c r="AQ230" s="1424"/>
      <c r="AR230" s="1424"/>
      <c r="AS230" s="1424"/>
      <c r="AT230" s="1424"/>
    </row>
    <row r="231" spans="2:66" ht="10.5">
      <c r="B231" s="1623"/>
      <c r="C231" s="1446" t="s">
        <v>67</v>
      </c>
      <c r="D231" s="1425"/>
      <c r="E231" s="1425"/>
      <c r="F231" s="1425"/>
      <c r="G231" s="1425"/>
      <c r="H231" s="1425"/>
      <c r="I231" s="1425"/>
      <c r="J231" s="1425"/>
      <c r="K231" s="1425"/>
      <c r="L231" s="1425"/>
      <c r="M231" s="1425"/>
      <c r="N231" s="1425"/>
      <c r="O231" s="1425"/>
      <c r="P231" s="1425"/>
      <c r="Q231" s="1425"/>
      <c r="R231" s="1425"/>
      <c r="S231" s="1425"/>
      <c r="T231" s="1425"/>
      <c r="U231" s="1425"/>
      <c r="V231" s="1425"/>
      <c r="W231" s="1425"/>
      <c r="X231" s="1425"/>
      <c r="Y231" s="1425"/>
      <c r="Z231" s="1425"/>
      <c r="AA231" s="1425"/>
      <c r="AB231" s="1425"/>
      <c r="AC231" s="1425"/>
      <c r="AD231" s="1425"/>
      <c r="AE231" s="1425"/>
      <c r="AF231" s="1425"/>
      <c r="AG231" s="1425"/>
      <c r="AH231" s="1425"/>
      <c r="AI231" s="1425"/>
      <c r="AJ231" s="1425"/>
      <c r="AK231" s="1425"/>
      <c r="AL231" s="1425"/>
      <c r="AM231" s="1425"/>
      <c r="AN231" s="1425">
        <f>+'Full Assumptions '!D419</f>
        <v>0</v>
      </c>
      <c r="AO231" s="1425"/>
      <c r="AP231" s="1425"/>
      <c r="AQ231" s="1425"/>
      <c r="AR231" s="1425"/>
      <c r="AS231" s="1425"/>
      <c r="AT231" s="1425"/>
    </row>
    <row r="232" spans="2:66" ht="10.5">
      <c r="B232" s="1623"/>
      <c r="C232" s="1446" t="s">
        <v>68</v>
      </c>
      <c r="D232" s="1424"/>
      <c r="E232" s="1424"/>
      <c r="F232" s="1424"/>
      <c r="G232" s="1424"/>
      <c r="H232" s="1424"/>
      <c r="I232" s="1424"/>
      <c r="J232" s="1424"/>
      <c r="K232" s="1424"/>
      <c r="L232" s="1424"/>
      <c r="M232" s="1424"/>
      <c r="N232" s="1424"/>
      <c r="O232" s="1424"/>
      <c r="P232" s="1424"/>
      <c r="Q232" s="1424"/>
      <c r="R232" s="1424"/>
      <c r="S232" s="1424"/>
      <c r="T232" s="1424"/>
      <c r="U232" s="1424"/>
      <c r="V232" s="1424"/>
      <c r="W232" s="1424"/>
      <c r="X232" s="1424"/>
      <c r="Y232" s="1424"/>
      <c r="Z232" s="1424"/>
      <c r="AA232" s="1424"/>
      <c r="AB232" s="1424"/>
      <c r="AC232" s="1424"/>
      <c r="AD232" s="1424"/>
      <c r="AE232" s="1424"/>
      <c r="AF232" s="1424"/>
      <c r="AG232" s="1424"/>
      <c r="AH232" s="1424"/>
      <c r="AI232" s="1424"/>
      <c r="AJ232" s="1424"/>
      <c r="AK232" s="1424"/>
      <c r="AL232" s="1424"/>
      <c r="AM232" s="1424"/>
      <c r="AN232" s="1424"/>
      <c r="AO232" s="1424">
        <f>+'Full Assumptions '!E419</f>
        <v>0</v>
      </c>
      <c r="AP232" s="1424"/>
      <c r="AQ232" s="1424"/>
      <c r="AR232" s="1424"/>
      <c r="AS232" s="1424"/>
      <c r="AT232" s="1424"/>
    </row>
    <row r="233" spans="2:66" ht="10.5">
      <c r="B233" s="1462"/>
      <c r="C233" s="1446" t="s">
        <v>69</v>
      </c>
      <c r="D233" s="1425"/>
      <c r="E233" s="1425"/>
      <c r="F233" s="1425"/>
      <c r="G233" s="1425"/>
      <c r="H233" s="1425"/>
      <c r="I233" s="1425"/>
      <c r="J233" s="1425"/>
      <c r="K233" s="1425"/>
      <c r="L233" s="1425"/>
      <c r="M233" s="1425"/>
      <c r="N233" s="1425"/>
      <c r="O233" s="1425"/>
      <c r="P233" s="1425"/>
      <c r="Q233" s="1425"/>
      <c r="R233" s="1425"/>
      <c r="S233" s="1425"/>
      <c r="T233" s="1425"/>
      <c r="U233" s="1425"/>
      <c r="V233" s="1425"/>
      <c r="W233" s="1425"/>
      <c r="X233" s="1425"/>
      <c r="Y233" s="1425"/>
      <c r="Z233" s="1425"/>
      <c r="AA233" s="1425"/>
      <c r="AB233" s="1425"/>
      <c r="AC233" s="1425"/>
      <c r="AD233" s="1425"/>
      <c r="AE233" s="1425"/>
      <c r="AF233" s="1425"/>
      <c r="AG233" s="1425"/>
      <c r="AH233" s="1425"/>
      <c r="AI233" s="1425"/>
      <c r="AJ233" s="1425"/>
      <c r="AK233" s="1425"/>
      <c r="AL233" s="1425"/>
      <c r="AM233" s="1425"/>
      <c r="AN233" s="1425"/>
      <c r="AO233" s="1425"/>
      <c r="AP233" s="1425">
        <f>+'Full Assumptions '!F419</f>
        <v>0</v>
      </c>
      <c r="AQ233" s="1425"/>
      <c r="AR233" s="1425"/>
      <c r="AS233" s="1425"/>
      <c r="AT233" s="1425"/>
    </row>
    <row r="234" spans="2:66" ht="10.5">
      <c r="B234" s="1623" t="s">
        <v>413</v>
      </c>
      <c r="C234" s="1446" t="s">
        <v>66</v>
      </c>
      <c r="D234" s="1424"/>
      <c r="E234" s="1424"/>
      <c r="F234" s="1424"/>
      <c r="G234" s="1424"/>
      <c r="H234" s="1424"/>
      <c r="I234" s="1424"/>
      <c r="J234" s="1424"/>
      <c r="K234" s="1424"/>
      <c r="L234" s="1424"/>
      <c r="M234" s="1424"/>
      <c r="N234" s="1424"/>
      <c r="O234" s="1424"/>
      <c r="P234" s="1424"/>
      <c r="Q234" s="1424"/>
      <c r="R234" s="1424"/>
      <c r="S234" s="1424"/>
      <c r="T234" s="1424"/>
      <c r="U234" s="1424"/>
      <c r="V234" s="1424"/>
      <c r="W234" s="1424"/>
      <c r="X234" s="1424"/>
      <c r="Y234" s="1424"/>
      <c r="Z234" s="1424"/>
      <c r="AA234" s="1424"/>
      <c r="AB234" s="1424"/>
      <c r="AC234" s="1424"/>
      <c r="AD234" s="1424"/>
      <c r="AE234" s="1424"/>
      <c r="AF234" s="1424"/>
      <c r="AG234" s="1424"/>
      <c r="AH234" s="1424"/>
      <c r="AI234" s="1424"/>
      <c r="AJ234" s="1424"/>
      <c r="AK234" s="1424"/>
      <c r="AL234" s="1424"/>
      <c r="AM234" s="1424"/>
      <c r="AN234" s="1424"/>
      <c r="AO234" s="1424"/>
      <c r="AP234" s="1424"/>
      <c r="AQ234" s="1424">
        <f>+'Full Assumptions '!C420</f>
        <v>0</v>
      </c>
      <c r="AR234" s="1424"/>
      <c r="AS234" s="1424"/>
      <c r="AT234" s="1424"/>
    </row>
    <row r="235" spans="2:66" ht="10.5">
      <c r="B235" s="1623"/>
      <c r="C235" s="1446" t="s">
        <v>67</v>
      </c>
      <c r="D235" s="1425"/>
      <c r="E235" s="1425"/>
      <c r="F235" s="1425"/>
      <c r="G235" s="1425"/>
      <c r="H235" s="1425"/>
      <c r="I235" s="1425"/>
      <c r="J235" s="1425"/>
      <c r="K235" s="1425"/>
      <c r="L235" s="1425"/>
      <c r="M235" s="1425"/>
      <c r="N235" s="1425"/>
      <c r="O235" s="1425"/>
      <c r="P235" s="1425"/>
      <c r="Q235" s="1425"/>
      <c r="R235" s="1425"/>
      <c r="S235" s="1425"/>
      <c r="T235" s="1425"/>
      <c r="U235" s="1425"/>
      <c r="V235" s="1425"/>
      <c r="W235" s="1425"/>
      <c r="X235" s="1425"/>
      <c r="Y235" s="1425"/>
      <c r="Z235" s="1425"/>
      <c r="AA235" s="1425"/>
      <c r="AB235" s="1425"/>
      <c r="AC235" s="1425"/>
      <c r="AD235" s="1425"/>
      <c r="AE235" s="1425"/>
      <c r="AF235" s="1425"/>
      <c r="AG235" s="1425"/>
      <c r="AH235" s="1425"/>
      <c r="AI235" s="1425"/>
      <c r="AJ235" s="1425"/>
      <c r="AK235" s="1425"/>
      <c r="AL235" s="1425"/>
      <c r="AM235" s="1425"/>
      <c r="AN235" s="1425"/>
      <c r="AO235" s="1425"/>
      <c r="AP235" s="1425"/>
      <c r="AQ235" s="1425"/>
      <c r="AR235" s="1425">
        <f>+'Full Assumptions '!D420</f>
        <v>0</v>
      </c>
      <c r="AS235" s="1425"/>
      <c r="AT235" s="1425"/>
    </row>
    <row r="236" spans="2:66" ht="10.5">
      <c r="B236" s="1623"/>
      <c r="C236" s="1446" t="s">
        <v>68</v>
      </c>
      <c r="D236" s="1424"/>
      <c r="E236" s="1424"/>
      <c r="F236" s="1424"/>
      <c r="G236" s="1424"/>
      <c r="H236" s="1424"/>
      <c r="I236" s="1424"/>
      <c r="J236" s="1424"/>
      <c r="K236" s="1424"/>
      <c r="L236" s="1424"/>
      <c r="M236" s="1424"/>
      <c r="N236" s="1424"/>
      <c r="O236" s="1424"/>
      <c r="P236" s="1424"/>
      <c r="Q236" s="1424"/>
      <c r="R236" s="1424"/>
      <c r="S236" s="1424"/>
      <c r="T236" s="1424"/>
      <c r="U236" s="1424"/>
      <c r="V236" s="1424"/>
      <c r="W236" s="1424"/>
      <c r="X236" s="1424"/>
      <c r="Y236" s="1424"/>
      <c r="Z236" s="1424"/>
      <c r="AA236" s="1424"/>
      <c r="AB236" s="1424"/>
      <c r="AC236" s="1424"/>
      <c r="AD236" s="1424"/>
      <c r="AE236" s="1424"/>
      <c r="AF236" s="1424"/>
      <c r="AG236" s="1424"/>
      <c r="AH236" s="1424"/>
      <c r="AI236" s="1424"/>
      <c r="AJ236" s="1424"/>
      <c r="AK236" s="1424"/>
      <c r="AL236" s="1424"/>
      <c r="AM236" s="1424"/>
      <c r="AN236" s="1424"/>
      <c r="AO236" s="1424"/>
      <c r="AP236" s="1424"/>
      <c r="AQ236" s="1424"/>
      <c r="AR236" s="1424"/>
      <c r="AS236" s="1424">
        <f>+'Full Assumptions '!E420</f>
        <v>0</v>
      </c>
      <c r="AT236" s="1424"/>
    </row>
    <row r="237" spans="2:66" ht="10.5">
      <c r="B237" s="1462"/>
      <c r="C237" s="1446" t="s">
        <v>69</v>
      </c>
      <c r="D237" s="1425"/>
      <c r="E237" s="1425"/>
      <c r="F237" s="1425"/>
      <c r="G237" s="1425"/>
      <c r="H237" s="1425"/>
      <c r="I237" s="1425"/>
      <c r="J237" s="1425"/>
      <c r="K237" s="1425"/>
      <c r="L237" s="1425"/>
      <c r="M237" s="1425"/>
      <c r="N237" s="1425"/>
      <c r="O237" s="1425"/>
      <c r="P237" s="1425"/>
      <c r="Q237" s="1425"/>
      <c r="R237" s="1425"/>
      <c r="S237" s="1425"/>
      <c r="T237" s="1425"/>
      <c r="U237" s="1425"/>
      <c r="V237" s="1425"/>
      <c r="W237" s="1425"/>
      <c r="X237" s="1425"/>
      <c r="Y237" s="1425"/>
      <c r="Z237" s="1425"/>
      <c r="AA237" s="1425"/>
      <c r="AB237" s="1425"/>
      <c r="AC237" s="1425"/>
      <c r="AD237" s="1425"/>
      <c r="AE237" s="1425"/>
      <c r="AF237" s="1425"/>
      <c r="AG237" s="1425"/>
      <c r="AH237" s="1425"/>
      <c r="AI237" s="1425"/>
      <c r="AJ237" s="1425"/>
      <c r="AK237" s="1425"/>
      <c r="AL237" s="1425"/>
      <c r="AM237" s="1425"/>
      <c r="AN237" s="1425"/>
      <c r="AO237" s="1425"/>
      <c r="AP237" s="1425"/>
      <c r="AQ237" s="1425"/>
      <c r="AR237" s="1425"/>
      <c r="AS237" s="1425"/>
      <c r="AT237" s="1425">
        <f>+'Full Assumptions '!F420</f>
        <v>0</v>
      </c>
      <c r="AU237" s="1425"/>
      <c r="AV237" s="1425"/>
      <c r="AW237" s="1425"/>
      <c r="AX237" s="1425"/>
      <c r="AY237" s="1425"/>
      <c r="AZ237" s="1425"/>
      <c r="BA237" s="1425"/>
      <c r="BB237" s="1425"/>
      <c r="BC237" s="1425"/>
      <c r="BD237" s="1425"/>
      <c r="BE237" s="1425"/>
      <c r="BF237" s="1425"/>
      <c r="BG237" s="1425"/>
      <c r="BH237" s="1425"/>
      <c r="BI237" s="1425"/>
      <c r="BJ237" s="1425"/>
      <c r="BK237" s="1425"/>
      <c r="BL237" s="1425"/>
      <c r="BM237" s="1425"/>
      <c r="BN237" s="1448"/>
    </row>
    <row r="238" spans="2:66" ht="10.5">
      <c r="B238" s="1623" t="s">
        <v>626</v>
      </c>
      <c r="C238" s="1446" t="s">
        <v>66</v>
      </c>
      <c r="D238" s="1424"/>
      <c r="E238" s="1424"/>
      <c r="F238" s="1424"/>
      <c r="G238" s="1424"/>
      <c r="H238" s="1424"/>
      <c r="I238" s="1424"/>
      <c r="J238" s="1424"/>
      <c r="K238" s="1424"/>
      <c r="L238" s="1424"/>
      <c r="M238" s="1424"/>
      <c r="N238" s="1424"/>
      <c r="O238" s="1424"/>
      <c r="P238" s="1424"/>
      <c r="Q238" s="1424"/>
      <c r="R238" s="1424"/>
      <c r="S238" s="1424"/>
      <c r="T238" s="1424"/>
      <c r="U238" s="1424"/>
      <c r="V238" s="1424"/>
      <c r="W238" s="1424"/>
      <c r="X238" s="1424"/>
      <c r="Y238" s="1424"/>
      <c r="Z238" s="1424"/>
      <c r="AA238" s="1424"/>
      <c r="AB238" s="1424"/>
      <c r="AC238" s="1424"/>
      <c r="AD238" s="1424"/>
      <c r="AE238" s="1424"/>
      <c r="AF238" s="1424"/>
      <c r="AG238" s="1424"/>
      <c r="AH238" s="1424"/>
      <c r="AI238" s="1424"/>
      <c r="AJ238" s="1424"/>
      <c r="AK238" s="1424"/>
      <c r="AL238" s="1424"/>
      <c r="AM238" s="1424"/>
      <c r="AN238" s="1424"/>
      <c r="AO238" s="1424"/>
      <c r="AP238" s="1424"/>
      <c r="AQ238" s="1424"/>
      <c r="AR238" s="1424"/>
      <c r="AS238" s="1424"/>
      <c r="AT238" s="1424"/>
      <c r="AU238" s="1424">
        <f>+'Full Assumptions '!C421</f>
        <v>0</v>
      </c>
      <c r="AV238" s="1424"/>
      <c r="AW238" s="1424"/>
      <c r="AX238" s="1424"/>
      <c r="AY238" s="1424"/>
      <c r="AZ238" s="1424"/>
      <c r="BA238" s="1424"/>
      <c r="BB238" s="1424"/>
      <c r="BC238" s="1424"/>
      <c r="BD238" s="1424"/>
      <c r="BE238" s="1424"/>
      <c r="BF238" s="1424"/>
      <c r="BG238" s="1424"/>
      <c r="BH238" s="1424"/>
      <c r="BI238" s="1424"/>
      <c r="BJ238" s="1424"/>
      <c r="BK238" s="1424"/>
      <c r="BL238" s="1424"/>
      <c r="BM238" s="1424"/>
      <c r="BN238" s="1449"/>
    </row>
    <row r="239" spans="2:66" ht="10.5">
      <c r="B239" s="1623"/>
      <c r="C239" s="1446" t="s">
        <v>67</v>
      </c>
      <c r="D239" s="1425"/>
      <c r="E239" s="1425"/>
      <c r="F239" s="1425"/>
      <c r="G239" s="1425"/>
      <c r="H239" s="1425"/>
      <c r="I239" s="1425"/>
      <c r="J239" s="1425"/>
      <c r="K239" s="1425"/>
      <c r="L239" s="1425"/>
      <c r="M239" s="1425"/>
      <c r="N239" s="1425"/>
      <c r="O239" s="1425"/>
      <c r="P239" s="1425"/>
      <c r="Q239" s="1425"/>
      <c r="R239" s="1425"/>
      <c r="S239" s="1425"/>
      <c r="T239" s="1425"/>
      <c r="U239" s="1425"/>
      <c r="V239" s="1425"/>
      <c r="W239" s="1425"/>
      <c r="X239" s="1425"/>
      <c r="Y239" s="1425"/>
      <c r="Z239" s="1425"/>
      <c r="AA239" s="1425"/>
      <c r="AB239" s="1425"/>
      <c r="AC239" s="1425"/>
      <c r="AD239" s="1425"/>
      <c r="AE239" s="1425"/>
      <c r="AF239" s="1425"/>
      <c r="AG239" s="1425"/>
      <c r="AH239" s="1425"/>
      <c r="AI239" s="1425"/>
      <c r="AJ239" s="1425"/>
      <c r="AK239" s="1425"/>
      <c r="AL239" s="1425"/>
      <c r="AM239" s="1425"/>
      <c r="AN239" s="1425"/>
      <c r="AO239" s="1425"/>
      <c r="AP239" s="1425"/>
      <c r="AQ239" s="1425"/>
      <c r="AR239" s="1425"/>
      <c r="AS239" s="1425"/>
      <c r="AT239" s="1425"/>
      <c r="AU239" s="1425"/>
      <c r="AV239" s="1425">
        <f>+'Full Assumptions '!D421</f>
        <v>0</v>
      </c>
      <c r="AW239" s="1425"/>
      <c r="AX239" s="1425"/>
      <c r="AY239" s="1425"/>
      <c r="AZ239" s="1425"/>
      <c r="BA239" s="1425"/>
      <c r="BB239" s="1425"/>
      <c r="BC239" s="1425"/>
      <c r="BD239" s="1425"/>
      <c r="BE239" s="1425"/>
      <c r="BF239" s="1425"/>
      <c r="BG239" s="1425"/>
      <c r="BH239" s="1425"/>
      <c r="BI239" s="1425"/>
      <c r="BJ239" s="1425"/>
      <c r="BK239" s="1425"/>
      <c r="BL239" s="1425"/>
      <c r="BM239" s="1425"/>
      <c r="BN239" s="1448"/>
    </row>
    <row r="240" spans="2:66" ht="10.5">
      <c r="B240" s="1623"/>
      <c r="C240" s="1446" t="s">
        <v>68</v>
      </c>
      <c r="D240" s="1424"/>
      <c r="E240" s="1424"/>
      <c r="F240" s="1424"/>
      <c r="G240" s="1424"/>
      <c r="H240" s="1424"/>
      <c r="I240" s="1424"/>
      <c r="J240" s="1424"/>
      <c r="K240" s="1424"/>
      <c r="L240" s="1424"/>
      <c r="M240" s="1424"/>
      <c r="N240" s="1424"/>
      <c r="O240" s="1424"/>
      <c r="P240" s="1424"/>
      <c r="Q240" s="1424"/>
      <c r="R240" s="1424"/>
      <c r="S240" s="1424"/>
      <c r="T240" s="1424"/>
      <c r="U240" s="1424"/>
      <c r="V240" s="1424"/>
      <c r="W240" s="1424"/>
      <c r="X240" s="1424"/>
      <c r="Y240" s="1424"/>
      <c r="Z240" s="1424"/>
      <c r="AA240" s="1424"/>
      <c r="AB240" s="1424"/>
      <c r="AC240" s="1424"/>
      <c r="AD240" s="1424"/>
      <c r="AE240" s="1424"/>
      <c r="AF240" s="1424"/>
      <c r="AG240" s="1424"/>
      <c r="AH240" s="1424"/>
      <c r="AI240" s="1424"/>
      <c r="AJ240" s="1424"/>
      <c r="AK240" s="1424"/>
      <c r="AL240" s="1424"/>
      <c r="AM240" s="1424"/>
      <c r="AN240" s="1424"/>
      <c r="AO240" s="1424"/>
      <c r="AP240" s="1424"/>
      <c r="AQ240" s="1424"/>
      <c r="AR240" s="1424"/>
      <c r="AS240" s="1424"/>
      <c r="AT240" s="1424"/>
      <c r="AU240" s="1424"/>
      <c r="AV240" s="1424"/>
      <c r="AW240" s="1424">
        <f>+'Full Assumptions '!E421</f>
        <v>0</v>
      </c>
      <c r="AX240" s="1424"/>
      <c r="AY240" s="1424"/>
      <c r="AZ240" s="1424"/>
      <c r="BA240" s="1424"/>
      <c r="BB240" s="1424"/>
      <c r="BC240" s="1424"/>
      <c r="BD240" s="1424"/>
      <c r="BE240" s="1424"/>
      <c r="BF240" s="1424"/>
      <c r="BG240" s="1424"/>
      <c r="BH240" s="1424"/>
      <c r="BI240" s="1424"/>
      <c r="BJ240" s="1424"/>
      <c r="BK240" s="1424"/>
      <c r="BL240" s="1424"/>
      <c r="BM240" s="1424"/>
      <c r="BN240" s="1449"/>
    </row>
    <row r="241" spans="2:66" ht="10.5">
      <c r="B241" s="1462"/>
      <c r="C241" s="1446" t="s">
        <v>69</v>
      </c>
      <c r="D241" s="1425"/>
      <c r="E241" s="1425"/>
      <c r="F241" s="1425"/>
      <c r="G241" s="1425"/>
      <c r="H241" s="1425"/>
      <c r="I241" s="1425"/>
      <c r="J241" s="1425"/>
      <c r="K241" s="1425"/>
      <c r="L241" s="1425"/>
      <c r="M241" s="1425"/>
      <c r="N241" s="1425"/>
      <c r="O241" s="1425"/>
      <c r="P241" s="1425"/>
      <c r="Q241" s="1425"/>
      <c r="R241" s="1425"/>
      <c r="S241" s="1425"/>
      <c r="T241" s="1425"/>
      <c r="U241" s="1425"/>
      <c r="V241" s="1425"/>
      <c r="W241" s="1425"/>
      <c r="X241" s="1425"/>
      <c r="Y241" s="1425"/>
      <c r="Z241" s="1425"/>
      <c r="AA241" s="1425"/>
      <c r="AB241" s="1425"/>
      <c r="AC241" s="1425"/>
      <c r="AD241" s="1425"/>
      <c r="AE241" s="1425"/>
      <c r="AF241" s="1425"/>
      <c r="AG241" s="1425"/>
      <c r="AH241" s="1425"/>
      <c r="AI241" s="1425"/>
      <c r="AJ241" s="1425"/>
      <c r="AK241" s="1425"/>
      <c r="AL241" s="1425"/>
      <c r="AM241" s="1425"/>
      <c r="AN241" s="1425"/>
      <c r="AO241" s="1425"/>
      <c r="AP241" s="1425"/>
      <c r="AQ241" s="1425"/>
      <c r="AR241" s="1425"/>
      <c r="AS241" s="1425"/>
      <c r="AT241" s="1425"/>
      <c r="AU241" s="1425"/>
      <c r="AV241" s="1425"/>
      <c r="AW241" s="1425"/>
      <c r="AX241" s="1425">
        <f>+'Full Assumptions '!F421</f>
        <v>0</v>
      </c>
      <c r="AY241" s="1425"/>
      <c r="AZ241" s="1425"/>
      <c r="BA241" s="1425"/>
      <c r="BB241" s="1425"/>
      <c r="BC241" s="1425"/>
      <c r="BD241" s="1425"/>
      <c r="BE241" s="1425"/>
      <c r="BF241" s="1425"/>
      <c r="BG241" s="1425"/>
      <c r="BH241" s="1425"/>
      <c r="BI241" s="1425"/>
      <c r="BJ241" s="1425"/>
      <c r="BK241" s="1425"/>
      <c r="BL241" s="1425"/>
      <c r="BM241" s="1425"/>
      <c r="BN241" s="1448"/>
    </row>
    <row r="242" spans="2:66" ht="10.5">
      <c r="B242" s="1623" t="s">
        <v>627</v>
      </c>
      <c r="C242" s="1446" t="s">
        <v>66</v>
      </c>
      <c r="D242" s="1424"/>
      <c r="E242" s="1424"/>
      <c r="F242" s="1424"/>
      <c r="G242" s="1424"/>
      <c r="H242" s="1424"/>
      <c r="I242" s="1424"/>
      <c r="J242" s="1424"/>
      <c r="K242" s="1424"/>
      <c r="L242" s="1424"/>
      <c r="M242" s="1424"/>
      <c r="N242" s="1424"/>
      <c r="O242" s="1424"/>
      <c r="P242" s="1424"/>
      <c r="Q242" s="1424"/>
      <c r="R242" s="1424"/>
      <c r="S242" s="1424"/>
      <c r="T242" s="1424"/>
      <c r="U242" s="1424"/>
      <c r="V242" s="1424"/>
      <c r="W242" s="1424"/>
      <c r="X242" s="1424"/>
      <c r="Y242" s="1424"/>
      <c r="Z242" s="1424"/>
      <c r="AA242" s="1424"/>
      <c r="AB242" s="1424"/>
      <c r="AC242" s="1424"/>
      <c r="AD242" s="1424"/>
      <c r="AE242" s="1424"/>
      <c r="AF242" s="1424"/>
      <c r="AG242" s="1424"/>
      <c r="AH242" s="1424"/>
      <c r="AI242" s="1424"/>
      <c r="AJ242" s="1424"/>
      <c r="AK242" s="1424"/>
      <c r="AL242" s="1424"/>
      <c r="AM242" s="1424"/>
      <c r="AN242" s="1424"/>
      <c r="AO242" s="1424"/>
      <c r="AP242" s="1424"/>
      <c r="AQ242" s="1424"/>
      <c r="AR242" s="1424"/>
      <c r="AS242" s="1424"/>
      <c r="AT242" s="1424"/>
      <c r="AU242" s="1424"/>
      <c r="AV242" s="1424"/>
      <c r="AW242" s="1424"/>
      <c r="AX242" s="1424"/>
      <c r="AY242" s="1424">
        <f>+'Full Assumptions '!C422</f>
        <v>0</v>
      </c>
      <c r="AZ242" s="1424"/>
      <c r="BA242" s="1424"/>
      <c r="BB242" s="1424"/>
      <c r="BC242" s="1424"/>
      <c r="BD242" s="1424"/>
      <c r="BE242" s="1424"/>
      <c r="BF242" s="1424"/>
      <c r="BG242" s="1424"/>
      <c r="BH242" s="1424"/>
      <c r="BI242" s="1424"/>
      <c r="BJ242" s="1424"/>
      <c r="BK242" s="1424"/>
      <c r="BL242" s="1424"/>
      <c r="BM242" s="1424"/>
      <c r="BN242" s="1449"/>
    </row>
    <row r="243" spans="2:66" ht="10.5">
      <c r="B243" s="1623"/>
      <c r="C243" s="1446" t="s">
        <v>67</v>
      </c>
      <c r="D243" s="1425"/>
      <c r="E243" s="1425"/>
      <c r="F243" s="1425"/>
      <c r="G243" s="1425"/>
      <c r="H243" s="1425"/>
      <c r="I243" s="1425"/>
      <c r="J243" s="1425"/>
      <c r="K243" s="1425"/>
      <c r="L243" s="1425"/>
      <c r="M243" s="1425"/>
      <c r="N243" s="1425"/>
      <c r="O243" s="1425"/>
      <c r="P243" s="1425"/>
      <c r="Q243" s="1425"/>
      <c r="R243" s="1425"/>
      <c r="S243" s="1425"/>
      <c r="T243" s="1425"/>
      <c r="U243" s="1425"/>
      <c r="V243" s="1425"/>
      <c r="W243" s="1425"/>
      <c r="X243" s="1425"/>
      <c r="Y243" s="1425"/>
      <c r="Z243" s="1425"/>
      <c r="AA243" s="1425"/>
      <c r="AB243" s="1425"/>
      <c r="AC243" s="1425"/>
      <c r="AD243" s="1425"/>
      <c r="AE243" s="1425"/>
      <c r="AF243" s="1425"/>
      <c r="AG243" s="1425"/>
      <c r="AH243" s="1425"/>
      <c r="AI243" s="1425"/>
      <c r="AJ243" s="1425"/>
      <c r="AK243" s="1425"/>
      <c r="AL243" s="1425"/>
      <c r="AM243" s="1425"/>
      <c r="AN243" s="1425"/>
      <c r="AO243" s="1425"/>
      <c r="AP243" s="1425"/>
      <c r="AQ243" s="1425"/>
      <c r="AR243" s="1425"/>
      <c r="AS243" s="1425"/>
      <c r="AT243" s="1425"/>
      <c r="AU243" s="1425"/>
      <c r="AV243" s="1425"/>
      <c r="AW243" s="1425"/>
      <c r="AX243" s="1425"/>
      <c r="AY243" s="1425"/>
      <c r="AZ243" s="1425">
        <f>+'Full Assumptions '!D422</f>
        <v>0</v>
      </c>
      <c r="BA243" s="1425"/>
      <c r="BB243" s="1425"/>
      <c r="BC243" s="1425"/>
      <c r="BD243" s="1425"/>
      <c r="BE243" s="1425"/>
      <c r="BF243" s="1425"/>
      <c r="BG243" s="1425"/>
      <c r="BH243" s="1425"/>
      <c r="BI243" s="1425"/>
      <c r="BJ243" s="1425"/>
      <c r="BK243" s="1425"/>
      <c r="BL243" s="1425"/>
      <c r="BM243" s="1425"/>
      <c r="BN243" s="1448"/>
    </row>
    <row r="244" spans="2:66" ht="10.5">
      <c r="B244" s="1623"/>
      <c r="C244" s="1446" t="s">
        <v>68</v>
      </c>
      <c r="D244" s="1424"/>
      <c r="E244" s="1424"/>
      <c r="F244" s="1424"/>
      <c r="G244" s="1424"/>
      <c r="H244" s="1424"/>
      <c r="I244" s="1424"/>
      <c r="J244" s="1424"/>
      <c r="K244" s="1424"/>
      <c r="L244" s="1424"/>
      <c r="M244" s="1424"/>
      <c r="N244" s="1424"/>
      <c r="O244" s="1424"/>
      <c r="P244" s="1424"/>
      <c r="Q244" s="1424"/>
      <c r="R244" s="1424"/>
      <c r="S244" s="1424"/>
      <c r="T244" s="1424"/>
      <c r="U244" s="1424"/>
      <c r="V244" s="1424"/>
      <c r="W244" s="1424"/>
      <c r="X244" s="1424"/>
      <c r="Y244" s="1424"/>
      <c r="Z244" s="1424"/>
      <c r="AA244" s="1424"/>
      <c r="AB244" s="1424"/>
      <c r="AC244" s="1424"/>
      <c r="AD244" s="1424"/>
      <c r="AE244" s="1424"/>
      <c r="AF244" s="1424"/>
      <c r="AG244" s="1424"/>
      <c r="AH244" s="1424"/>
      <c r="AI244" s="1424"/>
      <c r="AJ244" s="1424"/>
      <c r="AK244" s="1424"/>
      <c r="AL244" s="1424"/>
      <c r="AM244" s="1424"/>
      <c r="AN244" s="1424"/>
      <c r="AO244" s="1424"/>
      <c r="AP244" s="1424"/>
      <c r="AQ244" s="1424"/>
      <c r="AR244" s="1424"/>
      <c r="AS244" s="1424"/>
      <c r="AT244" s="1424"/>
      <c r="AU244" s="1424"/>
      <c r="AV244" s="1424"/>
      <c r="AW244" s="1424"/>
      <c r="AX244" s="1424"/>
      <c r="AY244" s="1424"/>
      <c r="AZ244" s="1424"/>
      <c r="BA244" s="1424">
        <f>+'Full Assumptions '!E422</f>
        <v>0</v>
      </c>
      <c r="BB244" s="1424"/>
      <c r="BC244" s="1424"/>
      <c r="BD244" s="1424"/>
      <c r="BE244" s="1424"/>
      <c r="BF244" s="1424"/>
      <c r="BG244" s="1424"/>
      <c r="BH244" s="1424"/>
      <c r="BI244" s="1424"/>
      <c r="BJ244" s="1424"/>
      <c r="BK244" s="1424"/>
      <c r="BL244" s="1424"/>
      <c r="BM244" s="1424"/>
      <c r="BN244" s="1449"/>
    </row>
    <row r="245" spans="2:66" ht="10.5">
      <c r="B245" s="1462"/>
      <c r="C245" s="1446" t="s">
        <v>69</v>
      </c>
      <c r="D245" s="1425"/>
      <c r="E245" s="1425"/>
      <c r="F245" s="1425"/>
      <c r="G245" s="1425"/>
      <c r="H245" s="1425"/>
      <c r="I245" s="1425"/>
      <c r="J245" s="1425"/>
      <c r="K245" s="1425"/>
      <c r="L245" s="1425"/>
      <c r="M245" s="1425"/>
      <c r="N245" s="1425"/>
      <c r="O245" s="1425"/>
      <c r="P245" s="1425"/>
      <c r="Q245" s="1425"/>
      <c r="R245" s="1425"/>
      <c r="S245" s="1425"/>
      <c r="T245" s="1425"/>
      <c r="U245" s="1425"/>
      <c r="V245" s="1425"/>
      <c r="W245" s="1425"/>
      <c r="X245" s="1425"/>
      <c r="Y245" s="1425"/>
      <c r="Z245" s="1425"/>
      <c r="AA245" s="1425"/>
      <c r="AB245" s="1425"/>
      <c r="AC245" s="1425"/>
      <c r="AD245" s="1425"/>
      <c r="AE245" s="1425"/>
      <c r="AF245" s="1425"/>
      <c r="AG245" s="1425"/>
      <c r="AH245" s="1425"/>
      <c r="AI245" s="1425"/>
      <c r="AJ245" s="1425"/>
      <c r="AK245" s="1425"/>
      <c r="AL245" s="1425"/>
      <c r="AM245" s="1425"/>
      <c r="AN245" s="1425"/>
      <c r="AO245" s="1425"/>
      <c r="AP245" s="1425"/>
      <c r="AQ245" s="1425"/>
      <c r="AR245" s="1425"/>
      <c r="AS245" s="1425"/>
      <c r="AT245" s="1425"/>
      <c r="AU245" s="1425"/>
      <c r="AV245" s="1425"/>
      <c r="AW245" s="1425"/>
      <c r="AX245" s="1425"/>
      <c r="AY245" s="1425"/>
      <c r="AZ245" s="1425"/>
      <c r="BA245" s="1425"/>
      <c r="BB245" s="1425">
        <f>+'Full Assumptions '!F422</f>
        <v>0</v>
      </c>
      <c r="BC245" s="1425"/>
      <c r="BD245" s="1425"/>
      <c r="BE245" s="1425"/>
      <c r="BF245" s="1425"/>
      <c r="BG245" s="1425"/>
      <c r="BH245" s="1425"/>
      <c r="BI245" s="1425"/>
      <c r="BJ245" s="1425"/>
      <c r="BK245" s="1425"/>
      <c r="BL245" s="1425"/>
      <c r="BM245" s="1425"/>
      <c r="BN245" s="1448"/>
    </row>
    <row r="246" spans="2:66" ht="10.5">
      <c r="B246" s="1623" t="s">
        <v>628</v>
      </c>
      <c r="C246" s="1446" t="s">
        <v>66</v>
      </c>
      <c r="D246" s="1424"/>
      <c r="E246" s="1424"/>
      <c r="F246" s="1424"/>
      <c r="G246" s="1424"/>
      <c r="H246" s="1424"/>
      <c r="I246" s="1424"/>
      <c r="J246" s="1424"/>
      <c r="K246" s="1424"/>
      <c r="L246" s="1424"/>
      <c r="M246" s="1424"/>
      <c r="N246" s="1424"/>
      <c r="O246" s="1424"/>
      <c r="P246" s="1424"/>
      <c r="Q246" s="1424"/>
      <c r="R246" s="1424"/>
      <c r="S246" s="1424"/>
      <c r="T246" s="1424"/>
      <c r="U246" s="1424"/>
      <c r="V246" s="1424"/>
      <c r="W246" s="1424"/>
      <c r="X246" s="1424"/>
      <c r="Y246" s="1424"/>
      <c r="Z246" s="1424"/>
      <c r="AA246" s="1424"/>
      <c r="AB246" s="1424"/>
      <c r="AC246" s="1424"/>
      <c r="AD246" s="1424"/>
      <c r="AE246" s="1424"/>
      <c r="AF246" s="1424"/>
      <c r="AG246" s="1424"/>
      <c r="AH246" s="1424"/>
      <c r="AI246" s="1424"/>
      <c r="AJ246" s="1424"/>
      <c r="AK246" s="1424"/>
      <c r="AL246" s="1424"/>
      <c r="AM246" s="1424"/>
      <c r="AN246" s="1424"/>
      <c r="AO246" s="1424"/>
      <c r="AP246" s="1424"/>
      <c r="AQ246" s="1424"/>
      <c r="AR246" s="1424"/>
      <c r="AS246" s="1424"/>
      <c r="AT246" s="1424"/>
      <c r="AU246" s="1424"/>
      <c r="AV246" s="1424"/>
      <c r="AW246" s="1424"/>
      <c r="AX246" s="1424"/>
      <c r="AY246" s="1424"/>
      <c r="AZ246" s="1424"/>
      <c r="BA246" s="1424"/>
      <c r="BB246" s="1424"/>
      <c r="BC246" s="1424">
        <f>+'Full Assumptions '!C423</f>
        <v>0</v>
      </c>
      <c r="BD246" s="1424"/>
      <c r="BE246" s="1424"/>
      <c r="BF246" s="1424"/>
      <c r="BG246" s="1424"/>
      <c r="BH246" s="1424"/>
      <c r="BI246" s="1424"/>
      <c r="BJ246" s="1424"/>
      <c r="BK246" s="1424"/>
      <c r="BL246" s="1424"/>
      <c r="BM246" s="1424"/>
      <c r="BN246" s="1449"/>
    </row>
    <row r="247" spans="2:66" ht="10.5">
      <c r="B247" s="1623"/>
      <c r="C247" s="1446" t="s">
        <v>67</v>
      </c>
      <c r="D247" s="1425"/>
      <c r="E247" s="1425"/>
      <c r="F247" s="1425"/>
      <c r="G247" s="1425"/>
      <c r="H247" s="1425"/>
      <c r="I247" s="1425"/>
      <c r="J247" s="1425"/>
      <c r="K247" s="1425"/>
      <c r="L247" s="1425"/>
      <c r="M247" s="1425"/>
      <c r="N247" s="1425"/>
      <c r="O247" s="1425"/>
      <c r="P247" s="1425"/>
      <c r="Q247" s="1425"/>
      <c r="R247" s="1425"/>
      <c r="S247" s="1425"/>
      <c r="T247" s="1425"/>
      <c r="U247" s="1425"/>
      <c r="V247" s="1425"/>
      <c r="W247" s="1425"/>
      <c r="X247" s="1425"/>
      <c r="Y247" s="1425"/>
      <c r="Z247" s="1425"/>
      <c r="AA247" s="1425"/>
      <c r="AB247" s="1425"/>
      <c r="AC247" s="1425"/>
      <c r="AD247" s="1425"/>
      <c r="AE247" s="1425"/>
      <c r="AF247" s="1425"/>
      <c r="AG247" s="1425"/>
      <c r="AH247" s="1425"/>
      <c r="AI247" s="1425"/>
      <c r="AJ247" s="1425"/>
      <c r="AK247" s="1425"/>
      <c r="AL247" s="1425"/>
      <c r="AM247" s="1425"/>
      <c r="AN247" s="1425"/>
      <c r="AO247" s="1425"/>
      <c r="AP247" s="1425"/>
      <c r="AQ247" s="1425"/>
      <c r="AR247" s="1425"/>
      <c r="AS247" s="1425"/>
      <c r="AT247" s="1425"/>
      <c r="AU247" s="1425"/>
      <c r="AV247" s="1425"/>
      <c r="AW247" s="1425"/>
      <c r="AX247" s="1425"/>
      <c r="AY247" s="1425"/>
      <c r="AZ247" s="1425"/>
      <c r="BA247" s="1425"/>
      <c r="BB247" s="1425"/>
      <c r="BC247" s="1425"/>
      <c r="BD247" s="1425">
        <f>+'Full Assumptions '!D423</f>
        <v>0</v>
      </c>
      <c r="BE247" s="1425"/>
      <c r="BF247" s="1425"/>
      <c r="BG247" s="1425"/>
      <c r="BH247" s="1425"/>
      <c r="BI247" s="1425"/>
      <c r="BJ247" s="1425"/>
      <c r="BK247" s="1425"/>
      <c r="BL247" s="1425"/>
      <c r="BM247" s="1425"/>
      <c r="BN247" s="1448"/>
    </row>
    <row r="248" spans="2:66" ht="10.5">
      <c r="B248" s="1623"/>
      <c r="C248" s="1446" t="s">
        <v>68</v>
      </c>
      <c r="D248" s="1424"/>
      <c r="E248" s="1424"/>
      <c r="F248" s="1424"/>
      <c r="G248" s="1424"/>
      <c r="H248" s="1424"/>
      <c r="I248" s="1424"/>
      <c r="J248" s="1424"/>
      <c r="K248" s="1424"/>
      <c r="L248" s="1424"/>
      <c r="M248" s="1424"/>
      <c r="N248" s="1424"/>
      <c r="O248" s="1424"/>
      <c r="P248" s="1424"/>
      <c r="Q248" s="1424"/>
      <c r="R248" s="1424"/>
      <c r="S248" s="1424"/>
      <c r="T248" s="1424"/>
      <c r="U248" s="1424"/>
      <c r="V248" s="1424"/>
      <c r="W248" s="1424"/>
      <c r="X248" s="1424"/>
      <c r="Y248" s="1424"/>
      <c r="Z248" s="1424"/>
      <c r="AA248" s="1424"/>
      <c r="AB248" s="1424"/>
      <c r="AC248" s="1424"/>
      <c r="AD248" s="1424"/>
      <c r="AE248" s="1424"/>
      <c r="AF248" s="1424"/>
      <c r="AG248" s="1424"/>
      <c r="AH248" s="1424"/>
      <c r="AI248" s="1424"/>
      <c r="AJ248" s="1424"/>
      <c r="AK248" s="1424"/>
      <c r="AL248" s="1424"/>
      <c r="AM248" s="1424"/>
      <c r="AN248" s="1424"/>
      <c r="AO248" s="1424"/>
      <c r="AP248" s="1424"/>
      <c r="AQ248" s="1424"/>
      <c r="AR248" s="1424"/>
      <c r="AS248" s="1424"/>
      <c r="AT248" s="1424"/>
      <c r="AU248" s="1424"/>
      <c r="AV248" s="1424"/>
      <c r="AW248" s="1424"/>
      <c r="AX248" s="1424"/>
      <c r="AY248" s="1424"/>
      <c r="AZ248" s="1424"/>
      <c r="BA248" s="1424"/>
      <c r="BB248" s="1424"/>
      <c r="BC248" s="1424"/>
      <c r="BD248" s="1424"/>
      <c r="BE248" s="1424">
        <f>+'Full Assumptions '!E423</f>
        <v>0</v>
      </c>
      <c r="BF248" s="1424"/>
      <c r="BG248" s="1424"/>
      <c r="BH248" s="1424"/>
      <c r="BI248" s="1424"/>
      <c r="BJ248" s="1424"/>
      <c r="BK248" s="1424"/>
      <c r="BL248" s="1424"/>
      <c r="BM248" s="1424"/>
      <c r="BN248" s="1449"/>
    </row>
    <row r="249" spans="2:66" ht="10.5">
      <c r="B249" s="1462"/>
      <c r="C249" s="1446" t="s">
        <v>69</v>
      </c>
      <c r="D249" s="1425"/>
      <c r="E249" s="1425"/>
      <c r="F249" s="1425"/>
      <c r="G249" s="1425"/>
      <c r="H249" s="1425"/>
      <c r="I249" s="1425"/>
      <c r="J249" s="1425"/>
      <c r="K249" s="1425"/>
      <c r="L249" s="1425"/>
      <c r="M249" s="1425"/>
      <c r="N249" s="1425"/>
      <c r="O249" s="1425"/>
      <c r="P249" s="1425"/>
      <c r="Q249" s="1425"/>
      <c r="R249" s="1425"/>
      <c r="S249" s="1425"/>
      <c r="T249" s="1425"/>
      <c r="U249" s="1425"/>
      <c r="V249" s="1425"/>
      <c r="W249" s="1425"/>
      <c r="X249" s="1425"/>
      <c r="Y249" s="1425"/>
      <c r="Z249" s="1425"/>
      <c r="AA249" s="1425"/>
      <c r="AB249" s="1425"/>
      <c r="AC249" s="1425"/>
      <c r="AD249" s="1425"/>
      <c r="AE249" s="1425"/>
      <c r="AF249" s="1425"/>
      <c r="AG249" s="1425"/>
      <c r="AH249" s="1425"/>
      <c r="AI249" s="1425"/>
      <c r="AJ249" s="1425"/>
      <c r="AK249" s="1425"/>
      <c r="AL249" s="1425"/>
      <c r="AM249" s="1425"/>
      <c r="AN249" s="1425"/>
      <c r="AO249" s="1425"/>
      <c r="AP249" s="1425"/>
      <c r="AQ249" s="1425"/>
      <c r="AR249" s="1425"/>
      <c r="AS249" s="1425"/>
      <c r="AT249" s="1425"/>
      <c r="AU249" s="1425"/>
      <c r="AV249" s="1425"/>
      <c r="AW249" s="1425"/>
      <c r="AX249" s="1425"/>
      <c r="AY249" s="1425"/>
      <c r="AZ249" s="1425"/>
      <c r="BA249" s="1425"/>
      <c r="BB249" s="1425"/>
      <c r="BC249" s="1425"/>
      <c r="BD249" s="1425"/>
      <c r="BE249" s="1425"/>
      <c r="BF249" s="1425">
        <f>+'Full Assumptions '!F423</f>
        <v>0</v>
      </c>
      <c r="BG249" s="1425"/>
      <c r="BH249" s="1425"/>
      <c r="BI249" s="1425"/>
      <c r="BJ249" s="1425"/>
      <c r="BK249" s="1425"/>
      <c r="BL249" s="1425"/>
      <c r="BM249" s="1425"/>
      <c r="BN249" s="1448"/>
    </row>
    <row r="250" spans="2:66" ht="10.5">
      <c r="B250" s="1623" t="s">
        <v>629</v>
      </c>
      <c r="C250" s="1446" t="s">
        <v>66</v>
      </c>
      <c r="D250" s="1424"/>
      <c r="E250" s="1424"/>
      <c r="F250" s="1424"/>
      <c r="G250" s="1424"/>
      <c r="H250" s="1424"/>
      <c r="I250" s="1424"/>
      <c r="J250" s="1424"/>
      <c r="K250" s="1424"/>
      <c r="L250" s="1424"/>
      <c r="M250" s="1424"/>
      <c r="N250" s="1424"/>
      <c r="O250" s="1424"/>
      <c r="P250" s="1424"/>
      <c r="Q250" s="1424"/>
      <c r="R250" s="1424"/>
      <c r="S250" s="1424"/>
      <c r="T250" s="1424"/>
      <c r="U250" s="1424"/>
      <c r="V250" s="1424"/>
      <c r="W250" s="1424"/>
      <c r="X250" s="1424"/>
      <c r="Y250" s="1424"/>
      <c r="Z250" s="1424"/>
      <c r="AA250" s="1424"/>
      <c r="AB250" s="1424"/>
      <c r="AC250" s="1424"/>
      <c r="AD250" s="1424"/>
      <c r="AE250" s="1424"/>
      <c r="AF250" s="1424"/>
      <c r="AG250" s="1424"/>
      <c r="AH250" s="1424"/>
      <c r="AI250" s="1424"/>
      <c r="AJ250" s="1424"/>
      <c r="AK250" s="1424"/>
      <c r="AL250" s="1424"/>
      <c r="AM250" s="1424"/>
      <c r="AN250" s="1424"/>
      <c r="AO250" s="1424"/>
      <c r="AP250" s="1424"/>
      <c r="AQ250" s="1424"/>
      <c r="AR250" s="1424"/>
      <c r="AS250" s="1424"/>
      <c r="AT250" s="1424"/>
      <c r="AU250" s="1424"/>
      <c r="AV250" s="1424"/>
      <c r="AW250" s="1424"/>
      <c r="AX250" s="1424"/>
      <c r="AY250" s="1424"/>
      <c r="AZ250" s="1424"/>
      <c r="BA250" s="1424"/>
      <c r="BB250" s="1424"/>
      <c r="BC250" s="1424"/>
      <c r="BD250" s="1424"/>
      <c r="BE250" s="1424"/>
      <c r="BF250" s="1424"/>
      <c r="BG250" s="1424">
        <f>+'Full Assumptions '!C424</f>
        <v>0</v>
      </c>
      <c r="BH250" s="1424"/>
      <c r="BI250" s="1424"/>
      <c r="BJ250" s="1424"/>
      <c r="BK250" s="1424"/>
      <c r="BL250" s="1424"/>
      <c r="BM250" s="1424"/>
      <c r="BN250" s="1449"/>
    </row>
    <row r="251" spans="2:66" ht="10.5">
      <c r="B251" s="1623"/>
      <c r="C251" s="1446" t="s">
        <v>67</v>
      </c>
      <c r="D251" s="1425"/>
      <c r="E251" s="1425"/>
      <c r="F251" s="1425"/>
      <c r="G251" s="1425"/>
      <c r="H251" s="1425"/>
      <c r="I251" s="1425"/>
      <c r="J251" s="1425"/>
      <c r="K251" s="1425"/>
      <c r="L251" s="1425"/>
      <c r="M251" s="1425"/>
      <c r="N251" s="1425"/>
      <c r="O251" s="1425"/>
      <c r="P251" s="1425"/>
      <c r="Q251" s="1425"/>
      <c r="R251" s="1425"/>
      <c r="S251" s="1425"/>
      <c r="T251" s="1425"/>
      <c r="U251" s="1425"/>
      <c r="V251" s="1425"/>
      <c r="W251" s="1425"/>
      <c r="X251" s="1425"/>
      <c r="Y251" s="1425"/>
      <c r="Z251" s="1425"/>
      <c r="AA251" s="1425"/>
      <c r="AB251" s="1425"/>
      <c r="AC251" s="1425"/>
      <c r="AD251" s="1425"/>
      <c r="AE251" s="1425"/>
      <c r="AF251" s="1425"/>
      <c r="AG251" s="1425"/>
      <c r="AH251" s="1425"/>
      <c r="AI251" s="1425"/>
      <c r="AJ251" s="1425"/>
      <c r="AK251" s="1425"/>
      <c r="AL251" s="1425"/>
      <c r="AM251" s="1425"/>
      <c r="AN251" s="1425"/>
      <c r="AO251" s="1425"/>
      <c r="AP251" s="1425"/>
      <c r="AQ251" s="1425"/>
      <c r="AR251" s="1425"/>
      <c r="AS251" s="1425"/>
      <c r="AT251" s="1425"/>
      <c r="AU251" s="1425"/>
      <c r="AV251" s="1425"/>
      <c r="AW251" s="1425"/>
      <c r="AX251" s="1425"/>
      <c r="AY251" s="1425"/>
      <c r="AZ251" s="1425"/>
      <c r="BA251" s="1425"/>
      <c r="BB251" s="1425"/>
      <c r="BC251" s="1425"/>
      <c r="BD251" s="1425"/>
      <c r="BE251" s="1425"/>
      <c r="BF251" s="1425"/>
      <c r="BG251" s="1425"/>
      <c r="BH251" s="1425">
        <f>+'Full Assumptions '!D424</f>
        <v>0</v>
      </c>
      <c r="BI251" s="1425"/>
      <c r="BJ251" s="1425"/>
      <c r="BK251" s="1425"/>
      <c r="BL251" s="1425"/>
      <c r="BM251" s="1425"/>
      <c r="BN251" s="1448"/>
    </row>
    <row r="252" spans="2:66" ht="10.5">
      <c r="B252" s="1623"/>
      <c r="C252" s="1446" t="s">
        <v>68</v>
      </c>
      <c r="D252" s="1424"/>
      <c r="E252" s="1424"/>
      <c r="F252" s="1424"/>
      <c r="G252" s="1424"/>
      <c r="H252" s="1424"/>
      <c r="I252" s="1424"/>
      <c r="J252" s="1424"/>
      <c r="K252" s="1424"/>
      <c r="L252" s="1424"/>
      <c r="M252" s="1424"/>
      <c r="N252" s="1424"/>
      <c r="O252" s="1424"/>
      <c r="P252" s="1424"/>
      <c r="Q252" s="1424"/>
      <c r="R252" s="1424"/>
      <c r="S252" s="1424"/>
      <c r="T252" s="1424"/>
      <c r="U252" s="1424"/>
      <c r="V252" s="1424"/>
      <c r="W252" s="1424"/>
      <c r="X252" s="1424"/>
      <c r="Y252" s="1424"/>
      <c r="Z252" s="1424"/>
      <c r="AA252" s="1424"/>
      <c r="AB252" s="1424"/>
      <c r="AC252" s="1424"/>
      <c r="AD252" s="1424"/>
      <c r="AE252" s="1424"/>
      <c r="AF252" s="1424"/>
      <c r="AG252" s="1424"/>
      <c r="AH252" s="1424"/>
      <c r="AI252" s="1424"/>
      <c r="AJ252" s="1424"/>
      <c r="AK252" s="1424"/>
      <c r="AL252" s="1424"/>
      <c r="AM252" s="1424"/>
      <c r="AN252" s="1424"/>
      <c r="AO252" s="1424"/>
      <c r="AP252" s="1424"/>
      <c r="AQ252" s="1424"/>
      <c r="AR252" s="1424"/>
      <c r="AS252" s="1424"/>
      <c r="AT252" s="1424"/>
      <c r="AU252" s="1424"/>
      <c r="AV252" s="1424"/>
      <c r="AW252" s="1424"/>
      <c r="AX252" s="1424"/>
      <c r="AY252" s="1424"/>
      <c r="AZ252" s="1424"/>
      <c r="BA252" s="1424"/>
      <c r="BB252" s="1424"/>
      <c r="BC252" s="1424"/>
      <c r="BD252" s="1424"/>
      <c r="BE252" s="1424"/>
      <c r="BF252" s="1424"/>
      <c r="BG252" s="1424"/>
      <c r="BH252" s="1424"/>
      <c r="BI252" s="1424">
        <f>+'Full Assumptions '!E424</f>
        <v>0</v>
      </c>
      <c r="BJ252" s="1424"/>
      <c r="BK252" s="1424"/>
      <c r="BL252" s="1424"/>
      <c r="BM252" s="1424"/>
      <c r="BN252" s="1449"/>
    </row>
    <row r="253" spans="2:66" ht="10.5">
      <c r="B253" s="1462"/>
      <c r="C253" s="1446" t="s">
        <v>69</v>
      </c>
      <c r="D253" s="1425"/>
      <c r="E253" s="1425"/>
      <c r="F253" s="1425"/>
      <c r="G253" s="1425"/>
      <c r="H253" s="1425"/>
      <c r="I253" s="1425"/>
      <c r="J253" s="1425"/>
      <c r="K253" s="1425"/>
      <c r="L253" s="1425"/>
      <c r="M253" s="1425"/>
      <c r="N253" s="1425"/>
      <c r="O253" s="1425"/>
      <c r="P253" s="1425"/>
      <c r="Q253" s="1425"/>
      <c r="R253" s="1425"/>
      <c r="S253" s="1425"/>
      <c r="T253" s="1425"/>
      <c r="U253" s="1425"/>
      <c r="V253" s="1425"/>
      <c r="W253" s="1425"/>
      <c r="X253" s="1425"/>
      <c r="Y253" s="1425"/>
      <c r="Z253" s="1425"/>
      <c r="AA253" s="1425"/>
      <c r="AB253" s="1425"/>
      <c r="AC253" s="1425"/>
      <c r="AD253" s="1425"/>
      <c r="AE253" s="1425"/>
      <c r="AF253" s="1425"/>
      <c r="AG253" s="1425"/>
      <c r="AH253" s="1425"/>
      <c r="AI253" s="1425"/>
      <c r="AJ253" s="1425"/>
      <c r="AK253" s="1425"/>
      <c r="AL253" s="1425"/>
      <c r="AM253" s="1425"/>
      <c r="AN253" s="1425"/>
      <c r="AO253" s="1425"/>
      <c r="AP253" s="1425"/>
      <c r="AQ253" s="1425"/>
      <c r="AR253" s="1425"/>
      <c r="AS253" s="1425"/>
      <c r="AT253" s="1425"/>
      <c r="AU253" s="1425"/>
      <c r="AV253" s="1425"/>
      <c r="AW253" s="1425"/>
      <c r="AX253" s="1425"/>
      <c r="AY253" s="1425"/>
      <c r="AZ253" s="1425"/>
      <c r="BA253" s="1425"/>
      <c r="BB253" s="1425"/>
      <c r="BC253" s="1425"/>
      <c r="BD253" s="1425"/>
      <c r="BE253" s="1425"/>
      <c r="BF253" s="1425"/>
      <c r="BG253" s="1425"/>
      <c r="BH253" s="1425"/>
      <c r="BI253" s="1425"/>
      <c r="BJ253" s="1425">
        <f>+'Full Assumptions '!F424</f>
        <v>0</v>
      </c>
      <c r="BK253" s="1425"/>
      <c r="BL253" s="1425"/>
      <c r="BM253" s="1425"/>
      <c r="BN253" s="1448"/>
    </row>
    <row r="254" spans="2:66" ht="10.5">
      <c r="B254" s="1623" t="s">
        <v>630</v>
      </c>
      <c r="C254" s="1446" t="s">
        <v>66</v>
      </c>
      <c r="D254" s="1424"/>
      <c r="E254" s="1424"/>
      <c r="F254" s="1424"/>
      <c r="G254" s="1424"/>
      <c r="H254" s="1424"/>
      <c r="I254" s="1424"/>
      <c r="J254" s="1424"/>
      <c r="K254" s="1424"/>
      <c r="L254" s="1424"/>
      <c r="M254" s="1424"/>
      <c r="N254" s="1424"/>
      <c r="O254" s="1424"/>
      <c r="P254" s="1424"/>
      <c r="Q254" s="1424"/>
      <c r="R254" s="1424"/>
      <c r="S254" s="1424"/>
      <c r="T254" s="1424"/>
      <c r="U254" s="1424"/>
      <c r="V254" s="1424"/>
      <c r="W254" s="1424"/>
      <c r="X254" s="1424"/>
      <c r="Y254" s="1424"/>
      <c r="Z254" s="1424"/>
      <c r="AA254" s="1424"/>
      <c r="AB254" s="1424"/>
      <c r="AC254" s="1424"/>
      <c r="AD254" s="1424"/>
      <c r="AE254" s="1424"/>
      <c r="AF254" s="1424"/>
      <c r="AG254" s="1424"/>
      <c r="AH254" s="1424"/>
      <c r="AI254" s="1424"/>
      <c r="AJ254" s="1424"/>
      <c r="AK254" s="1424"/>
      <c r="AL254" s="1424"/>
      <c r="AM254" s="1424"/>
      <c r="AN254" s="1424"/>
      <c r="AO254" s="1424"/>
      <c r="AP254" s="1424"/>
      <c r="AQ254" s="1424"/>
      <c r="AR254" s="1424"/>
      <c r="AS254" s="1424"/>
      <c r="AT254" s="1424"/>
      <c r="AU254" s="1424"/>
      <c r="AV254" s="1424"/>
      <c r="AW254" s="1424"/>
      <c r="AX254" s="1424"/>
      <c r="AY254" s="1424"/>
      <c r="AZ254" s="1424"/>
      <c r="BA254" s="1424"/>
      <c r="BB254" s="1424"/>
      <c r="BC254" s="1424"/>
      <c r="BD254" s="1424"/>
      <c r="BE254" s="1424"/>
      <c r="BF254" s="1424"/>
      <c r="BG254" s="1424"/>
      <c r="BH254" s="1424"/>
      <c r="BI254" s="1424"/>
      <c r="BJ254" s="1424"/>
      <c r="BK254" s="1424">
        <f>+'Full Assumptions '!C425</f>
        <v>0</v>
      </c>
      <c r="BL254" s="1424"/>
      <c r="BM254" s="1424"/>
      <c r="BN254" s="1449"/>
    </row>
    <row r="255" spans="2:66" ht="10.5">
      <c r="B255" s="1623"/>
      <c r="C255" s="1446" t="s">
        <v>67</v>
      </c>
      <c r="D255" s="1425"/>
      <c r="E255" s="1425"/>
      <c r="F255" s="1425"/>
      <c r="G255" s="1425"/>
      <c r="H255" s="1425"/>
      <c r="I255" s="1425"/>
      <c r="J255" s="1425"/>
      <c r="K255" s="1425"/>
      <c r="L255" s="1425"/>
      <c r="M255" s="1425"/>
      <c r="N255" s="1425"/>
      <c r="O255" s="1425"/>
      <c r="P255" s="1425"/>
      <c r="Q255" s="1425"/>
      <c r="R255" s="1425"/>
      <c r="S255" s="1425"/>
      <c r="T255" s="1425"/>
      <c r="U255" s="1425"/>
      <c r="V255" s="1425"/>
      <c r="W255" s="1425"/>
      <c r="X255" s="1425"/>
      <c r="Y255" s="1425"/>
      <c r="Z255" s="1425"/>
      <c r="AA255" s="1425"/>
      <c r="AB255" s="1425"/>
      <c r="AC255" s="1425"/>
      <c r="AD255" s="1425"/>
      <c r="AE255" s="1425"/>
      <c r="AF255" s="1425"/>
      <c r="AG255" s="1425"/>
      <c r="AH255" s="1425"/>
      <c r="AI255" s="1425"/>
      <c r="AJ255" s="1425"/>
      <c r="AK255" s="1425"/>
      <c r="AL255" s="1425"/>
      <c r="AM255" s="1425"/>
      <c r="AN255" s="1425"/>
      <c r="AO255" s="1425"/>
      <c r="AP255" s="1425"/>
      <c r="AQ255" s="1425"/>
      <c r="AR255" s="1425"/>
      <c r="AS255" s="1425"/>
      <c r="AT255" s="1425"/>
      <c r="AU255" s="1425"/>
      <c r="AV255" s="1425"/>
      <c r="AW255" s="1425"/>
      <c r="AX255" s="1425"/>
      <c r="AY255" s="1425"/>
      <c r="AZ255" s="1425"/>
      <c r="BA255" s="1425"/>
      <c r="BB255" s="1425"/>
      <c r="BC255" s="1425"/>
      <c r="BD255" s="1425"/>
      <c r="BE255" s="1425"/>
      <c r="BF255" s="1425"/>
      <c r="BG255" s="1425"/>
      <c r="BH255" s="1425"/>
      <c r="BI255" s="1425"/>
      <c r="BJ255" s="1425"/>
      <c r="BK255" s="1425"/>
      <c r="BL255" s="1425">
        <f>+'Full Assumptions '!D425</f>
        <v>0</v>
      </c>
      <c r="BM255" s="1425"/>
      <c r="BN255" s="1448"/>
    </row>
    <row r="256" spans="2:66" ht="10.5">
      <c r="B256" s="1623"/>
      <c r="C256" s="1446" t="s">
        <v>68</v>
      </c>
      <c r="D256" s="1424"/>
      <c r="E256" s="1424"/>
      <c r="F256" s="1424"/>
      <c r="G256" s="1424"/>
      <c r="H256" s="1424"/>
      <c r="I256" s="1424"/>
      <c r="J256" s="1424"/>
      <c r="K256" s="1424"/>
      <c r="L256" s="1424"/>
      <c r="M256" s="1424"/>
      <c r="N256" s="1424"/>
      <c r="O256" s="1424"/>
      <c r="P256" s="1424"/>
      <c r="Q256" s="1424"/>
      <c r="R256" s="1424"/>
      <c r="S256" s="1424"/>
      <c r="T256" s="1424"/>
      <c r="U256" s="1424"/>
      <c r="V256" s="1424"/>
      <c r="W256" s="1424"/>
      <c r="X256" s="1424"/>
      <c r="Y256" s="1424"/>
      <c r="Z256" s="1424"/>
      <c r="AA256" s="1424"/>
      <c r="AB256" s="1424"/>
      <c r="AC256" s="1424"/>
      <c r="AD256" s="1424"/>
      <c r="AE256" s="1424"/>
      <c r="AF256" s="1424"/>
      <c r="AG256" s="1424"/>
      <c r="AH256" s="1424"/>
      <c r="AI256" s="1424"/>
      <c r="AJ256" s="1424"/>
      <c r="AK256" s="1424"/>
      <c r="AL256" s="1424"/>
      <c r="AM256" s="1424"/>
      <c r="AN256" s="1424"/>
      <c r="AO256" s="1424"/>
      <c r="AP256" s="1424"/>
      <c r="AQ256" s="1424"/>
      <c r="AR256" s="1424"/>
      <c r="AS256" s="1424"/>
      <c r="AT256" s="1424"/>
      <c r="AU256" s="1424"/>
      <c r="AV256" s="1424"/>
      <c r="AW256" s="1424"/>
      <c r="AX256" s="1424"/>
      <c r="AY256" s="1424"/>
      <c r="AZ256" s="1424"/>
      <c r="BA256" s="1424"/>
      <c r="BB256" s="1424"/>
      <c r="BC256" s="1424"/>
      <c r="BD256" s="1424"/>
      <c r="BE256" s="1424"/>
      <c r="BF256" s="1424"/>
      <c r="BG256" s="1424"/>
      <c r="BH256" s="1424"/>
      <c r="BI256" s="1424"/>
      <c r="BJ256" s="1424"/>
      <c r="BK256" s="1424"/>
      <c r="BL256" s="1424"/>
      <c r="BM256" s="1424">
        <f>+'Full Assumptions '!E425</f>
        <v>0</v>
      </c>
      <c r="BN256" s="1449"/>
    </row>
    <row r="257" spans="2:66" ht="10.8" thickBot="1">
      <c r="B257" s="1462"/>
      <c r="C257" s="1446" t="s">
        <v>69</v>
      </c>
      <c r="D257" s="1425"/>
      <c r="E257" s="1425"/>
      <c r="F257" s="1425"/>
      <c r="G257" s="1425"/>
      <c r="H257" s="1425"/>
      <c r="I257" s="1425"/>
      <c r="J257" s="1425"/>
      <c r="K257" s="1425"/>
      <c r="L257" s="1425"/>
      <c r="M257" s="1425"/>
      <c r="N257" s="1425"/>
      <c r="O257" s="1425"/>
      <c r="P257" s="1425"/>
      <c r="Q257" s="1425"/>
      <c r="R257" s="1425"/>
      <c r="S257" s="1425"/>
      <c r="T257" s="1425"/>
      <c r="U257" s="1425"/>
      <c r="V257" s="1425"/>
      <c r="W257" s="1425"/>
      <c r="X257" s="1425"/>
      <c r="Y257" s="1425"/>
      <c r="Z257" s="1425"/>
      <c r="AA257" s="1425"/>
      <c r="AB257" s="1425"/>
      <c r="AC257" s="1425"/>
      <c r="AD257" s="1425"/>
      <c r="AE257" s="1425"/>
      <c r="AF257" s="1425"/>
      <c r="AG257" s="1425"/>
      <c r="AH257" s="1425"/>
      <c r="AI257" s="1425"/>
      <c r="AJ257" s="1425"/>
      <c r="AK257" s="1425"/>
      <c r="AL257" s="1425"/>
      <c r="AM257" s="1425"/>
      <c r="AN257" s="1425"/>
      <c r="AO257" s="1425"/>
      <c r="AP257" s="1425"/>
      <c r="AQ257" s="1425"/>
      <c r="AR257" s="1425"/>
      <c r="AS257" s="1425"/>
      <c r="AT257" s="1425"/>
      <c r="AU257" s="1425"/>
      <c r="AV257" s="1425"/>
      <c r="AW257" s="1425"/>
      <c r="AX257" s="1425"/>
      <c r="AY257" s="1425"/>
      <c r="AZ257" s="1425"/>
      <c r="BA257" s="1425"/>
      <c r="BB257" s="1425"/>
      <c r="BC257" s="1425"/>
      <c r="BD257" s="1425"/>
      <c r="BE257" s="1425"/>
      <c r="BF257" s="1425"/>
      <c r="BG257" s="1425"/>
      <c r="BH257" s="1425"/>
      <c r="BI257" s="1425"/>
      <c r="BJ257" s="1425"/>
      <c r="BK257" s="1425"/>
      <c r="BL257" s="1425"/>
      <c r="BM257" s="1425"/>
      <c r="BN257" s="1448">
        <f>+'Full Assumptions '!F425</f>
        <v>0</v>
      </c>
    </row>
    <row r="258" spans="2:66" ht="12.6" thickBot="1">
      <c r="B258" s="1626" t="s">
        <v>82</v>
      </c>
      <c r="C258" s="1627"/>
      <c r="D258" s="1450"/>
      <c r="E258" s="1450"/>
      <c r="F258" s="1450">
        <f>SUM(F198:F217)</f>
        <v>0</v>
      </c>
      <c r="G258" s="1450">
        <f>SUM(G198:G237)</f>
        <v>0</v>
      </c>
      <c r="H258" s="1450">
        <f>SUM(H198:H237)</f>
        <v>0</v>
      </c>
      <c r="I258" s="1450">
        <f t="shared" ref="I258:BN258" si="90">SUM(I198:I237)</f>
        <v>0</v>
      </c>
      <c r="J258" s="1450">
        <f t="shared" si="90"/>
        <v>0</v>
      </c>
      <c r="K258" s="1450">
        <f t="shared" si="90"/>
        <v>0</v>
      </c>
      <c r="L258" s="1450">
        <f t="shared" si="90"/>
        <v>0</v>
      </c>
      <c r="M258" s="1450">
        <f t="shared" si="90"/>
        <v>0</v>
      </c>
      <c r="N258" s="1450">
        <f t="shared" si="90"/>
        <v>0</v>
      </c>
      <c r="O258" s="1450">
        <f t="shared" si="90"/>
        <v>0</v>
      </c>
      <c r="P258" s="1450">
        <f t="shared" si="90"/>
        <v>0</v>
      </c>
      <c r="Q258" s="1450">
        <f t="shared" si="90"/>
        <v>0</v>
      </c>
      <c r="R258" s="1450">
        <f t="shared" si="90"/>
        <v>0</v>
      </c>
      <c r="S258" s="1450">
        <f t="shared" si="90"/>
        <v>0</v>
      </c>
      <c r="T258" s="1450">
        <f t="shared" si="90"/>
        <v>0</v>
      </c>
      <c r="U258" s="1450">
        <f t="shared" si="90"/>
        <v>0</v>
      </c>
      <c r="V258" s="1450">
        <f t="shared" si="90"/>
        <v>0</v>
      </c>
      <c r="W258" s="1450">
        <f t="shared" si="90"/>
        <v>0</v>
      </c>
      <c r="X258" s="1450">
        <f t="shared" si="90"/>
        <v>0</v>
      </c>
      <c r="Y258" s="1450">
        <f t="shared" si="90"/>
        <v>0</v>
      </c>
      <c r="Z258" s="1450">
        <f t="shared" si="90"/>
        <v>0</v>
      </c>
      <c r="AA258" s="1450">
        <f t="shared" si="90"/>
        <v>0</v>
      </c>
      <c r="AB258" s="1450">
        <f t="shared" si="90"/>
        <v>0</v>
      </c>
      <c r="AC258" s="1450">
        <f t="shared" si="90"/>
        <v>0</v>
      </c>
      <c r="AD258" s="1450">
        <f t="shared" si="90"/>
        <v>0</v>
      </c>
      <c r="AE258" s="1450">
        <f t="shared" si="90"/>
        <v>0</v>
      </c>
      <c r="AF258" s="1450">
        <f t="shared" si="90"/>
        <v>0</v>
      </c>
      <c r="AG258" s="1450">
        <f t="shared" si="90"/>
        <v>0</v>
      </c>
      <c r="AH258" s="1450">
        <f t="shared" si="90"/>
        <v>0</v>
      </c>
      <c r="AI258" s="1450">
        <f t="shared" si="90"/>
        <v>0</v>
      </c>
      <c r="AJ258" s="1450">
        <f t="shared" si="90"/>
        <v>0</v>
      </c>
      <c r="AK258" s="1450">
        <f t="shared" si="90"/>
        <v>0</v>
      </c>
      <c r="AL258" s="1450">
        <f t="shared" si="90"/>
        <v>0</v>
      </c>
      <c r="AM258" s="1450">
        <f t="shared" si="90"/>
        <v>0</v>
      </c>
      <c r="AN258" s="1450">
        <f t="shared" si="90"/>
        <v>0</v>
      </c>
      <c r="AO258" s="1450">
        <f t="shared" si="90"/>
        <v>0</v>
      </c>
      <c r="AP258" s="1450">
        <f t="shared" si="90"/>
        <v>0</v>
      </c>
      <c r="AQ258" s="1450">
        <f t="shared" si="90"/>
        <v>0</v>
      </c>
      <c r="AR258" s="1450">
        <f t="shared" si="90"/>
        <v>0</v>
      </c>
      <c r="AS258" s="1450">
        <f t="shared" si="90"/>
        <v>0</v>
      </c>
      <c r="AT258" s="1450">
        <f t="shared" si="90"/>
        <v>0</v>
      </c>
      <c r="AU258" s="1450">
        <f t="shared" si="90"/>
        <v>0</v>
      </c>
      <c r="AV258" s="1450">
        <f t="shared" si="90"/>
        <v>0</v>
      </c>
      <c r="AW258" s="1450">
        <f t="shared" si="90"/>
        <v>0</v>
      </c>
      <c r="AX258" s="1450">
        <f t="shared" si="90"/>
        <v>0</v>
      </c>
      <c r="AY258" s="1450">
        <f t="shared" si="90"/>
        <v>0</v>
      </c>
      <c r="AZ258" s="1450">
        <f t="shared" si="90"/>
        <v>0</v>
      </c>
      <c r="BA258" s="1450">
        <f t="shared" si="90"/>
        <v>0</v>
      </c>
      <c r="BB258" s="1450">
        <f t="shared" si="90"/>
        <v>0</v>
      </c>
      <c r="BC258" s="1450">
        <f t="shared" si="90"/>
        <v>0</v>
      </c>
      <c r="BD258" s="1450">
        <f t="shared" si="90"/>
        <v>0</v>
      </c>
      <c r="BE258" s="1450">
        <f t="shared" si="90"/>
        <v>0</v>
      </c>
      <c r="BF258" s="1450">
        <f t="shared" si="90"/>
        <v>0</v>
      </c>
      <c r="BG258" s="1450">
        <f t="shared" si="90"/>
        <v>0</v>
      </c>
      <c r="BH258" s="1450">
        <f t="shared" si="90"/>
        <v>0</v>
      </c>
      <c r="BI258" s="1450">
        <f t="shared" si="90"/>
        <v>0</v>
      </c>
      <c r="BJ258" s="1450">
        <f t="shared" si="90"/>
        <v>0</v>
      </c>
      <c r="BK258" s="1450">
        <f t="shared" si="90"/>
        <v>0</v>
      </c>
      <c r="BL258" s="1450">
        <f t="shared" si="90"/>
        <v>0</v>
      </c>
      <c r="BM258" s="1450">
        <f t="shared" si="90"/>
        <v>0</v>
      </c>
      <c r="BN258" s="1450">
        <f t="shared" si="90"/>
        <v>0</v>
      </c>
    </row>
    <row r="259" spans="2:66" ht="10.5">
      <c r="B259" s="1451" t="s">
        <v>139</v>
      </c>
      <c r="C259" s="1452"/>
      <c r="D259" s="1425"/>
      <c r="E259" s="1425"/>
      <c r="F259" s="1425"/>
      <c r="G259" s="1425"/>
      <c r="H259" s="1425"/>
      <c r="I259" s="1425"/>
      <c r="J259" s="1425"/>
      <c r="K259" s="1425"/>
      <c r="L259" s="1425"/>
      <c r="M259" s="1425"/>
      <c r="N259" s="1425"/>
      <c r="O259" s="1425"/>
      <c r="P259" s="1425"/>
      <c r="Q259" s="1425"/>
      <c r="R259" s="1425"/>
      <c r="S259" s="1425"/>
      <c r="T259" s="1425"/>
      <c r="U259" s="1425"/>
      <c r="V259" s="1425"/>
      <c r="W259" s="1425"/>
      <c r="X259" s="1425"/>
      <c r="Y259" s="1425"/>
      <c r="Z259" s="1425"/>
      <c r="AA259" s="1425"/>
      <c r="AB259" s="1425"/>
      <c r="AC259" s="1425"/>
      <c r="AD259" s="1425"/>
      <c r="AE259" s="1425"/>
      <c r="AF259" s="1425"/>
      <c r="AG259" s="1425"/>
      <c r="AH259" s="1425"/>
      <c r="AI259" s="1425"/>
      <c r="AJ259" s="1425"/>
      <c r="AK259" s="1425"/>
      <c r="AL259" s="1425"/>
      <c r="AM259" s="1425"/>
      <c r="AN259" s="1425"/>
      <c r="AO259" s="1425"/>
      <c r="AP259" s="1425"/>
      <c r="AQ259" s="1425"/>
      <c r="AR259" s="1425"/>
      <c r="AS259" s="1425"/>
      <c r="AT259" s="1425"/>
    </row>
    <row r="260" spans="2:66" ht="10.5">
      <c r="B260" s="1451"/>
      <c r="C260" s="1453" t="s">
        <v>111</v>
      </c>
      <c r="D260" s="1424"/>
      <c r="E260" s="1424"/>
      <c r="F260" s="1424"/>
      <c r="G260" s="1424">
        <f>ROUND(IF(($F$198-F323)&lt;=0,0,MIN(($F$198*(1/'Full Assumptions '!$F$407))/4,($F$198-F323))),-2)</f>
        <v>0</v>
      </c>
      <c r="H260" s="1424">
        <f>ROUND(IF(($F$198-G323)&lt;=0,0,MIN(($F$198*(1/'Full Assumptions '!$F$407))/4,($F$198-G323))),-2)</f>
        <v>0</v>
      </c>
      <c r="I260" s="1424">
        <f>ROUND(IF(($F$198-H323)&lt;=0,0,MIN(($F$198*(1/'Full Assumptions '!$F$407))/4,($F$198-H323))),-2)</f>
        <v>0</v>
      </c>
      <c r="J260" s="1424">
        <f>ROUND(IF(($F$198-I323)&lt;=0,0,MIN(($F$198*(1/'Full Assumptions '!$F$407))/4,($F$198-I323))),-2)</f>
        <v>0</v>
      </c>
      <c r="K260" s="1424">
        <f>ROUND(IF(($F$198-J323)&lt;=0,0,MIN(($F$198*(1/'Full Assumptions '!$F$407))/4,($F$198-J323))),-2)</f>
        <v>0</v>
      </c>
      <c r="L260" s="1424">
        <f>ROUND(IF(($F$198-K323)&lt;=0,0,MIN(($F$198*(1/'Full Assumptions '!$F$407))/4,($F$198-K323))),-2)</f>
        <v>0</v>
      </c>
      <c r="M260" s="1424">
        <f>ROUND(IF(($F$198-L323)&lt;=0,0,MIN(($F$198*(1/'Full Assumptions '!$F$407))/4,($F$198-L323))),-2)</f>
        <v>0</v>
      </c>
      <c r="N260" s="1424">
        <f>ROUND(IF(($F$198-M323)&lt;=0,0,MIN(($F$198*(1/'Full Assumptions '!$F$407))/4,($F$198-M323))),-2)</f>
        <v>0</v>
      </c>
      <c r="O260" s="1424">
        <f>ROUND(IF(($F$198-N323)&lt;=0,0,MIN(($F$198*(1/'Full Assumptions '!$F$407))/4,($F$198-N323))),-2)</f>
        <v>0</v>
      </c>
      <c r="P260" s="1424">
        <f>ROUND(IF(($F$198-O323)&lt;=0,0,MIN(($F$198*(1/'Full Assumptions '!$F$407))/4,($F$198-O323))),-2)</f>
        <v>0</v>
      </c>
      <c r="Q260" s="1424">
        <f>ROUND(IF(($F$198-P323)&lt;=0,0,MIN(($F$198*(1/'Full Assumptions '!$F$407))/4,($F$198-P323))),-2)</f>
        <v>0</v>
      </c>
      <c r="R260" s="1424">
        <f>ROUND(IF(($F$198-Q323)&lt;=0,0,MIN(($F$198*(1/'Full Assumptions '!$F$407))/4,($F$198-Q323))),-2)</f>
        <v>0</v>
      </c>
      <c r="S260" s="1424">
        <f>ROUND(IF(($F$198-R323)&lt;=0,0,MIN(($F$198*(1/'Full Assumptions '!$F$407))/4,($F$198-R323))),-2)</f>
        <v>0</v>
      </c>
      <c r="T260" s="1424">
        <f>ROUND(IF(($F$198-S323)&lt;=0,0,MIN(($F$198*(1/'Full Assumptions '!$F$407))/4,($F$198-S323))),-2)</f>
        <v>0</v>
      </c>
      <c r="U260" s="1424">
        <f>ROUND(IF(($F$198-T323)&lt;=0,0,MIN(($F$198*(1/'Full Assumptions '!$F$407))/4,($F$198-T323))),-2)</f>
        <v>0</v>
      </c>
      <c r="V260" s="1424">
        <f>ROUND(IF(($F$198-U323)&lt;=0,0,MIN(($F$198*(1/'Full Assumptions '!$F$407))/4,($F$198-U323))),-2)</f>
        <v>0</v>
      </c>
      <c r="W260" s="1424">
        <f>ROUND(IF(($F$198-V323)&lt;=0,0,MIN(($F$198*(1/'Full Assumptions '!$F$407))/4,($F$198-V323))),-2)</f>
        <v>0</v>
      </c>
      <c r="X260" s="1424">
        <f>ROUND(IF(($F$198-W323)&lt;=0,0,MIN(($F$198*(1/'Full Assumptions '!$F$407))/4,($F$198-W323))),-2)</f>
        <v>0</v>
      </c>
      <c r="Y260" s="1424">
        <f>ROUND(IF(($F$198-X323)&lt;=0,0,MIN(($F$198*(1/'Full Assumptions '!$F$407))/4,($F$198-X323))),-2)</f>
        <v>0</v>
      </c>
      <c r="Z260" s="1424">
        <f>ROUND(IF(($F$198-Y323)&lt;=0,0,MIN(($F$198*(1/'Full Assumptions '!$F$407))/4,($F$198-Y323))),-2)</f>
        <v>0</v>
      </c>
      <c r="AA260" s="1424">
        <f>ROUND(IF(($F$198-Z323)&lt;=0,0,MIN(($F$198*(1/'Full Assumptions '!$F$407))/4,($F$198-Z323))),-2)</f>
        <v>0</v>
      </c>
      <c r="AB260" s="1424">
        <f>ROUND(IF(($F$198-AA323)&lt;=0,0,MIN(($F$198*(1/'Full Assumptions '!$F$407))/4,($F$198-AA323))),-2)</f>
        <v>0</v>
      </c>
      <c r="AC260" s="1424">
        <f>ROUND(IF(($F$198-AB323)&lt;=0,0,MIN(($F$198*(1/'Full Assumptions '!$F$407))/4,($F$198-AB323))),-2)</f>
        <v>0</v>
      </c>
      <c r="AD260" s="1424">
        <f>ROUND(IF(($F$198-AC323)&lt;=0,0,MIN(($F$198*(1/'Full Assumptions '!$F$407))/4,($F$198-AC323))),-2)</f>
        <v>0</v>
      </c>
      <c r="AE260" s="1424">
        <f>ROUND(IF(($F$198-AD323)&lt;=0,0,MIN(($F$198*(1/'Full Assumptions '!$F$407))/4,($F$198-AD323))),-2)</f>
        <v>0</v>
      </c>
      <c r="AF260" s="1424">
        <f>ROUND(IF(($F$198-AE323)&lt;=0,0,MIN(($F$198*(1/'Full Assumptions '!$F$407))/4,($F$198-AE323))),-2)</f>
        <v>0</v>
      </c>
      <c r="AG260" s="1424">
        <f>ROUND(IF(($F$198-AF323)&lt;=0,0,MIN(($F$198*(1/'Full Assumptions '!$F$407))/4,($F$198-AF323))),-2)</f>
        <v>0</v>
      </c>
      <c r="AH260" s="1424">
        <f>ROUND(IF(($F$198-AG323)&lt;=0,0,MIN(($F$198*(1/'Full Assumptions '!$F$407))/4,($F$198-AG323))),-2)</f>
        <v>0</v>
      </c>
      <c r="AI260" s="1424">
        <f>ROUND(IF(($F$198-AH323)&lt;=0,0,MIN(($F$198*(1/'Full Assumptions '!$F$407))/4,($F$198-AH323))),-2)</f>
        <v>0</v>
      </c>
      <c r="AJ260" s="1424">
        <f>ROUND(IF(($F$198-AI323)&lt;=0,0,MIN(($F$198*(1/'Full Assumptions '!$F$407))/4,($F$198-AI323))),-2)</f>
        <v>0</v>
      </c>
      <c r="AK260" s="1424">
        <f>ROUND(IF(($F$198-AJ323)&lt;=0,0,MIN(($F$198*(1/'Full Assumptions '!$F$407))/4,($F$198-AJ323))),-2)</f>
        <v>0</v>
      </c>
      <c r="AL260" s="1424">
        <f>ROUND(IF(($F$198-AK323)&lt;=0,0,MIN(($F$198*(1/'Full Assumptions '!$F$407))/4,($F$198-AK323))),-2)</f>
        <v>0</v>
      </c>
      <c r="AM260" s="1424">
        <f>ROUND(IF(($F$198-AL323)&lt;=0,0,MIN(($F$198*(1/'Full Assumptions '!$F$407))/4,($F$198-AL323))),-2)</f>
        <v>0</v>
      </c>
      <c r="AN260" s="1424">
        <f>ROUND(IF(($F$198-AM323)&lt;=0,0,MIN(($F$198*(1/'Full Assumptions '!$F$407))/4,($F$198-AM323))),-2)</f>
        <v>0</v>
      </c>
      <c r="AO260" s="1424">
        <f>ROUND(IF(($F$198-AN323)&lt;=0,0,MIN(($F$198*(1/'Full Assumptions '!$F$407))/4,($F$198-AN323))),-2)</f>
        <v>0</v>
      </c>
      <c r="AP260" s="1424">
        <f>ROUND(IF(($F$198-AO323)&lt;=0,0,MIN(($F$198*(1/'Full Assumptions '!$F$407))/4,($F$198-AO323))),-2)</f>
        <v>0</v>
      </c>
      <c r="AQ260" s="1424">
        <f>ROUND(IF(($F$198-AP323)&lt;=0,0,MIN(($F$198*(1/'Full Assumptions '!$F$407))/4,($F$198-AP323))),-2)</f>
        <v>0</v>
      </c>
      <c r="AR260" s="1424">
        <f>ROUND(IF(($F$198-AQ323)&lt;=0,0,MIN(($F$198*(1/'Full Assumptions '!$F$407))/4,($F$198-AQ323))),-2)</f>
        <v>0</v>
      </c>
      <c r="AS260" s="1424">
        <f>ROUND(IF(($F$198-AR323)&lt;=0,0,MIN(($F$198*(1/'Full Assumptions '!$F$407))/4,($F$198-AR323))),-2)</f>
        <v>0</v>
      </c>
      <c r="AT260" s="1424">
        <f>ROUND(IF(($F$198-AS323)&lt;=0,0,MIN(($F$198*(1/'Full Assumptions '!$F$407))/4,($F$198-AS323))),-2)</f>
        <v>0</v>
      </c>
      <c r="AU260" s="1424">
        <f>ROUND(IF(($F$198-AT323)&lt;=0,0,MIN(($F$198*(1/'Full Assumptions '!$F$407))/4,($F$198-AT323))),-2)</f>
        <v>0</v>
      </c>
      <c r="AV260" s="1424">
        <f>ROUND(IF(($F$198-AU323)&lt;=0,0,MIN(($F$198*(1/'Full Assumptions '!$F$407))/4,($F$198-AU323))),-2)</f>
        <v>0</v>
      </c>
      <c r="AW260" s="1424">
        <f>ROUND(IF(($F$198-AV323)&lt;=0,0,MIN(($F$198*(1/'Full Assumptions '!$F$407))/4,($F$198-AV323))),-2)</f>
        <v>0</v>
      </c>
      <c r="AX260" s="1424">
        <f>ROUND(IF(($F$198-AW323)&lt;=0,0,MIN(($F$198*(1/'Full Assumptions '!$F$407))/4,($F$198-AW323))),-2)</f>
        <v>0</v>
      </c>
      <c r="AY260" s="1424">
        <f>ROUND(IF(($F$198-AX323)&lt;=0,0,MIN(($F$198*(1/'Full Assumptions '!$F$407))/4,($F$198-AX323))),-2)</f>
        <v>0</v>
      </c>
      <c r="AZ260" s="1424">
        <f>ROUND(IF(($F$198-AY323)&lt;=0,0,MIN(($F$198*(1/'Full Assumptions '!$F$407))/4,($F$198-AY323))),-2)</f>
        <v>0</v>
      </c>
      <c r="BA260" s="1424">
        <f>ROUND(IF(($F$198-AZ323)&lt;=0,0,MIN(($F$198*(1/'Full Assumptions '!$F$407))/4,($F$198-AZ323))),-2)</f>
        <v>0</v>
      </c>
      <c r="BB260" s="1424">
        <f>ROUND(IF(($F$198-BA323)&lt;=0,0,MIN(($F$198*(1/'Full Assumptions '!$F$407))/4,($F$198-BA323))),-2)</f>
        <v>0</v>
      </c>
      <c r="BC260" s="1424">
        <f>ROUND(IF(($F$198-BB323)&lt;=0,0,MIN(($F$198*(1/'Full Assumptions '!$F$407))/4,($F$198-BB323))),-2)</f>
        <v>0</v>
      </c>
      <c r="BD260" s="1424">
        <f>ROUND(IF(($F$198-BC323)&lt;=0,0,MIN(($F$198*(1/'Full Assumptions '!$F$407))/4,($F$198-BC323))),-2)</f>
        <v>0</v>
      </c>
      <c r="BE260" s="1424">
        <f>ROUND(IF(($F$198-BD323)&lt;=0,0,MIN(($F$198*(1/'Full Assumptions '!$F$407))/4,($F$198-BD323))),-2)</f>
        <v>0</v>
      </c>
      <c r="BF260" s="1424">
        <f>ROUND(IF(($F$198-BE323)&lt;=0,0,MIN(($F$198*(1/'Full Assumptions '!$F$407))/4,($F$198-BE323))),-2)</f>
        <v>0</v>
      </c>
      <c r="BG260" s="1424">
        <f>ROUND(IF(($F$198-BF323)&lt;=0,0,MIN(($F$198*(1/'Full Assumptions '!$F$407))/4,($F$198-BF323))),-2)</f>
        <v>0</v>
      </c>
      <c r="BH260" s="1424">
        <f>ROUND(IF(($F$198-BG323)&lt;=0,0,MIN(($F$198*(1/'Full Assumptions '!$F$407))/4,($F$198-BG323))),-2)</f>
        <v>0</v>
      </c>
      <c r="BI260" s="1424">
        <f>ROUND(IF(($F$198-BH323)&lt;=0,0,MIN(($F$198*(1/'Full Assumptions '!$F$407))/4,($F$198-BH323))),-2)</f>
        <v>0</v>
      </c>
      <c r="BJ260" s="1424">
        <f>ROUND(IF(($F$198-BI323)&lt;=0,0,MIN(($F$198*(1/'Full Assumptions '!$F$407))/4,($F$198-BI323))),-2)</f>
        <v>0</v>
      </c>
      <c r="BK260" s="1424">
        <f>ROUND(IF(($F$198-BJ323)&lt;=0,0,MIN(($F$198*(1/'Full Assumptions '!$F$407))/4,($F$198-BJ323))),-2)</f>
        <v>0</v>
      </c>
      <c r="BL260" s="1424">
        <f>ROUND(IF(($F$198-BK323)&lt;=0,0,MIN(($F$198*(1/'Full Assumptions '!$F$407))/4,($F$198-BK323))),-2)</f>
        <v>0</v>
      </c>
      <c r="BM260" s="1424">
        <f>ROUND(IF(($F$198-BL323)&lt;=0,0,MIN(($F$198*(1/'Full Assumptions '!$F$407))/4,($F$198-BL323))),-2)</f>
        <v>0</v>
      </c>
      <c r="BN260" s="1424">
        <f>ROUND(IF(($F$198-BM323)&lt;=0,0,MIN(($F$198*(1/'Full Assumptions '!$F$407))/4,($F$198-BM323))),-2)</f>
        <v>0</v>
      </c>
    </row>
    <row r="261" spans="2:66" ht="10.5">
      <c r="B261" s="1624" t="s">
        <v>49</v>
      </c>
      <c r="C261" s="1446" t="s">
        <v>66</v>
      </c>
      <c r="D261" s="1425"/>
      <c r="E261" s="1425"/>
      <c r="F261" s="1425"/>
      <c r="G261" s="1425">
        <f>ROUND(IF(($G$198-F324)&lt;=0,0,MIN(($G$198*(1/'Full Assumptions '!$F$407))/4,($G$198-F324))),-2)</f>
        <v>0</v>
      </c>
      <c r="H261" s="1425">
        <f>ROUND(IF(($G$198-G324)&lt;=0,0,MIN(($G$198*(1/'Full Assumptions '!$F$407))/4,($G$198-G324))),-2)</f>
        <v>0</v>
      </c>
      <c r="I261" s="1425">
        <f>ROUND(IF(($G$198-H324)&lt;=0,0,MIN(($G$198*(1/'Full Assumptions '!$F$407))/4,($G$198-H324))),-2)</f>
        <v>0</v>
      </c>
      <c r="J261" s="1425">
        <f>ROUND(IF(($G$198-I324)&lt;=0,0,MIN(($G$198*(1/'Full Assumptions '!$F$407))/4,($G$198-I324))),-2)</f>
        <v>0</v>
      </c>
      <c r="K261" s="1425">
        <f>ROUND(IF(($G$198-J324)&lt;=0,0,MIN(($G$198*(1/'Full Assumptions '!$F$407))/4,($G$198-J324))),-2)</f>
        <v>0</v>
      </c>
      <c r="L261" s="1425">
        <f>ROUND(IF(($G$198-K324)&lt;=0,0,MIN(($G$198*(1/'Full Assumptions '!$F$407))/4,($G$198-K324))),-2)</f>
        <v>0</v>
      </c>
      <c r="M261" s="1425">
        <f>ROUND(IF(($G$198-L324)&lt;=0,0,MIN(($G$198*(1/'Full Assumptions '!$F$407))/4,($G$198-L324))),-2)</f>
        <v>0</v>
      </c>
      <c r="N261" s="1425">
        <f>ROUND(IF(($G$198-M324)&lt;=0,0,MIN(($G$198*(1/'Full Assumptions '!$F$407))/4,($G$198-M324))),-2)</f>
        <v>0</v>
      </c>
      <c r="O261" s="1425">
        <f>ROUND(IF(($G$198-N324)&lt;=0,0,MIN(($G$198*(1/'Full Assumptions '!$F$407))/4,($G$198-N324))),-2)</f>
        <v>0</v>
      </c>
      <c r="P261" s="1425">
        <f>ROUND(IF(($G$198-O324)&lt;=0,0,MIN(($G$198*(1/'Full Assumptions '!$F$407))/4,($G$198-O324))),-2)</f>
        <v>0</v>
      </c>
      <c r="Q261" s="1425">
        <f>ROUND(IF(($G$198-P324)&lt;=0,0,MIN(($G$198*(1/'Full Assumptions '!$F$407))/4,($G$198-P324))),-2)</f>
        <v>0</v>
      </c>
      <c r="R261" s="1425">
        <f>ROUND(IF(($G$198-Q324)&lt;=0,0,MIN(($G$198*(1/'Full Assumptions '!$F$407))/4,($G$198-Q324))),-2)</f>
        <v>0</v>
      </c>
      <c r="S261" s="1425">
        <f>ROUND(IF(($G$198-R324)&lt;=0,0,MIN(($G$198*(1/'Full Assumptions '!$F$407))/4,($G$198-R324))),-2)</f>
        <v>0</v>
      </c>
      <c r="T261" s="1425">
        <f>ROUND(IF(($G$198-S324)&lt;=0,0,MIN(($G$198*(1/'Full Assumptions '!$F$407))/4,($G$198-S324))),-2)</f>
        <v>0</v>
      </c>
      <c r="U261" s="1425">
        <f>ROUND(IF(($G$198-T324)&lt;=0,0,MIN(($G$198*(1/'Full Assumptions '!$F$407))/4,($G$198-T324))),-2)</f>
        <v>0</v>
      </c>
      <c r="V261" s="1425">
        <f>ROUND(IF(($G$198-U324)&lt;=0,0,MIN(($G$198*(1/'Full Assumptions '!$F$407))/4,($G$198-U324))),-2)</f>
        <v>0</v>
      </c>
      <c r="W261" s="1425">
        <f>ROUND(IF(($G$198-V324)&lt;=0,0,MIN(($G$198*(1/'Full Assumptions '!$F$407))/4,($G$198-V324))),-2)</f>
        <v>0</v>
      </c>
      <c r="X261" s="1425">
        <f>ROUND(IF(($G$198-W324)&lt;=0,0,MIN(($G$198*(1/'Full Assumptions '!$F$407))/4,($G$198-W324))),-2)</f>
        <v>0</v>
      </c>
      <c r="Y261" s="1425">
        <f>ROUND(IF(($G$198-X324)&lt;=0,0,MIN(($G$198*(1/'Full Assumptions '!$F$407))/4,($G$198-X324))),-2)</f>
        <v>0</v>
      </c>
      <c r="Z261" s="1425">
        <f>ROUND(IF(($G$198-Y324)&lt;=0,0,MIN(($G$198*(1/'Full Assumptions '!$F$407))/4,($G$198-Y324))),-2)</f>
        <v>0</v>
      </c>
      <c r="AA261" s="1425">
        <f>ROUND(IF(($G$198-Z324)&lt;=0,0,MIN(($G$198*(1/'Full Assumptions '!$F$407))/4,($G$198-Z324))),-2)</f>
        <v>0</v>
      </c>
      <c r="AB261" s="1425">
        <f>ROUND(IF(($G$198-AA324)&lt;=0,0,MIN(($G$198*(1/'Full Assumptions '!$F$407))/4,($G$198-AA324))),-2)</f>
        <v>0</v>
      </c>
      <c r="AC261" s="1425">
        <f>ROUND(IF(($G$198-AB324)&lt;=0,0,MIN(($G$198*(1/'Full Assumptions '!$F$407))/4,($G$198-AB324))),-2)</f>
        <v>0</v>
      </c>
      <c r="AD261" s="1425">
        <f>ROUND(IF(($G$198-AC324)&lt;=0,0,MIN(($G$198*(1/'Full Assumptions '!$F$407))/4,($G$198-AC324))),-2)</f>
        <v>0</v>
      </c>
      <c r="AE261" s="1425">
        <f>ROUND(IF(($G$198-AD324)&lt;=0,0,MIN(($G$198*(1/'Full Assumptions '!$F$407))/4,($G$198-AD324))),-2)</f>
        <v>0</v>
      </c>
      <c r="AF261" s="1425">
        <f>ROUND(IF(($G$198-AE324)&lt;=0,0,MIN(($G$198*(1/'Full Assumptions '!$F$407))/4,($G$198-AE324))),-2)</f>
        <v>0</v>
      </c>
      <c r="AG261" s="1425">
        <f>ROUND(IF(($G$198-AF324)&lt;=0,0,MIN(($G$198*(1/'Full Assumptions '!$F$407))/4,($G$198-AF324))),-2)</f>
        <v>0</v>
      </c>
      <c r="AH261" s="1425">
        <f>ROUND(IF(($G$198-AG324)&lt;=0,0,MIN(($G$198*(1/'Full Assumptions '!$F$407))/4,($G$198-AG324))),-2)</f>
        <v>0</v>
      </c>
      <c r="AI261" s="1425">
        <f>ROUND(IF(($G$198-AH324)&lt;=0,0,MIN(($G$198*(1/'Full Assumptions '!$F$407))/4,($G$198-AH324))),-2)</f>
        <v>0</v>
      </c>
      <c r="AJ261" s="1425">
        <f>ROUND(IF(($G$198-AI324)&lt;=0,0,MIN(($G$198*(1/'Full Assumptions '!$F$407))/4,($G$198-AI324))),-2)</f>
        <v>0</v>
      </c>
      <c r="AK261" s="1425">
        <f>ROUND(IF(($G$198-AJ324)&lt;=0,0,MIN(($G$198*(1/'Full Assumptions '!$F$407))/4,($G$198-AJ324))),-2)</f>
        <v>0</v>
      </c>
      <c r="AL261" s="1425">
        <f>ROUND(IF(($G$198-AK324)&lt;=0,0,MIN(($G$198*(1/'Full Assumptions '!$F$407))/4,($G$198-AK324))),-2)</f>
        <v>0</v>
      </c>
      <c r="AM261" s="1425">
        <f>ROUND(IF(($G$198-AL324)&lt;=0,0,MIN(($G$198*(1/'Full Assumptions '!$F$407))/4,($G$198-AL324))),-2)</f>
        <v>0</v>
      </c>
      <c r="AN261" s="1425">
        <f>ROUND(IF(($G$198-AM324)&lt;=0,0,MIN(($G$198*(1/'Full Assumptions '!$F$407))/4,($G$198-AM324))),-2)</f>
        <v>0</v>
      </c>
      <c r="AO261" s="1425">
        <f>ROUND(IF(($G$198-AN324)&lt;=0,0,MIN(($G$198*(1/'Full Assumptions '!$F$407))/4,($G$198-AN324))),-2)</f>
        <v>0</v>
      </c>
      <c r="AP261" s="1425">
        <f>ROUND(IF(($G$198-AO324)&lt;=0,0,MIN(($G$198*(1/'Full Assumptions '!$F$407))/4,($G$198-AO324))),-2)</f>
        <v>0</v>
      </c>
      <c r="AQ261" s="1425">
        <f>ROUND(IF(($G$198-AP324)&lt;=0,0,MIN(($G$198*(1/'Full Assumptions '!$F$407))/4,($G$198-AP324))),-2)</f>
        <v>0</v>
      </c>
      <c r="AR261" s="1425">
        <f>ROUND(IF(($G$198-AQ324)&lt;=0,0,MIN(($G$198*(1/'Full Assumptions '!$F$407))/4,($G$198-AQ324))),-2)</f>
        <v>0</v>
      </c>
      <c r="AS261" s="1425">
        <f>ROUND(IF(($G$198-AR324)&lt;=0,0,MIN(($G$198*(1/'Full Assumptions '!$F$407))/4,($G$198-AR324))),-2)</f>
        <v>0</v>
      </c>
      <c r="AT261" s="1425">
        <f>ROUND(IF(($G$198-AS324)&lt;=0,0,MIN(($G$198*(1/'Full Assumptions '!$F$407))/4,($G$198-AS324))),-2)</f>
        <v>0</v>
      </c>
      <c r="AU261" s="1425">
        <f>ROUND(IF(($G$198-AT324)&lt;=0,0,MIN(($G$198*(1/'Full Assumptions '!$F$407))/4,($G$198-AT324))),-2)</f>
        <v>0</v>
      </c>
      <c r="AV261" s="1425">
        <f>ROUND(IF(($G$198-AU324)&lt;=0,0,MIN(($G$198*(1/'Full Assumptions '!$F$407))/4,($G$198-AU324))),-2)</f>
        <v>0</v>
      </c>
      <c r="AW261" s="1425">
        <f>ROUND(IF(($G$198-AV324)&lt;=0,0,MIN(($G$198*(1/'Full Assumptions '!$F$407))/4,($G$198-AV324))),-2)</f>
        <v>0</v>
      </c>
      <c r="AX261" s="1425">
        <f>ROUND(IF(($G$198-AW324)&lt;=0,0,MIN(($G$198*(1/'Full Assumptions '!$F$407))/4,($G$198-AW324))),-2)</f>
        <v>0</v>
      </c>
      <c r="AY261" s="1425">
        <f>ROUND(IF(($G$198-AX324)&lt;=0,0,MIN(($G$198*(1/'Full Assumptions '!$F$407))/4,($G$198-AX324))),-2)</f>
        <v>0</v>
      </c>
      <c r="AZ261" s="1425">
        <f>ROUND(IF(($G$198-AY324)&lt;=0,0,MIN(($G$198*(1/'Full Assumptions '!$F$407))/4,($G$198-AY324))),-2)</f>
        <v>0</v>
      </c>
      <c r="BA261" s="1425">
        <f>ROUND(IF(($G$198-AZ324)&lt;=0,0,MIN(($G$198*(1/'Full Assumptions '!$F$407))/4,($G$198-AZ324))),-2)</f>
        <v>0</v>
      </c>
      <c r="BB261" s="1425">
        <f>ROUND(IF(($G$198-BA324)&lt;=0,0,MIN(($G$198*(1/'Full Assumptions '!$F$407))/4,($G$198-BA324))),-2)</f>
        <v>0</v>
      </c>
      <c r="BC261" s="1425">
        <f>ROUND(IF(($G$198-BB324)&lt;=0,0,MIN(($G$198*(1/'Full Assumptions '!$F$407))/4,($G$198-BB324))),-2)</f>
        <v>0</v>
      </c>
      <c r="BD261" s="1425">
        <f>ROUND(IF(($G$198-BC324)&lt;=0,0,MIN(($G$198*(1/'Full Assumptions '!$F$407))/4,($G$198-BC324))),-2)</f>
        <v>0</v>
      </c>
      <c r="BE261" s="1425">
        <f>ROUND(IF(($G$198-BD324)&lt;=0,0,MIN(($G$198*(1/'Full Assumptions '!$F$407))/4,($G$198-BD324))),-2)</f>
        <v>0</v>
      </c>
      <c r="BF261" s="1425">
        <f>ROUND(IF(($G$198-BE324)&lt;=0,0,MIN(($G$198*(1/'Full Assumptions '!$F$407))/4,($G$198-BE324))),-2)</f>
        <v>0</v>
      </c>
      <c r="BG261" s="1425">
        <f>ROUND(IF(($G$198-BF324)&lt;=0,0,MIN(($G$198*(1/'Full Assumptions '!$F$407))/4,($G$198-BF324))),-2)</f>
        <v>0</v>
      </c>
      <c r="BH261" s="1425">
        <f>ROUND(IF(($G$198-BG324)&lt;=0,0,MIN(($G$198*(1/'Full Assumptions '!$F$407))/4,($G$198-BG324))),-2)</f>
        <v>0</v>
      </c>
      <c r="BI261" s="1425">
        <f>ROUND(IF(($G$198-BH324)&lt;=0,0,MIN(($G$198*(1/'Full Assumptions '!$F$407))/4,($G$198-BH324))),-2)</f>
        <v>0</v>
      </c>
      <c r="BJ261" s="1425">
        <f>ROUND(IF(($G$198-BI324)&lt;=0,0,MIN(($G$198*(1/'Full Assumptions '!$F$407))/4,($G$198-BI324))),-2)</f>
        <v>0</v>
      </c>
      <c r="BK261" s="1425">
        <f>ROUND(IF(($G$198-BJ324)&lt;=0,0,MIN(($G$198*(1/'Full Assumptions '!$F$407))/4,($G$198-BJ324))),-2)</f>
        <v>0</v>
      </c>
      <c r="BL261" s="1425">
        <f>ROUND(IF(($G$198-BK324)&lt;=0,0,MIN(($G$198*(1/'Full Assumptions '!$F$407))/4,($G$198-BK324))),-2)</f>
        <v>0</v>
      </c>
      <c r="BM261" s="1425">
        <f>ROUND(IF(($G$198-BL324)&lt;=0,0,MIN(($G$198*(1/'Full Assumptions '!$F$407))/4,($G$198-BL324))),-2)</f>
        <v>0</v>
      </c>
      <c r="BN261" s="1425">
        <f>ROUND(IF(($G$198-BM324)&lt;=0,0,MIN(($G$198*(1/'Full Assumptions '!$F$407))/4,($G$198-BM324))),-2)</f>
        <v>0</v>
      </c>
    </row>
    <row r="262" spans="2:66" ht="10.5">
      <c r="B262" s="1624"/>
      <c r="C262" s="1446" t="s">
        <v>67</v>
      </c>
      <c r="D262" s="1424"/>
      <c r="E262" s="1424"/>
      <c r="F262" s="1424"/>
      <c r="G262" s="1424"/>
      <c r="H262" s="1424">
        <f>ROUND(IF(($H$199-G325)&lt;=0,0,MIN(($H$199*(1/'Full Assumptions '!$F$407))/4,($H$199-G325))),-2)</f>
        <v>0</v>
      </c>
      <c r="I262" s="1424">
        <f>ROUND(IF(($H$199-H325)&lt;=0,0,MIN(($H$199*(1/'Full Assumptions '!$F$407))/4,($H$199-H325))),-2)</f>
        <v>0</v>
      </c>
      <c r="J262" s="1424">
        <f>ROUND(IF(($H$199-I325)&lt;=0,0,MIN(($H$199*(1/'Full Assumptions '!$F$407))/4,($H$199-I325))),-2)</f>
        <v>0</v>
      </c>
      <c r="K262" s="1424">
        <f>ROUND(IF(($H$199-J325)&lt;=0,0,MIN(($H$199*(1/'Full Assumptions '!$F$407))/4,($H$199-J325))),-2)</f>
        <v>0</v>
      </c>
      <c r="L262" s="1424">
        <f>ROUND(IF(($H$199-K325)&lt;=0,0,MIN(($H$199*(1/'Full Assumptions '!$F$407))/4,($H$199-K325))),-2)</f>
        <v>0</v>
      </c>
      <c r="M262" s="1424">
        <f>ROUND(IF(($H$199-L325)&lt;=0,0,MIN(($H$199*(1/'Full Assumptions '!$F$407))/4,($H$199-L325))),-2)</f>
        <v>0</v>
      </c>
      <c r="N262" s="1424">
        <f>ROUND(IF(($H$199-M325)&lt;=0,0,MIN(($H$199*(1/'Full Assumptions '!$F$407))/4,($H$199-M325))),-2)</f>
        <v>0</v>
      </c>
      <c r="O262" s="1424">
        <f>ROUND(IF(($H$199-N325)&lt;=0,0,MIN(($H$199*(1/'Full Assumptions '!$F$407))/4,($H$199-N325))),-2)</f>
        <v>0</v>
      </c>
      <c r="P262" s="1424">
        <f>ROUND(IF(($H$199-O325)&lt;=0,0,MIN(($H$199*(1/'Full Assumptions '!$F$407))/4,($H$199-O325))),-2)</f>
        <v>0</v>
      </c>
      <c r="Q262" s="1424">
        <f>ROUND(IF(($H$199-P325)&lt;=0,0,MIN(($H$199*(1/'Full Assumptions '!$F$407))/4,($H$199-P325))),-2)</f>
        <v>0</v>
      </c>
      <c r="R262" s="1424">
        <f>ROUND(IF(($H$199-Q325)&lt;=0,0,MIN(($H$199*(1/'Full Assumptions '!$F$407))/4,($H$199-Q325))),-2)</f>
        <v>0</v>
      </c>
      <c r="S262" s="1424">
        <f>ROUND(IF(($H$199-R325)&lt;=0,0,MIN(($H$199*(1/'Full Assumptions '!$F$407))/4,($H$199-R325))),-2)</f>
        <v>0</v>
      </c>
      <c r="T262" s="1424">
        <f>ROUND(IF(($H$199-S325)&lt;=0,0,MIN(($H$199*(1/'Full Assumptions '!$F$407))/4,($H$199-S325))),-2)</f>
        <v>0</v>
      </c>
      <c r="U262" s="1424">
        <f>ROUND(IF(($H$199-T325)&lt;=0,0,MIN(($H$199*(1/'Full Assumptions '!$F$407))/4,($H$199-T325))),-2)</f>
        <v>0</v>
      </c>
      <c r="V262" s="1424">
        <f>ROUND(IF(($H$199-U325)&lt;=0,0,MIN(($H$199*(1/'Full Assumptions '!$F$407))/4,($H$199-U325))),-2)</f>
        <v>0</v>
      </c>
      <c r="W262" s="1424">
        <f>ROUND(IF(($H$199-V325)&lt;=0,0,MIN(($H$199*(1/'Full Assumptions '!$F$407))/4,($H$199-V325))),-2)</f>
        <v>0</v>
      </c>
      <c r="X262" s="1424">
        <f>ROUND(IF(($H$199-W325)&lt;=0,0,MIN(($H$199*(1/'Full Assumptions '!$F$407))/4,($H$199-W325))),-2)</f>
        <v>0</v>
      </c>
      <c r="Y262" s="1424">
        <f>ROUND(IF(($H$199-X325)&lt;=0,0,MIN(($H$199*(1/'Full Assumptions '!$F$407))/4,($H$199-X325))),-2)</f>
        <v>0</v>
      </c>
      <c r="Z262" s="1424">
        <f>ROUND(IF(($H$199-Y325)&lt;=0,0,MIN(($H$199*(1/'Full Assumptions '!$F$407))/4,($H$199-Y325))),-2)</f>
        <v>0</v>
      </c>
      <c r="AA262" s="1424">
        <f>ROUND(IF(($H$199-Z325)&lt;=0,0,MIN(($H$199*(1/'Full Assumptions '!$F$407))/4,($H$199-Z325))),-2)</f>
        <v>0</v>
      </c>
      <c r="AB262" s="1424">
        <f>ROUND(IF(($H$199-AA325)&lt;=0,0,MIN(($H$199*(1/'Full Assumptions '!$F$407))/4,($H$199-AA325))),-2)</f>
        <v>0</v>
      </c>
      <c r="AC262" s="1424">
        <f>ROUND(IF(($H$199-AB325)&lt;=0,0,MIN(($H$199*(1/'Full Assumptions '!$F$407))/4,($H$199-AB325))),-2)</f>
        <v>0</v>
      </c>
      <c r="AD262" s="1424">
        <f>ROUND(IF(($H$199-AC325)&lt;=0,0,MIN(($H$199*(1/'Full Assumptions '!$F$407))/4,($H$199-AC325))),-2)</f>
        <v>0</v>
      </c>
      <c r="AE262" s="1424">
        <f>ROUND(IF(($H$199-AD325)&lt;=0,0,MIN(($H$199*(1/'Full Assumptions '!$F$407))/4,($H$199-AD325))),-2)</f>
        <v>0</v>
      </c>
      <c r="AF262" s="1424">
        <f>ROUND(IF(($H$199-AE325)&lt;=0,0,MIN(($H$199*(1/'Full Assumptions '!$F$407))/4,($H$199-AE325))),-2)</f>
        <v>0</v>
      </c>
      <c r="AG262" s="1424">
        <f>ROUND(IF(($H$199-AF325)&lt;=0,0,MIN(($H$199*(1/'Full Assumptions '!$F$407))/4,($H$199-AF325))),-2)</f>
        <v>0</v>
      </c>
      <c r="AH262" s="1424">
        <f>ROUND(IF(($H$199-AG325)&lt;=0,0,MIN(($H$199*(1/'Full Assumptions '!$F$407))/4,($H$199-AG325))),-2)</f>
        <v>0</v>
      </c>
      <c r="AI262" s="1424">
        <f>ROUND(IF(($H$199-AH325)&lt;=0,0,MIN(($H$199*(1/'Full Assumptions '!$F$407))/4,($H$199-AH325))),-2)</f>
        <v>0</v>
      </c>
      <c r="AJ262" s="1424">
        <f>ROUND(IF(($H$199-AI325)&lt;=0,0,MIN(($H$199*(1/'Full Assumptions '!$F$407))/4,($H$199-AI325))),-2)</f>
        <v>0</v>
      </c>
      <c r="AK262" s="1424">
        <f>ROUND(IF(($H$199-AJ325)&lt;=0,0,MIN(($H$199*(1/'Full Assumptions '!$F$407))/4,($H$199-AJ325))),-2)</f>
        <v>0</v>
      </c>
      <c r="AL262" s="1424">
        <f>ROUND(IF(($H$199-AK325)&lt;=0,0,MIN(($H$199*(1/'Full Assumptions '!$F$407))/4,($H$199-AK325))),-2)</f>
        <v>0</v>
      </c>
      <c r="AM262" s="1424">
        <f>ROUND(IF(($H$199-AL325)&lt;=0,0,MIN(($H$199*(1/'Full Assumptions '!$F$407))/4,($H$199-AL325))),-2)</f>
        <v>0</v>
      </c>
      <c r="AN262" s="1424">
        <f>ROUND(IF(($H$199-AM325)&lt;=0,0,MIN(($H$199*(1/'Full Assumptions '!$F$407))/4,($H$199-AM325))),-2)</f>
        <v>0</v>
      </c>
      <c r="AO262" s="1424">
        <f>ROUND(IF(($H$199-AN325)&lt;=0,0,MIN(($H$199*(1/'Full Assumptions '!$F$407))/4,($H$199-AN325))),-2)</f>
        <v>0</v>
      </c>
      <c r="AP262" s="1424">
        <f>ROUND(IF(($H$199-AO325)&lt;=0,0,MIN(($H$199*(1/'Full Assumptions '!$F$407))/4,($H$199-AO325))),-2)</f>
        <v>0</v>
      </c>
      <c r="AQ262" s="1424">
        <f>ROUND(IF(($H$199-AP325)&lt;=0,0,MIN(($H$199*(1/'Full Assumptions '!$F$407))/4,($H$199-AP325))),-2)</f>
        <v>0</v>
      </c>
      <c r="AR262" s="1424">
        <f>ROUND(IF(($H$199-AQ325)&lt;=0,0,MIN(($H$199*(1/'Full Assumptions '!$F$407))/4,($H$199-AQ325))),-2)</f>
        <v>0</v>
      </c>
      <c r="AS262" s="1424">
        <f>ROUND(IF(($H$199-AR325)&lt;=0,0,MIN(($H$199*(1/'Full Assumptions '!$F$407))/4,($H$199-AR325))),-2)</f>
        <v>0</v>
      </c>
      <c r="AT262" s="1424">
        <f>ROUND(IF(($H$199-AS325)&lt;=0,0,MIN(($H$199*(1/'Full Assumptions '!$F$407))/4,($H$199-AS325))),-2)</f>
        <v>0</v>
      </c>
      <c r="AU262" s="1424">
        <f>ROUND(IF(($H$199-AT325)&lt;=0,0,MIN(($H$199*(1/'Full Assumptions '!$F$407))/4,($H$199-AT325))),-2)</f>
        <v>0</v>
      </c>
      <c r="AV262" s="1424">
        <f>ROUND(IF(($H$199-AU325)&lt;=0,0,MIN(($H$199*(1/'Full Assumptions '!$F$407))/4,($H$199-AU325))),-2)</f>
        <v>0</v>
      </c>
      <c r="AW262" s="1424">
        <f>ROUND(IF(($H$199-AV325)&lt;=0,0,MIN(($H$199*(1/'Full Assumptions '!$F$407))/4,($H$199-AV325))),-2)</f>
        <v>0</v>
      </c>
      <c r="AX262" s="1424">
        <f>ROUND(IF(($H$199-AW325)&lt;=0,0,MIN(($H$199*(1/'Full Assumptions '!$F$407))/4,($H$199-AW325))),-2)</f>
        <v>0</v>
      </c>
      <c r="AY262" s="1424">
        <f>ROUND(IF(($H$199-AX325)&lt;=0,0,MIN(($H$199*(1/'Full Assumptions '!$F$407))/4,($H$199-AX325))),-2)</f>
        <v>0</v>
      </c>
      <c r="AZ262" s="1424">
        <f>ROUND(IF(($H$199-AY325)&lt;=0,0,MIN(($H$199*(1/'Full Assumptions '!$F$407))/4,($H$199-AY325))),-2)</f>
        <v>0</v>
      </c>
      <c r="BA262" s="1424">
        <f>ROUND(IF(($H$199-AZ325)&lt;=0,0,MIN(($H$199*(1/'Full Assumptions '!$F$407))/4,($H$199-AZ325))),-2)</f>
        <v>0</v>
      </c>
      <c r="BB262" s="1424">
        <f>ROUND(IF(($H$199-BA325)&lt;=0,0,MIN(($H$199*(1/'Full Assumptions '!$F$407))/4,($H$199-BA325))),-2)</f>
        <v>0</v>
      </c>
      <c r="BC262" s="1424">
        <f>ROUND(IF(($H$199-BB325)&lt;=0,0,MIN(($H$199*(1/'Full Assumptions '!$F$407))/4,($H$199-BB325))),-2)</f>
        <v>0</v>
      </c>
      <c r="BD262" s="1424">
        <f>ROUND(IF(($H$199-BC325)&lt;=0,0,MIN(($H$199*(1/'Full Assumptions '!$F$407))/4,($H$199-BC325))),-2)</f>
        <v>0</v>
      </c>
      <c r="BE262" s="1424">
        <f>ROUND(IF(($H$199-BD325)&lt;=0,0,MIN(($H$199*(1/'Full Assumptions '!$F$407))/4,($H$199-BD325))),-2)</f>
        <v>0</v>
      </c>
      <c r="BF262" s="1424">
        <f>ROUND(IF(($H$199-BE325)&lt;=0,0,MIN(($H$199*(1/'Full Assumptions '!$F$407))/4,($H$199-BE325))),-2)</f>
        <v>0</v>
      </c>
      <c r="BG262" s="1424">
        <f>ROUND(IF(($H$199-BF325)&lt;=0,0,MIN(($H$199*(1/'Full Assumptions '!$F$407))/4,($H$199-BF325))),-2)</f>
        <v>0</v>
      </c>
      <c r="BH262" s="1424">
        <f>ROUND(IF(($H$199-BG325)&lt;=0,0,MIN(($H$199*(1/'Full Assumptions '!$F$407))/4,($H$199-BG325))),-2)</f>
        <v>0</v>
      </c>
      <c r="BI262" s="1424">
        <f>ROUND(IF(($H$199-BH325)&lt;=0,0,MIN(($H$199*(1/'Full Assumptions '!$F$407))/4,($H$199-BH325))),-2)</f>
        <v>0</v>
      </c>
      <c r="BJ262" s="1424">
        <f>ROUND(IF(($H$199-BI325)&lt;=0,0,MIN(($H$199*(1/'Full Assumptions '!$F$407))/4,($H$199-BI325))),-2)</f>
        <v>0</v>
      </c>
      <c r="BK262" s="1424">
        <f>ROUND(IF(($H$199-BJ325)&lt;=0,0,MIN(($H$199*(1/'Full Assumptions '!$F$407))/4,($H$199-BJ325))),-2)</f>
        <v>0</v>
      </c>
      <c r="BL262" s="1424">
        <f>ROUND(IF(($H$199-BK325)&lt;=0,0,MIN(($H$199*(1/'Full Assumptions '!$F$407))/4,($H$199-BK325))),-2)</f>
        <v>0</v>
      </c>
      <c r="BM262" s="1424">
        <f>ROUND(IF(($H$199-BL325)&lt;=0,0,MIN(($H$199*(1/'Full Assumptions '!$F$407))/4,($H$199-BL325))),-2)</f>
        <v>0</v>
      </c>
      <c r="BN262" s="1424">
        <f>ROUND(IF(($H$199-BM325)&lt;=0,0,MIN(($H$199*(1/'Full Assumptions '!$F$407))/4,($H$199-BM325))),-2)</f>
        <v>0</v>
      </c>
    </row>
    <row r="263" spans="2:66" ht="10.5">
      <c r="B263" s="1624"/>
      <c r="C263" s="1446" t="s">
        <v>68</v>
      </c>
      <c r="D263" s="1425"/>
      <c r="E263" s="1425"/>
      <c r="F263" s="1425"/>
      <c r="G263" s="1425"/>
      <c r="H263" s="1425"/>
      <c r="I263" s="1425">
        <f>ROUND(IF(($I$200-H326)&lt;=0,0,MIN(($I$200*(1/'Full Assumptions '!$F$407))/4,($I$200-H326))),-2)</f>
        <v>0</v>
      </c>
      <c r="J263" s="1425">
        <f>ROUND(IF(($I$200-I326)&lt;=0,0,MIN(($I$200*(1/'Full Assumptions '!$F$407))/4,($I$200-I326))),-2)</f>
        <v>0</v>
      </c>
      <c r="K263" s="1425">
        <f>ROUND(IF(($I$200-J326)&lt;=0,0,MIN(($I$200*(1/'Full Assumptions '!$F$407))/4,($I$200-J326))),-2)</f>
        <v>0</v>
      </c>
      <c r="L263" s="1425">
        <f>ROUND(IF(($I$200-K326)&lt;=0,0,MIN(($I$200*(1/'Full Assumptions '!$F$407))/4,($I$200-K326))),-2)</f>
        <v>0</v>
      </c>
      <c r="M263" s="1425">
        <f>ROUND(IF(($I$200-L326)&lt;=0,0,MIN(($I$200*(1/'Full Assumptions '!$F$407))/4,($I$200-L326))),-2)</f>
        <v>0</v>
      </c>
      <c r="N263" s="1425">
        <f>ROUND(IF(($I$200-M326)&lt;=0,0,MIN(($I$200*(1/'Full Assumptions '!$F$407))/4,($I$200-M326))),-2)</f>
        <v>0</v>
      </c>
      <c r="O263" s="1425">
        <f>ROUND(IF(($I$200-N326)&lt;=0,0,MIN(($I$200*(1/'Full Assumptions '!$F$407))/4,($I$200-N326))),-2)</f>
        <v>0</v>
      </c>
      <c r="P263" s="1425">
        <f>ROUND(IF(($I$200-O326)&lt;=0,0,MIN(($I$200*(1/'Full Assumptions '!$F$407))/4,($I$200-O326))),-2)</f>
        <v>0</v>
      </c>
      <c r="Q263" s="1425">
        <f>ROUND(IF(($I$200-P326)&lt;=0,0,MIN(($I$200*(1/'Full Assumptions '!$F$407))/4,($I$200-P326))),-2)</f>
        <v>0</v>
      </c>
      <c r="R263" s="1425">
        <f>ROUND(IF(($I$200-Q326)&lt;=0,0,MIN(($I$200*(1/'Full Assumptions '!$F$407))/4,($I$200-Q326))),-2)</f>
        <v>0</v>
      </c>
      <c r="S263" s="1425">
        <f>ROUND(IF(($I$200-R326)&lt;=0,0,MIN(($I$200*(1/'Full Assumptions '!$F$407))/4,($I$200-R326))),-2)</f>
        <v>0</v>
      </c>
      <c r="T263" s="1425">
        <f>ROUND(IF(($I$200-S326)&lt;=0,0,MIN(($I$200*(1/'Full Assumptions '!$F$407))/4,($I$200-S326))),-2)</f>
        <v>0</v>
      </c>
      <c r="U263" s="1425">
        <f>ROUND(IF(($I$200-T326)&lt;=0,0,MIN(($I$200*(1/'Full Assumptions '!$F$407))/4,($I$200-T326))),-2)</f>
        <v>0</v>
      </c>
      <c r="V263" s="1425">
        <f>ROUND(IF(($I$200-U326)&lt;=0,0,MIN(($I$200*(1/'Full Assumptions '!$F$407))/4,($I$200-U326))),-2)</f>
        <v>0</v>
      </c>
      <c r="W263" s="1425">
        <f>ROUND(IF(($I$200-V326)&lt;=0,0,MIN(($I$200*(1/'Full Assumptions '!$F$407))/4,($I$200-V326))),-2)</f>
        <v>0</v>
      </c>
      <c r="X263" s="1425">
        <f>ROUND(IF(($I$200-W326)&lt;=0,0,MIN(($I$200*(1/'Full Assumptions '!$F$407))/4,($I$200-W326))),-2)</f>
        <v>0</v>
      </c>
      <c r="Y263" s="1425">
        <f>ROUND(IF(($I$200-X326)&lt;=0,0,MIN(($I$200*(1/'Full Assumptions '!$F$407))/4,($I$200-X326))),-2)</f>
        <v>0</v>
      </c>
      <c r="Z263" s="1425">
        <f>ROUND(IF(($I$200-Y326)&lt;=0,0,MIN(($I$200*(1/'Full Assumptions '!$F$407))/4,($I$200-Y326))),-2)</f>
        <v>0</v>
      </c>
      <c r="AA263" s="1425">
        <f>ROUND(IF(($I$200-Z326)&lt;=0,0,MIN(($I$200*(1/'Full Assumptions '!$F$407))/4,($I$200-Z326))),-2)</f>
        <v>0</v>
      </c>
      <c r="AB263" s="1425">
        <f>ROUND(IF(($I$200-AA326)&lt;=0,0,MIN(($I$200*(1/'Full Assumptions '!$F$407))/4,($I$200-AA326))),-2)</f>
        <v>0</v>
      </c>
      <c r="AC263" s="1425">
        <f>ROUND(IF(($I$200-AB326)&lt;=0,0,MIN(($I$200*(1/'Full Assumptions '!$F$407))/4,($I$200-AB326))),-2)</f>
        <v>0</v>
      </c>
      <c r="AD263" s="1425">
        <f>ROUND(IF(($I$200-AC326)&lt;=0,0,MIN(($I$200*(1/'Full Assumptions '!$F$407))/4,($I$200-AC326))),-2)</f>
        <v>0</v>
      </c>
      <c r="AE263" s="1425">
        <f>ROUND(IF(($I$200-AD326)&lt;=0,0,MIN(($I$200*(1/'Full Assumptions '!$F$407))/4,($I$200-AD326))),-2)</f>
        <v>0</v>
      </c>
      <c r="AF263" s="1425">
        <f>ROUND(IF(($I$200-AE326)&lt;=0,0,MIN(($I$200*(1/'Full Assumptions '!$F$407))/4,($I$200-AE326))),-2)</f>
        <v>0</v>
      </c>
      <c r="AG263" s="1425">
        <f>ROUND(IF(($I$200-AF326)&lt;=0,0,MIN(($I$200*(1/'Full Assumptions '!$F$407))/4,($I$200-AF326))),-2)</f>
        <v>0</v>
      </c>
      <c r="AH263" s="1425">
        <f>ROUND(IF(($I$200-AG326)&lt;=0,0,MIN(($I$200*(1/'Full Assumptions '!$F$407))/4,($I$200-AG326))),-2)</f>
        <v>0</v>
      </c>
      <c r="AI263" s="1425">
        <f>ROUND(IF(($I$200-AH326)&lt;=0,0,MIN(($I$200*(1/'Full Assumptions '!$F$407))/4,($I$200-AH326))),-2)</f>
        <v>0</v>
      </c>
      <c r="AJ263" s="1425">
        <f>ROUND(IF(($I$200-AI326)&lt;=0,0,MIN(($I$200*(1/'Full Assumptions '!$F$407))/4,($I$200-AI326))),-2)</f>
        <v>0</v>
      </c>
      <c r="AK263" s="1425">
        <f>ROUND(IF(($I$200-AJ326)&lt;=0,0,MIN(($I$200*(1/'Full Assumptions '!$F$407))/4,($I$200-AJ326))),-2)</f>
        <v>0</v>
      </c>
      <c r="AL263" s="1425">
        <f>ROUND(IF(($I$200-AK326)&lt;=0,0,MIN(($I$200*(1/'Full Assumptions '!$F$407))/4,($I$200-AK326))),-2)</f>
        <v>0</v>
      </c>
      <c r="AM263" s="1425">
        <f>ROUND(IF(($I$200-AL326)&lt;=0,0,MIN(($I$200*(1/'Full Assumptions '!$F$407))/4,($I$200-AL326))),-2)</f>
        <v>0</v>
      </c>
      <c r="AN263" s="1425">
        <f>ROUND(IF(($I$200-AM326)&lt;=0,0,MIN(($I$200*(1/'Full Assumptions '!$F$407))/4,($I$200-AM326))),-2)</f>
        <v>0</v>
      </c>
      <c r="AO263" s="1425">
        <f>ROUND(IF(($I$200-AN326)&lt;=0,0,MIN(($I$200*(1/'Full Assumptions '!$F$407))/4,($I$200-AN326))),-2)</f>
        <v>0</v>
      </c>
      <c r="AP263" s="1425">
        <f>ROUND(IF(($I$200-AO326)&lt;=0,0,MIN(($I$200*(1/'Full Assumptions '!$F$407))/4,($I$200-AO326))),-2)</f>
        <v>0</v>
      </c>
      <c r="AQ263" s="1425">
        <f>ROUND(IF(($I$200-AP326)&lt;=0,0,MIN(($I$200*(1/'Full Assumptions '!$F$407))/4,($I$200-AP326))),-2)</f>
        <v>0</v>
      </c>
      <c r="AR263" s="1425">
        <f>ROUND(IF(($I$200-AQ326)&lt;=0,0,MIN(($I$200*(1/'Full Assumptions '!$F$407))/4,($I$200-AQ326))),-2)</f>
        <v>0</v>
      </c>
      <c r="AS263" s="1425">
        <f>ROUND(IF(($I$200-AR326)&lt;=0,0,MIN(($I$200*(1/'Full Assumptions '!$F$407))/4,($I$200-AR326))),-2)</f>
        <v>0</v>
      </c>
      <c r="AT263" s="1425">
        <f>ROUND(IF(($I$200-AS326)&lt;=0,0,MIN(($I$200*(1/'Full Assumptions '!$F$407))/4,($I$200-AS326))),-2)</f>
        <v>0</v>
      </c>
      <c r="AU263" s="1425">
        <f>ROUND(IF(($I$200-AT326)&lt;=0,0,MIN(($I$200*(1/'Full Assumptions '!$F$407))/4,($I$200-AT326))),-2)</f>
        <v>0</v>
      </c>
      <c r="AV263" s="1425">
        <f>ROUND(IF(($I$200-AU326)&lt;=0,0,MIN(($I$200*(1/'Full Assumptions '!$F$407))/4,($I$200-AU326))),-2)</f>
        <v>0</v>
      </c>
      <c r="AW263" s="1425">
        <f>ROUND(IF(($I$200-AV326)&lt;=0,0,MIN(($I$200*(1/'Full Assumptions '!$F$407))/4,($I$200-AV326))),-2)</f>
        <v>0</v>
      </c>
      <c r="AX263" s="1425">
        <f>ROUND(IF(($I$200-AW326)&lt;=0,0,MIN(($I$200*(1/'Full Assumptions '!$F$407))/4,($I$200-AW326))),-2)</f>
        <v>0</v>
      </c>
      <c r="AY263" s="1425">
        <f>ROUND(IF(($I$200-AX326)&lt;=0,0,MIN(($I$200*(1/'Full Assumptions '!$F$407))/4,($I$200-AX326))),-2)</f>
        <v>0</v>
      </c>
      <c r="AZ263" s="1425">
        <f>ROUND(IF(($I$200-AY326)&lt;=0,0,MIN(($I$200*(1/'Full Assumptions '!$F$407))/4,($I$200-AY326))),-2)</f>
        <v>0</v>
      </c>
      <c r="BA263" s="1425">
        <f>ROUND(IF(($I$200-AZ326)&lt;=0,0,MIN(($I$200*(1/'Full Assumptions '!$F$407))/4,($I$200-AZ326))),-2)</f>
        <v>0</v>
      </c>
      <c r="BB263" s="1425">
        <f>ROUND(IF(($I$200-BA326)&lt;=0,0,MIN(($I$200*(1/'Full Assumptions '!$F$407))/4,($I$200-BA326))),-2)</f>
        <v>0</v>
      </c>
      <c r="BC263" s="1425">
        <f>ROUND(IF(($I$200-BB326)&lt;=0,0,MIN(($I$200*(1/'Full Assumptions '!$F$407))/4,($I$200-BB326))),-2)</f>
        <v>0</v>
      </c>
      <c r="BD263" s="1425">
        <f>ROUND(IF(($I$200-BC326)&lt;=0,0,MIN(($I$200*(1/'Full Assumptions '!$F$407))/4,($I$200-BC326))),-2)</f>
        <v>0</v>
      </c>
      <c r="BE263" s="1425">
        <f>ROUND(IF(($I$200-BD326)&lt;=0,0,MIN(($I$200*(1/'Full Assumptions '!$F$407))/4,($I$200-BD326))),-2)</f>
        <v>0</v>
      </c>
      <c r="BF263" s="1425">
        <f>ROUND(IF(($I$200-BE326)&lt;=0,0,MIN(($I$200*(1/'Full Assumptions '!$F$407))/4,($I$200-BE326))),-2)</f>
        <v>0</v>
      </c>
      <c r="BG263" s="1425">
        <f>ROUND(IF(($I$200-BF326)&lt;=0,0,MIN(($I$200*(1/'Full Assumptions '!$F$407))/4,($I$200-BF326))),-2)</f>
        <v>0</v>
      </c>
      <c r="BH263" s="1425">
        <f>ROUND(IF(($I$200-BG326)&lt;=0,0,MIN(($I$200*(1/'Full Assumptions '!$F$407))/4,($I$200-BG326))),-2)</f>
        <v>0</v>
      </c>
      <c r="BI263" s="1425">
        <f>ROUND(IF(($I$200-BH326)&lt;=0,0,MIN(($I$200*(1/'Full Assumptions '!$F$407))/4,($I$200-BH326))),-2)</f>
        <v>0</v>
      </c>
      <c r="BJ263" s="1425">
        <f>ROUND(IF(($I$200-BI326)&lt;=0,0,MIN(($I$200*(1/'Full Assumptions '!$F$407))/4,($I$200-BI326))),-2)</f>
        <v>0</v>
      </c>
      <c r="BK263" s="1425">
        <f>ROUND(IF(($I$200-BJ326)&lt;=0,0,MIN(($I$200*(1/'Full Assumptions '!$F$407))/4,($I$200-BJ326))),-2)</f>
        <v>0</v>
      </c>
      <c r="BL263" s="1425">
        <f>ROUND(IF(($I$200-BK326)&lt;=0,0,MIN(($I$200*(1/'Full Assumptions '!$F$407))/4,($I$200-BK326))),-2)</f>
        <v>0</v>
      </c>
      <c r="BM263" s="1425">
        <f>ROUND(IF(($I$200-BL326)&lt;=0,0,MIN(($I$200*(1/'Full Assumptions '!$F$407))/4,($I$200-BL326))),-2)</f>
        <v>0</v>
      </c>
      <c r="BN263" s="1425">
        <f>ROUND(IF(($I$200-BM326)&lt;=0,0,MIN(($I$200*(1/'Full Assumptions '!$F$407))/4,($I$200-BM326))),-2)</f>
        <v>0</v>
      </c>
    </row>
    <row r="264" spans="2:66" ht="10.5">
      <c r="B264" s="1624"/>
      <c r="C264" s="1446" t="s">
        <v>69</v>
      </c>
      <c r="D264" s="1424"/>
      <c r="E264" s="1424"/>
      <c r="F264" s="1424"/>
      <c r="G264" s="1424"/>
      <c r="H264" s="1424"/>
      <c r="I264" s="1424"/>
      <c r="J264" s="1424">
        <f>ROUND(IF(($J$201-I327)&lt;=0,0,MIN(($J$201*(1/'Full Assumptions '!$F$407))/4,($J$201-I327))),-2)</f>
        <v>0</v>
      </c>
      <c r="K264" s="1424">
        <f>ROUND(IF(($J$201-J327)&lt;=0,0,MIN(($J$201*(1/'Full Assumptions '!$F$407))/4,($J$201-J327))),-2)</f>
        <v>0</v>
      </c>
      <c r="L264" s="1424">
        <f>ROUND(IF(($J$201-K327)&lt;=0,0,MIN(($J$201*(1/'Full Assumptions '!$F$407))/4,($J$201-K327))),-2)</f>
        <v>0</v>
      </c>
      <c r="M264" s="1424">
        <f>ROUND(IF(($J$201-L327)&lt;=0,0,MIN(($J$201*(1/'Full Assumptions '!$F$407))/4,($J$201-L327))),-2)</f>
        <v>0</v>
      </c>
      <c r="N264" s="1424">
        <f>ROUND(IF(($J$201-M327)&lt;=0,0,MIN(($J$201*(1/'Full Assumptions '!$F$407))/4,($J$201-M327))),-2)</f>
        <v>0</v>
      </c>
      <c r="O264" s="1424">
        <f>ROUND(IF(($J$201-N327)&lt;=0,0,MIN(($J$201*(1/'Full Assumptions '!$F$407))/4,($J$201-N327))),-2)</f>
        <v>0</v>
      </c>
      <c r="P264" s="1424">
        <f>ROUND(IF(($J$201-O327)&lt;=0,0,MIN(($J$201*(1/'Full Assumptions '!$F$407))/4,($J$201-O327))),-2)</f>
        <v>0</v>
      </c>
      <c r="Q264" s="1424">
        <f>ROUND(IF(($J$201-P327)&lt;=0,0,MIN(($J$201*(1/'Full Assumptions '!$F$407))/4,($J$201-P327))),-2)</f>
        <v>0</v>
      </c>
      <c r="R264" s="1424">
        <f>ROUND(IF(($J$201-Q327)&lt;=0,0,MIN(($J$201*(1/'Full Assumptions '!$F$407))/4,($J$201-Q327))),-2)</f>
        <v>0</v>
      </c>
      <c r="S264" s="1424">
        <f>ROUND(IF(($J$201-R327)&lt;=0,0,MIN(($J$201*(1/'Full Assumptions '!$F$407))/4,($J$201-R327))),-2)</f>
        <v>0</v>
      </c>
      <c r="T264" s="1424">
        <f>ROUND(IF(($J$201-S327)&lt;=0,0,MIN(($J$201*(1/'Full Assumptions '!$F$407))/4,($J$201-S327))),-2)</f>
        <v>0</v>
      </c>
      <c r="U264" s="1424">
        <f>ROUND(IF(($J$201-T327)&lt;=0,0,MIN(($J$201*(1/'Full Assumptions '!$F$407))/4,($J$201-T327))),-2)</f>
        <v>0</v>
      </c>
      <c r="V264" s="1424">
        <f>ROUND(IF(($J$201-U327)&lt;=0,0,MIN(($J$201*(1/'Full Assumptions '!$F$407))/4,($J$201-U327))),-2)</f>
        <v>0</v>
      </c>
      <c r="W264" s="1424">
        <f>ROUND(IF(($J$201-V327)&lt;=0,0,MIN(($J$201*(1/'Full Assumptions '!$F$407))/4,($J$201-V327))),-2)</f>
        <v>0</v>
      </c>
      <c r="X264" s="1424">
        <f>ROUND(IF(($J$201-W327)&lt;=0,0,MIN(($J$201*(1/'Full Assumptions '!$F$407))/4,($J$201-W327))),-2)</f>
        <v>0</v>
      </c>
      <c r="Y264" s="1424">
        <f>ROUND(IF(($J$201-X327)&lt;=0,0,MIN(($J$201*(1/'Full Assumptions '!$F$407))/4,($J$201-X327))),-2)</f>
        <v>0</v>
      </c>
      <c r="Z264" s="1424">
        <f>ROUND(IF(($J$201-Y327)&lt;=0,0,MIN(($J$201*(1/'Full Assumptions '!$F$407))/4,($J$201-Y327))),-2)</f>
        <v>0</v>
      </c>
      <c r="AA264" s="1424">
        <f>ROUND(IF(($J$201-Z327)&lt;=0,0,MIN(($J$201*(1/'Full Assumptions '!$F$407))/4,($J$201-Z327))),-2)</f>
        <v>0</v>
      </c>
      <c r="AB264" s="1424">
        <f>ROUND(IF(($J$201-AA327)&lt;=0,0,MIN(($J$201*(1/'Full Assumptions '!$F$407))/4,($J$201-AA327))),-2)</f>
        <v>0</v>
      </c>
      <c r="AC264" s="1424">
        <f>ROUND(IF(($J$201-AB327)&lt;=0,0,MIN(($J$201*(1/'Full Assumptions '!$F$407))/4,($J$201-AB327))),-2)</f>
        <v>0</v>
      </c>
      <c r="AD264" s="1424">
        <f>ROUND(IF(($J$201-AC327)&lt;=0,0,MIN(($J$201*(1/'Full Assumptions '!$F$407))/4,($J$201-AC327))),-2)</f>
        <v>0</v>
      </c>
      <c r="AE264" s="1424">
        <f>ROUND(IF(($J$201-AD327)&lt;=0,0,MIN(($J$201*(1/'Full Assumptions '!$F$407))/4,($J$201-AD327))),-2)</f>
        <v>0</v>
      </c>
      <c r="AF264" s="1424">
        <f>ROUND(IF(($J$201-AE327)&lt;=0,0,MIN(($J$201*(1/'Full Assumptions '!$F$407))/4,($J$201-AE327))),-2)</f>
        <v>0</v>
      </c>
      <c r="AG264" s="1424">
        <f>ROUND(IF(($J$201-AF327)&lt;=0,0,MIN(($J$201*(1/'Full Assumptions '!$F$407))/4,($J$201-AF327))),-2)</f>
        <v>0</v>
      </c>
      <c r="AH264" s="1424">
        <f>ROUND(IF(($J$201-AG327)&lt;=0,0,MIN(($J$201*(1/'Full Assumptions '!$F$407))/4,($J$201-AG327))),-2)</f>
        <v>0</v>
      </c>
      <c r="AI264" s="1424">
        <f>ROUND(IF(($J$201-AH327)&lt;=0,0,MIN(($J$201*(1/'Full Assumptions '!$F$407))/4,($J$201-AH327))),-2)</f>
        <v>0</v>
      </c>
      <c r="AJ264" s="1424">
        <f>ROUND(IF(($J$201-AI327)&lt;=0,0,MIN(($J$201*(1/'Full Assumptions '!$F$407))/4,($J$201-AI327))),-2)</f>
        <v>0</v>
      </c>
      <c r="AK264" s="1424">
        <f>ROUND(IF(($J$201-AJ327)&lt;=0,0,MIN(($J$201*(1/'Full Assumptions '!$F$407))/4,($J$201-AJ327))),-2)</f>
        <v>0</v>
      </c>
      <c r="AL264" s="1424">
        <f>ROUND(IF(($J$201-AK327)&lt;=0,0,MIN(($J$201*(1/'Full Assumptions '!$F$407))/4,($J$201-AK327))),-2)</f>
        <v>0</v>
      </c>
      <c r="AM264" s="1424">
        <f>ROUND(IF(($J$201-AL327)&lt;=0,0,MIN(($J$201*(1/'Full Assumptions '!$F$407))/4,($J$201-AL327))),-2)</f>
        <v>0</v>
      </c>
      <c r="AN264" s="1424">
        <f>ROUND(IF(($J$201-AM327)&lt;=0,0,MIN(($J$201*(1/'Full Assumptions '!$F$407))/4,($J$201-AM327))),-2)</f>
        <v>0</v>
      </c>
      <c r="AO264" s="1424">
        <f>ROUND(IF(($J$201-AN327)&lt;=0,0,MIN(($J$201*(1/'Full Assumptions '!$F$407))/4,($J$201-AN327))),-2)</f>
        <v>0</v>
      </c>
      <c r="AP264" s="1424">
        <f>ROUND(IF(($J$201-AO327)&lt;=0,0,MIN(($J$201*(1/'Full Assumptions '!$F$407))/4,($J$201-AO327))),-2)</f>
        <v>0</v>
      </c>
      <c r="AQ264" s="1424">
        <f>ROUND(IF(($J$201-AP327)&lt;=0,0,MIN(($J$201*(1/'Full Assumptions '!$F$407))/4,($J$201-AP327))),-2)</f>
        <v>0</v>
      </c>
      <c r="AR264" s="1424">
        <f>ROUND(IF(($J$201-AQ327)&lt;=0,0,MIN(($J$201*(1/'Full Assumptions '!$F$407))/4,($J$201-AQ327))),-2)</f>
        <v>0</v>
      </c>
      <c r="AS264" s="1424">
        <f>ROUND(IF(($J$201-AR327)&lt;=0,0,MIN(($J$201*(1/'Full Assumptions '!$F$407))/4,($J$201-AR327))),-2)</f>
        <v>0</v>
      </c>
      <c r="AT264" s="1424">
        <f>ROUND(IF(($J$201-AS327)&lt;=0,0,MIN(($J$201*(1/'Full Assumptions '!$F$407))/4,($J$201-AS327))),-2)</f>
        <v>0</v>
      </c>
      <c r="AU264" s="1424">
        <f>ROUND(IF(($J$201-AT327)&lt;=0,0,MIN(($J$201*(1/'Full Assumptions '!$F$407))/4,($J$201-AT327))),-2)</f>
        <v>0</v>
      </c>
      <c r="AV264" s="1424">
        <f>ROUND(IF(($J$201-AU327)&lt;=0,0,MIN(($J$201*(1/'Full Assumptions '!$F$407))/4,($J$201-AU327))),-2)</f>
        <v>0</v>
      </c>
      <c r="AW264" s="1424">
        <f>ROUND(IF(($J$201-AV327)&lt;=0,0,MIN(($J$201*(1/'Full Assumptions '!$F$407))/4,($J$201-AV327))),-2)</f>
        <v>0</v>
      </c>
      <c r="AX264" s="1424">
        <f>ROUND(IF(($J$201-AW327)&lt;=0,0,MIN(($J$201*(1/'Full Assumptions '!$F$407))/4,($J$201-AW327))),-2)</f>
        <v>0</v>
      </c>
      <c r="AY264" s="1424">
        <f>ROUND(IF(($J$201-AX327)&lt;=0,0,MIN(($J$201*(1/'Full Assumptions '!$F$407))/4,($J$201-AX327))),-2)</f>
        <v>0</v>
      </c>
      <c r="AZ264" s="1424">
        <f>ROUND(IF(($J$201-AY327)&lt;=0,0,MIN(($J$201*(1/'Full Assumptions '!$F$407))/4,($J$201-AY327))),-2)</f>
        <v>0</v>
      </c>
      <c r="BA264" s="1424">
        <f>ROUND(IF(($J$201-AZ327)&lt;=0,0,MIN(($J$201*(1/'Full Assumptions '!$F$407))/4,($J$201-AZ327))),-2)</f>
        <v>0</v>
      </c>
      <c r="BB264" s="1424">
        <f>ROUND(IF(($J$201-BA327)&lt;=0,0,MIN(($J$201*(1/'Full Assumptions '!$F$407))/4,($J$201-BA327))),-2)</f>
        <v>0</v>
      </c>
      <c r="BC264" s="1424">
        <f>ROUND(IF(($J$201-BB327)&lt;=0,0,MIN(($J$201*(1/'Full Assumptions '!$F$407))/4,($J$201-BB327))),-2)</f>
        <v>0</v>
      </c>
      <c r="BD264" s="1424">
        <f>ROUND(IF(($J$201-BC327)&lt;=0,0,MIN(($J$201*(1/'Full Assumptions '!$F$407))/4,($J$201-BC327))),-2)</f>
        <v>0</v>
      </c>
      <c r="BE264" s="1424">
        <f>ROUND(IF(($J$201-BD327)&lt;=0,0,MIN(($J$201*(1/'Full Assumptions '!$F$407))/4,($J$201-BD327))),-2)</f>
        <v>0</v>
      </c>
      <c r="BF264" s="1424">
        <f>ROUND(IF(($J$201-BE327)&lt;=0,0,MIN(($J$201*(1/'Full Assumptions '!$F$407))/4,($J$201-BE327))),-2)</f>
        <v>0</v>
      </c>
      <c r="BG264" s="1424">
        <f>ROUND(IF(($J$201-BF327)&lt;=0,0,MIN(($J$201*(1/'Full Assumptions '!$F$407))/4,($J$201-BF327))),-2)</f>
        <v>0</v>
      </c>
      <c r="BH264" s="1424">
        <f>ROUND(IF(($J$201-BG327)&lt;=0,0,MIN(($J$201*(1/'Full Assumptions '!$F$407))/4,($J$201-BG327))),-2)</f>
        <v>0</v>
      </c>
      <c r="BI264" s="1424">
        <f>ROUND(IF(($J$201-BH327)&lt;=0,0,MIN(($J$201*(1/'Full Assumptions '!$F$407))/4,($J$201-BH327))),-2)</f>
        <v>0</v>
      </c>
      <c r="BJ264" s="1424">
        <f>ROUND(IF(($J$201-BI327)&lt;=0,0,MIN(($J$201*(1/'Full Assumptions '!$F$407))/4,($J$201-BI327))),-2)</f>
        <v>0</v>
      </c>
      <c r="BK264" s="1424">
        <f>ROUND(IF(($J$201-BJ327)&lt;=0,0,MIN(($J$201*(1/'Full Assumptions '!$F$407))/4,($J$201-BJ327))),-2)</f>
        <v>0</v>
      </c>
      <c r="BL264" s="1424">
        <f>ROUND(IF(($J$201-BK327)&lt;=0,0,MIN(($J$201*(1/'Full Assumptions '!$F$407))/4,($J$201-BK327))),-2)</f>
        <v>0</v>
      </c>
      <c r="BM264" s="1424">
        <f>ROUND(IF(($J$201-BL327)&lt;=0,0,MIN(($J$201*(1/'Full Assumptions '!$F$407))/4,($J$201-BL327))),-2)</f>
        <v>0</v>
      </c>
      <c r="BN264" s="1424">
        <f>ROUND(IF(($J$201-BM327)&lt;=0,0,MIN(($J$201*(1/'Full Assumptions '!$F$407))/4,($J$201-BM327))),-2)</f>
        <v>0</v>
      </c>
    </row>
    <row r="265" spans="2:66" ht="10.5">
      <c r="B265" s="1624" t="s">
        <v>77</v>
      </c>
      <c r="C265" s="1446" t="s">
        <v>66</v>
      </c>
      <c r="D265" s="1425"/>
      <c r="E265" s="1425"/>
      <c r="F265" s="1425"/>
      <c r="G265" s="1425"/>
      <c r="H265" s="1425"/>
      <c r="I265" s="1425"/>
      <c r="J265" s="1425"/>
      <c r="K265" s="1425">
        <f>ROUND(IF(($K$202-J328)&lt;=0,0,MIN(($K$202*(1/'Full Assumptions '!$F$407))/4,($K$202-J328))),-2)</f>
        <v>0</v>
      </c>
      <c r="L265" s="1425">
        <f>ROUND(IF(($K$202-K328)&lt;=0,0,MIN(($K$202*(1/'Full Assumptions '!$F$407))/4,($K$202-K328))),-2)</f>
        <v>0</v>
      </c>
      <c r="M265" s="1425">
        <f>ROUND(IF(($K$202-L328)&lt;=0,0,MIN(($K$202*(1/'Full Assumptions '!$F$407))/4,($K$202-L328))),-2)</f>
        <v>0</v>
      </c>
      <c r="N265" s="1425">
        <f>ROUND(IF(($K$202-M328)&lt;=0,0,MIN(($K$202*(1/'Full Assumptions '!$F$407))/4,($K$202-M328))),-2)</f>
        <v>0</v>
      </c>
      <c r="O265" s="1425">
        <f>ROUND(IF(($K$202-N328)&lt;=0,0,MIN(($K$202*(1/'Full Assumptions '!$F$407))/4,($K$202-N328))),-2)</f>
        <v>0</v>
      </c>
      <c r="P265" s="1425">
        <f>ROUND(IF(($K$202-O328)&lt;=0,0,MIN(($K$202*(1/'Full Assumptions '!$F$407))/4,($K$202-O328))),-2)</f>
        <v>0</v>
      </c>
      <c r="Q265" s="1425">
        <f>ROUND(IF(($K$202-P328)&lt;=0,0,MIN(($K$202*(1/'Full Assumptions '!$F$407))/4,($K$202-P328))),-2)</f>
        <v>0</v>
      </c>
      <c r="R265" s="1425">
        <f>ROUND(IF(($K$202-Q328)&lt;=0,0,MIN(($K$202*(1/'Full Assumptions '!$F$407))/4,($K$202-Q328))),-2)</f>
        <v>0</v>
      </c>
      <c r="S265" s="1425">
        <f>ROUND(IF(($K$202-R328)&lt;=0,0,MIN(($K$202*(1/'Full Assumptions '!$F$407))/4,($K$202-R328))),-2)</f>
        <v>0</v>
      </c>
      <c r="T265" s="1425">
        <f>ROUND(IF(($K$202-S328)&lt;=0,0,MIN(($K$202*(1/'Full Assumptions '!$F$407))/4,($K$202-S328))),-2)</f>
        <v>0</v>
      </c>
      <c r="U265" s="1425">
        <f>ROUND(IF(($K$202-T328)&lt;=0,0,MIN(($K$202*(1/'Full Assumptions '!$F$407))/4,($K$202-T328))),-2)</f>
        <v>0</v>
      </c>
      <c r="V265" s="1425">
        <f>ROUND(IF(($K$202-U328)&lt;=0,0,MIN(($K$202*(1/'Full Assumptions '!$F$407))/4,($K$202-U328))),-2)</f>
        <v>0</v>
      </c>
      <c r="W265" s="1425">
        <f>ROUND(IF(($K$202-V328)&lt;=0,0,MIN(($K$202*(1/'Full Assumptions '!$F$407))/4,($K$202-V328))),-2)</f>
        <v>0</v>
      </c>
      <c r="X265" s="1425">
        <f>ROUND(IF(($K$202-W328)&lt;=0,0,MIN(($K$202*(1/'Full Assumptions '!$F$407))/4,($K$202-W328))),-2)</f>
        <v>0</v>
      </c>
      <c r="Y265" s="1425">
        <f>ROUND(IF(($K$202-X328)&lt;=0,0,MIN(($K$202*(1/'Full Assumptions '!$F$407))/4,($K$202-X328))),-2)</f>
        <v>0</v>
      </c>
      <c r="Z265" s="1425">
        <f>ROUND(IF(($K$202-Y328)&lt;=0,0,MIN(($K$202*(1/'Full Assumptions '!$F$407))/4,($K$202-Y328))),-2)</f>
        <v>0</v>
      </c>
      <c r="AA265" s="1425">
        <f>ROUND(IF(($K$202-Z328)&lt;=0,0,MIN(($K$202*(1/'Full Assumptions '!$F$407))/4,($K$202-Z328))),-2)</f>
        <v>0</v>
      </c>
      <c r="AB265" s="1425">
        <f>ROUND(IF(($K$202-AA328)&lt;=0,0,MIN(($K$202*(1/'Full Assumptions '!$F$407))/4,($K$202-AA328))),-2)</f>
        <v>0</v>
      </c>
      <c r="AC265" s="1425">
        <f>ROUND(IF(($K$202-AB328)&lt;=0,0,MIN(($K$202*(1/'Full Assumptions '!$F$407))/4,($K$202-AB328))),-2)</f>
        <v>0</v>
      </c>
      <c r="AD265" s="1425">
        <f>ROUND(IF(($K$202-AC328)&lt;=0,0,MIN(($K$202*(1/'Full Assumptions '!$F$407))/4,($K$202-AC328))),-2)</f>
        <v>0</v>
      </c>
      <c r="AE265" s="1425">
        <f>ROUND(IF(($K$202-AD328)&lt;=0,0,MIN(($K$202*(1/'Full Assumptions '!$F$407))/4,($K$202-AD328))),-2)</f>
        <v>0</v>
      </c>
      <c r="AF265" s="1425">
        <f>ROUND(IF(($K$202-AE328)&lt;=0,0,MIN(($K$202*(1/'Full Assumptions '!$F$407))/4,($K$202-AE328))),-2)</f>
        <v>0</v>
      </c>
      <c r="AG265" s="1425">
        <f>ROUND(IF(($K$202-AF328)&lt;=0,0,MIN(($K$202*(1/'Full Assumptions '!$F$407))/4,($K$202-AF328))),-2)</f>
        <v>0</v>
      </c>
      <c r="AH265" s="1425">
        <f>ROUND(IF(($K$202-AG328)&lt;=0,0,MIN(($K$202*(1/'Full Assumptions '!$F$407))/4,($K$202-AG328))),-2)</f>
        <v>0</v>
      </c>
      <c r="AI265" s="1425">
        <f>ROUND(IF(($K$202-AH328)&lt;=0,0,MIN(($K$202*(1/'Full Assumptions '!$F$407))/4,($K$202-AH328))),-2)</f>
        <v>0</v>
      </c>
      <c r="AJ265" s="1425">
        <f>ROUND(IF(($K$202-AI328)&lt;=0,0,MIN(($K$202*(1/'Full Assumptions '!$F$407))/4,($K$202-AI328))),-2)</f>
        <v>0</v>
      </c>
      <c r="AK265" s="1425">
        <f>ROUND(IF(($K$202-AJ328)&lt;=0,0,MIN(($K$202*(1/'Full Assumptions '!$F$407))/4,($K$202-AJ328))),-2)</f>
        <v>0</v>
      </c>
      <c r="AL265" s="1425">
        <f>ROUND(IF(($K$202-AK328)&lt;=0,0,MIN(($K$202*(1/'Full Assumptions '!$F$407))/4,($K$202-AK328))),-2)</f>
        <v>0</v>
      </c>
      <c r="AM265" s="1425">
        <f>ROUND(IF(($K$202-AL328)&lt;=0,0,MIN(($K$202*(1/'Full Assumptions '!$F$407))/4,($K$202-AL328))),-2)</f>
        <v>0</v>
      </c>
      <c r="AN265" s="1425">
        <f>ROUND(IF(($K$202-AM328)&lt;=0,0,MIN(($K$202*(1/'Full Assumptions '!$F$407))/4,($K$202-AM328))),-2)</f>
        <v>0</v>
      </c>
      <c r="AO265" s="1425">
        <f>ROUND(IF(($K$202-AN328)&lt;=0,0,MIN(($K$202*(1/'Full Assumptions '!$F$407))/4,($K$202-AN328))),-2)</f>
        <v>0</v>
      </c>
      <c r="AP265" s="1425">
        <f>ROUND(IF(($K$202-AO328)&lt;=0,0,MIN(($K$202*(1/'Full Assumptions '!$F$407))/4,($K$202-AO328))),-2)</f>
        <v>0</v>
      </c>
      <c r="AQ265" s="1425">
        <f>ROUND(IF(($K$202-AP328)&lt;=0,0,MIN(($K$202*(1/'Full Assumptions '!$F$407))/4,($K$202-AP328))),-2)</f>
        <v>0</v>
      </c>
      <c r="AR265" s="1425">
        <f>ROUND(IF(($K$202-AQ328)&lt;=0,0,MIN(($K$202*(1/'Full Assumptions '!$F$407))/4,($K$202-AQ328))),-2)</f>
        <v>0</v>
      </c>
      <c r="AS265" s="1425">
        <f>ROUND(IF(($K$202-AR328)&lt;=0,0,MIN(($K$202*(1/'Full Assumptions '!$F$407))/4,($K$202-AR328))),-2)</f>
        <v>0</v>
      </c>
      <c r="AT265" s="1425">
        <f>ROUND(IF(($K$202-AS328)&lt;=0,0,MIN(($K$202*(1/'Full Assumptions '!$F$407))/4,($K$202-AS328))),-2)</f>
        <v>0</v>
      </c>
      <c r="AU265" s="1425">
        <f>ROUND(IF(($K$202-AT328)&lt;=0,0,MIN(($K$202*(1/'Full Assumptions '!$F$407))/4,($K$202-AT328))),-2)</f>
        <v>0</v>
      </c>
      <c r="AV265" s="1425">
        <f>ROUND(IF(($K$202-AU328)&lt;=0,0,MIN(($K$202*(1/'Full Assumptions '!$F$407))/4,($K$202-AU328))),-2)</f>
        <v>0</v>
      </c>
      <c r="AW265" s="1425">
        <f>ROUND(IF(($K$202-AV328)&lt;=0,0,MIN(($K$202*(1/'Full Assumptions '!$F$407))/4,($K$202-AV328))),-2)</f>
        <v>0</v>
      </c>
      <c r="AX265" s="1425">
        <f>ROUND(IF(($K$202-AW328)&lt;=0,0,MIN(($K$202*(1/'Full Assumptions '!$F$407))/4,($K$202-AW328))),-2)</f>
        <v>0</v>
      </c>
      <c r="AY265" s="1425">
        <f>ROUND(IF(($K$202-AX328)&lt;=0,0,MIN(($K$202*(1/'Full Assumptions '!$F$407))/4,($K$202-AX328))),-2)</f>
        <v>0</v>
      </c>
      <c r="AZ265" s="1425">
        <f>ROUND(IF(($K$202-AY328)&lt;=0,0,MIN(($K$202*(1/'Full Assumptions '!$F$407))/4,($K$202-AY328))),-2)</f>
        <v>0</v>
      </c>
      <c r="BA265" s="1425">
        <f>ROUND(IF(($K$202-AZ328)&lt;=0,0,MIN(($K$202*(1/'Full Assumptions '!$F$407))/4,($K$202-AZ328))),-2)</f>
        <v>0</v>
      </c>
      <c r="BB265" s="1425">
        <f>ROUND(IF(($K$202-BA328)&lt;=0,0,MIN(($K$202*(1/'Full Assumptions '!$F$407))/4,($K$202-BA328))),-2)</f>
        <v>0</v>
      </c>
      <c r="BC265" s="1425">
        <f>ROUND(IF(($K$202-BB328)&lt;=0,0,MIN(($K$202*(1/'Full Assumptions '!$F$407))/4,($K$202-BB328))),-2)</f>
        <v>0</v>
      </c>
      <c r="BD265" s="1425">
        <f>ROUND(IF(($K$202-BC328)&lt;=0,0,MIN(($K$202*(1/'Full Assumptions '!$F$407))/4,($K$202-BC328))),-2)</f>
        <v>0</v>
      </c>
      <c r="BE265" s="1425">
        <f>ROUND(IF(($K$202-BD328)&lt;=0,0,MIN(($K$202*(1/'Full Assumptions '!$F$407))/4,($K$202-BD328))),-2)</f>
        <v>0</v>
      </c>
      <c r="BF265" s="1425">
        <f>ROUND(IF(($K$202-BE328)&lt;=0,0,MIN(($K$202*(1/'Full Assumptions '!$F$407))/4,($K$202-BE328))),-2)</f>
        <v>0</v>
      </c>
      <c r="BG265" s="1425">
        <f>ROUND(IF(($K$202-BF328)&lt;=0,0,MIN(($K$202*(1/'Full Assumptions '!$F$407))/4,($K$202-BF328))),-2)</f>
        <v>0</v>
      </c>
      <c r="BH265" s="1425">
        <f>ROUND(IF(($K$202-BG328)&lt;=0,0,MIN(($K$202*(1/'Full Assumptions '!$F$407))/4,($K$202-BG328))),-2)</f>
        <v>0</v>
      </c>
      <c r="BI265" s="1425">
        <f>ROUND(IF(($K$202-BH328)&lt;=0,0,MIN(($K$202*(1/'Full Assumptions '!$F$407))/4,($K$202-BH328))),-2)</f>
        <v>0</v>
      </c>
      <c r="BJ265" s="1425">
        <f>ROUND(IF(($K$202-BI328)&lt;=0,0,MIN(($K$202*(1/'Full Assumptions '!$F$407))/4,($K$202-BI328))),-2)</f>
        <v>0</v>
      </c>
      <c r="BK265" s="1425">
        <f>ROUND(IF(($K$202-BJ328)&lt;=0,0,MIN(($K$202*(1/'Full Assumptions '!$F$407))/4,($K$202-BJ328))),-2)</f>
        <v>0</v>
      </c>
      <c r="BL265" s="1425">
        <f>ROUND(IF(($K$202-BK328)&lt;=0,0,MIN(($K$202*(1/'Full Assumptions '!$F$407))/4,($K$202-BK328))),-2)</f>
        <v>0</v>
      </c>
      <c r="BM265" s="1425">
        <f>ROUND(IF(($K$202-BL328)&lt;=0,0,MIN(($K$202*(1/'Full Assumptions '!$F$407))/4,($K$202-BL328))),-2)</f>
        <v>0</v>
      </c>
      <c r="BN265" s="1425">
        <f>ROUND(IF(($K$202-BM328)&lt;=0,0,MIN(($K$202*(1/'Full Assumptions '!$F$407))/4,($K$202-BM328))),-2)</f>
        <v>0</v>
      </c>
    </row>
    <row r="266" spans="2:66" ht="10.5">
      <c r="B266" s="1624"/>
      <c r="C266" s="1446" t="s">
        <v>67</v>
      </c>
      <c r="D266" s="1424"/>
      <c r="E266" s="1424"/>
      <c r="F266" s="1424"/>
      <c r="G266" s="1424"/>
      <c r="H266" s="1424"/>
      <c r="I266" s="1424"/>
      <c r="J266" s="1424"/>
      <c r="K266" s="1424"/>
      <c r="L266" s="1424">
        <f>ROUND(IF(($L$203-K329)&lt;=0,0,MIN(($L$203*(1/'Full Assumptions '!$F$407))/4,($L$203-K329))),-2)</f>
        <v>0</v>
      </c>
      <c r="M266" s="1424">
        <f>ROUND(IF(($L$203-L329)&lt;=0,0,MIN(($L$203*(1/'Full Assumptions '!$F$407))/4,($L$203-L329))),-2)</f>
        <v>0</v>
      </c>
      <c r="N266" s="1424">
        <f>ROUND(IF(($L$203-M329)&lt;=0,0,MIN(($L$203*(1/'Full Assumptions '!$F$407))/4,($L$203-M329))),-2)</f>
        <v>0</v>
      </c>
      <c r="O266" s="1424">
        <f>ROUND(IF(($L$203-N329)&lt;=0,0,MIN(($L$203*(1/'Full Assumptions '!$F$407))/4,($L$203-N329))),-2)</f>
        <v>0</v>
      </c>
      <c r="P266" s="1424">
        <f>ROUND(IF(($L$203-O329)&lt;=0,0,MIN(($L$203*(1/'Full Assumptions '!$F$407))/4,($L$203-O329))),-2)</f>
        <v>0</v>
      </c>
      <c r="Q266" s="1424">
        <f>ROUND(IF(($L$203-P329)&lt;=0,0,MIN(($L$203*(1/'Full Assumptions '!$F$407))/4,($L$203-P329))),-2)</f>
        <v>0</v>
      </c>
      <c r="R266" s="1424">
        <f>ROUND(IF(($L$203-Q329)&lt;=0,0,MIN(($L$203*(1/'Full Assumptions '!$F$407))/4,($L$203-Q329))),-2)</f>
        <v>0</v>
      </c>
      <c r="S266" s="1424">
        <f>ROUND(IF(($L$203-R329)&lt;=0,0,MIN(($L$203*(1/'Full Assumptions '!$F$407))/4,($L$203-R329))),-2)</f>
        <v>0</v>
      </c>
      <c r="T266" s="1424">
        <f>ROUND(IF(($L$203-S329)&lt;=0,0,MIN(($L$203*(1/'Full Assumptions '!$F$407))/4,($L$203-S329))),-2)</f>
        <v>0</v>
      </c>
      <c r="U266" s="1424">
        <f>ROUND(IF(($L$203-T329)&lt;=0,0,MIN(($L$203*(1/'Full Assumptions '!$F$407))/4,($L$203-T329))),-2)</f>
        <v>0</v>
      </c>
      <c r="V266" s="1424">
        <f>ROUND(IF(($L$203-U329)&lt;=0,0,MIN(($L$203*(1/'Full Assumptions '!$F$407))/4,($L$203-U329))),-2)</f>
        <v>0</v>
      </c>
      <c r="W266" s="1424">
        <f>ROUND(IF(($L$203-V329)&lt;=0,0,MIN(($L$203*(1/'Full Assumptions '!$F$407))/4,($L$203-V329))),-2)</f>
        <v>0</v>
      </c>
      <c r="X266" s="1424">
        <f>ROUND(IF(($L$203-W329)&lt;=0,0,MIN(($L$203*(1/'Full Assumptions '!$F$407))/4,($L$203-W329))),-2)</f>
        <v>0</v>
      </c>
      <c r="Y266" s="1424">
        <f>ROUND(IF(($L$203-X329)&lt;=0,0,MIN(($L$203*(1/'Full Assumptions '!$F$407))/4,($L$203-X329))),-2)</f>
        <v>0</v>
      </c>
      <c r="Z266" s="1424">
        <f>ROUND(IF(($L$203-Y329)&lt;=0,0,MIN(($L$203*(1/'Full Assumptions '!$F$407))/4,($L$203-Y329))),-2)</f>
        <v>0</v>
      </c>
      <c r="AA266" s="1424">
        <f>ROUND(IF(($L$203-Z329)&lt;=0,0,MIN(($L$203*(1/'Full Assumptions '!$F$407))/4,($L$203-Z329))),-2)</f>
        <v>0</v>
      </c>
      <c r="AB266" s="1424">
        <f>ROUND(IF(($L$203-AA329)&lt;=0,0,MIN(($L$203*(1/'Full Assumptions '!$F$407))/4,($L$203-AA329))),-2)</f>
        <v>0</v>
      </c>
      <c r="AC266" s="1424">
        <f>ROUND(IF(($L$203-AB329)&lt;=0,0,MIN(($L$203*(1/'Full Assumptions '!$F$407))/4,($L$203-AB329))),-2)</f>
        <v>0</v>
      </c>
      <c r="AD266" s="1424">
        <f>ROUND(IF(($L$203-AC329)&lt;=0,0,MIN(($L$203*(1/'Full Assumptions '!$F$407))/4,($L$203-AC329))),-2)</f>
        <v>0</v>
      </c>
      <c r="AE266" s="1424">
        <f>ROUND(IF(($L$203-AD329)&lt;=0,0,MIN(($L$203*(1/'Full Assumptions '!$F$407))/4,($L$203-AD329))),-2)</f>
        <v>0</v>
      </c>
      <c r="AF266" s="1424">
        <f>ROUND(IF(($L$203-AE329)&lt;=0,0,MIN(($L$203*(1/'Full Assumptions '!$F$407))/4,($L$203-AE329))),-2)</f>
        <v>0</v>
      </c>
      <c r="AG266" s="1424">
        <f>ROUND(IF(($L$203-AF329)&lt;=0,0,MIN(($L$203*(1/'Full Assumptions '!$F$407))/4,($L$203-AF329))),-2)</f>
        <v>0</v>
      </c>
      <c r="AH266" s="1424">
        <f>ROUND(IF(($L$203-AG329)&lt;=0,0,MIN(($L$203*(1/'Full Assumptions '!$F$407))/4,($L$203-AG329))),-2)</f>
        <v>0</v>
      </c>
      <c r="AI266" s="1424">
        <f>ROUND(IF(($L$203-AH329)&lt;=0,0,MIN(($L$203*(1/'Full Assumptions '!$F$407))/4,($L$203-AH329))),-2)</f>
        <v>0</v>
      </c>
      <c r="AJ266" s="1424">
        <f>ROUND(IF(($L$203-AI329)&lt;=0,0,MIN(($L$203*(1/'Full Assumptions '!$F$407))/4,($L$203-AI329))),-2)</f>
        <v>0</v>
      </c>
      <c r="AK266" s="1424">
        <f>ROUND(IF(($L$203-AJ329)&lt;=0,0,MIN(($L$203*(1/'Full Assumptions '!$F$407))/4,($L$203-AJ329))),-2)</f>
        <v>0</v>
      </c>
      <c r="AL266" s="1424">
        <f>ROUND(IF(($L$203-AK329)&lt;=0,0,MIN(($L$203*(1/'Full Assumptions '!$F$407))/4,($L$203-AK329))),-2)</f>
        <v>0</v>
      </c>
      <c r="AM266" s="1424">
        <f>ROUND(IF(($L$203-AL329)&lt;=0,0,MIN(($L$203*(1/'Full Assumptions '!$F$407))/4,($L$203-AL329))),-2)</f>
        <v>0</v>
      </c>
      <c r="AN266" s="1424">
        <f>ROUND(IF(($L$203-AM329)&lt;=0,0,MIN(($L$203*(1/'Full Assumptions '!$F$407))/4,($L$203-AM329))),-2)</f>
        <v>0</v>
      </c>
      <c r="AO266" s="1424">
        <f>ROUND(IF(($L$203-AN329)&lt;=0,0,MIN(($L$203*(1/'Full Assumptions '!$F$407))/4,($L$203-AN329))),-2)</f>
        <v>0</v>
      </c>
      <c r="AP266" s="1424">
        <f>ROUND(IF(($L$203-AO329)&lt;=0,0,MIN(($L$203*(1/'Full Assumptions '!$F$407))/4,($L$203-AO329))),-2)</f>
        <v>0</v>
      </c>
      <c r="AQ266" s="1424">
        <f>ROUND(IF(($L$203-AP329)&lt;=0,0,MIN(($L$203*(1/'Full Assumptions '!$F$407))/4,($L$203-AP329))),-2)</f>
        <v>0</v>
      </c>
      <c r="AR266" s="1424">
        <f>ROUND(IF(($L$203-AQ329)&lt;=0,0,MIN(($L$203*(1/'Full Assumptions '!$F$407))/4,($L$203-AQ329))),-2)</f>
        <v>0</v>
      </c>
      <c r="AS266" s="1424">
        <f>ROUND(IF(($L$203-AR329)&lt;=0,0,MIN(($L$203*(1/'Full Assumptions '!$F$407))/4,($L$203-AR329))),-2)</f>
        <v>0</v>
      </c>
      <c r="AT266" s="1424">
        <f>ROUND(IF(($L$203-AS329)&lt;=0,0,MIN(($L$203*(1/'Full Assumptions '!$F$407))/4,($L$203-AS329))),-2)</f>
        <v>0</v>
      </c>
      <c r="AU266" s="1424">
        <f>ROUND(IF(($L$203-AT329)&lt;=0,0,MIN(($L$203*(1/'Full Assumptions '!$F$407))/4,($L$203-AT329))),-2)</f>
        <v>0</v>
      </c>
      <c r="AV266" s="1424">
        <f>ROUND(IF(($L$203-AU329)&lt;=0,0,MIN(($L$203*(1/'Full Assumptions '!$F$407))/4,($L$203-AU329))),-2)</f>
        <v>0</v>
      </c>
      <c r="AW266" s="1424">
        <f>ROUND(IF(($L$203-AV329)&lt;=0,0,MIN(($L$203*(1/'Full Assumptions '!$F$407))/4,($L$203-AV329))),-2)</f>
        <v>0</v>
      </c>
      <c r="AX266" s="1424">
        <f>ROUND(IF(($L$203-AW329)&lt;=0,0,MIN(($L$203*(1/'Full Assumptions '!$F$407))/4,($L$203-AW329))),-2)</f>
        <v>0</v>
      </c>
      <c r="AY266" s="1424">
        <f>ROUND(IF(($L$203-AX329)&lt;=0,0,MIN(($L$203*(1/'Full Assumptions '!$F$407))/4,($L$203-AX329))),-2)</f>
        <v>0</v>
      </c>
      <c r="AZ266" s="1424">
        <f>ROUND(IF(($L$203-AY329)&lt;=0,0,MIN(($L$203*(1/'Full Assumptions '!$F$407))/4,($L$203-AY329))),-2)</f>
        <v>0</v>
      </c>
      <c r="BA266" s="1424">
        <f>ROUND(IF(($L$203-AZ329)&lt;=0,0,MIN(($L$203*(1/'Full Assumptions '!$F$407))/4,($L$203-AZ329))),-2)</f>
        <v>0</v>
      </c>
      <c r="BB266" s="1424">
        <f>ROUND(IF(($L$203-BA329)&lt;=0,0,MIN(($L$203*(1/'Full Assumptions '!$F$407))/4,($L$203-BA329))),-2)</f>
        <v>0</v>
      </c>
      <c r="BC266" s="1424">
        <f>ROUND(IF(($L$203-BB329)&lt;=0,0,MIN(($L$203*(1/'Full Assumptions '!$F$407))/4,($L$203-BB329))),-2)</f>
        <v>0</v>
      </c>
      <c r="BD266" s="1424">
        <f>ROUND(IF(($L$203-BC329)&lt;=0,0,MIN(($L$203*(1/'Full Assumptions '!$F$407))/4,($L$203-BC329))),-2)</f>
        <v>0</v>
      </c>
      <c r="BE266" s="1424">
        <f>ROUND(IF(($L$203-BD329)&lt;=0,0,MIN(($L$203*(1/'Full Assumptions '!$F$407))/4,($L$203-BD329))),-2)</f>
        <v>0</v>
      </c>
      <c r="BF266" s="1424">
        <f>ROUND(IF(($L$203-BE329)&lt;=0,0,MIN(($L$203*(1/'Full Assumptions '!$F$407))/4,($L$203-BE329))),-2)</f>
        <v>0</v>
      </c>
      <c r="BG266" s="1424">
        <f>ROUND(IF(($L$203-BF329)&lt;=0,0,MIN(($L$203*(1/'Full Assumptions '!$F$407))/4,($L$203-BF329))),-2)</f>
        <v>0</v>
      </c>
      <c r="BH266" s="1424">
        <f>ROUND(IF(($L$203-BG329)&lt;=0,0,MIN(($L$203*(1/'Full Assumptions '!$F$407))/4,($L$203-BG329))),-2)</f>
        <v>0</v>
      </c>
      <c r="BI266" s="1424">
        <f>ROUND(IF(($L$203-BH329)&lt;=0,0,MIN(($L$203*(1/'Full Assumptions '!$F$407))/4,($L$203-BH329))),-2)</f>
        <v>0</v>
      </c>
      <c r="BJ266" s="1424">
        <f>ROUND(IF(($L$203-BI329)&lt;=0,0,MIN(($L$203*(1/'Full Assumptions '!$F$407))/4,($L$203-BI329))),-2)</f>
        <v>0</v>
      </c>
      <c r="BK266" s="1424">
        <f>ROUND(IF(($L$203-BJ329)&lt;=0,0,MIN(($L$203*(1/'Full Assumptions '!$F$407))/4,($L$203-BJ329))),-2)</f>
        <v>0</v>
      </c>
      <c r="BL266" s="1424">
        <f>ROUND(IF(($L$203-BK329)&lt;=0,0,MIN(($L$203*(1/'Full Assumptions '!$F$407))/4,($L$203-BK329))),-2)</f>
        <v>0</v>
      </c>
      <c r="BM266" s="1424">
        <f>ROUND(IF(($L$203-BL329)&lt;=0,0,MIN(($L$203*(1/'Full Assumptions '!$F$407))/4,($L$203-BL329))),-2)</f>
        <v>0</v>
      </c>
      <c r="BN266" s="1424">
        <f>ROUND(IF(($L$203-BM329)&lt;=0,0,MIN(($L$203*(1/'Full Assumptions '!$F$407))/4,($L$203-BM329))),-2)</f>
        <v>0</v>
      </c>
    </row>
    <row r="267" spans="2:66" ht="10.5">
      <c r="B267" s="1624"/>
      <c r="C267" s="1446" t="s">
        <v>68</v>
      </c>
      <c r="D267" s="1425"/>
      <c r="E267" s="1425"/>
      <c r="F267" s="1425"/>
      <c r="G267" s="1425"/>
      <c r="H267" s="1425"/>
      <c r="I267" s="1425"/>
      <c r="J267" s="1425"/>
      <c r="K267" s="1425"/>
      <c r="L267" s="1425"/>
      <c r="M267" s="1425">
        <f>ROUND(IF(($M$204-L330)&lt;=0,0,MIN(($M$204*(1/'Full Assumptions '!$F$407))/4,($M$204-L330))),-2)</f>
        <v>0</v>
      </c>
      <c r="N267" s="1425">
        <f>ROUND(IF(($M$204-M330)&lt;=0,0,MIN(($M$204*(1/'Full Assumptions '!$F$407))/4,($M$204-M330))),-2)</f>
        <v>0</v>
      </c>
      <c r="O267" s="1425">
        <f>ROUND(IF(($M$204-N330)&lt;=0,0,MIN(($M$204*(1/'Full Assumptions '!$F$407))/4,($M$204-N330))),-2)</f>
        <v>0</v>
      </c>
      <c r="P267" s="1425">
        <f>ROUND(IF(($M$204-O330)&lt;=0,0,MIN(($M$204*(1/'Full Assumptions '!$F$407))/4,($M$204-O330))),-2)</f>
        <v>0</v>
      </c>
      <c r="Q267" s="1425">
        <f>ROUND(IF(($M$204-P330)&lt;=0,0,MIN(($M$204*(1/'Full Assumptions '!$F$407))/4,($M$204-P330))),-2)</f>
        <v>0</v>
      </c>
      <c r="R267" s="1425">
        <f>ROUND(IF(($M$204-Q330)&lt;=0,0,MIN(($M$204*(1/'Full Assumptions '!$F$407))/4,($M$204-Q330))),-2)</f>
        <v>0</v>
      </c>
      <c r="S267" s="1425">
        <f>ROUND(IF(($M$204-R330)&lt;=0,0,MIN(($M$204*(1/'Full Assumptions '!$F$407))/4,($M$204-R330))),-2)</f>
        <v>0</v>
      </c>
      <c r="T267" s="1425">
        <f>ROUND(IF(($M$204-S330)&lt;=0,0,MIN(($M$204*(1/'Full Assumptions '!$F$407))/4,($M$204-S330))),-2)</f>
        <v>0</v>
      </c>
      <c r="U267" s="1425">
        <f>ROUND(IF(($M$204-T330)&lt;=0,0,MIN(($M$204*(1/'Full Assumptions '!$F$407))/4,($M$204-T330))),-2)</f>
        <v>0</v>
      </c>
      <c r="V267" s="1425">
        <f>ROUND(IF(($M$204-U330)&lt;=0,0,MIN(($M$204*(1/'Full Assumptions '!$F$407))/4,($M$204-U330))),-2)</f>
        <v>0</v>
      </c>
      <c r="W267" s="1425">
        <f>ROUND(IF(($M$204-V330)&lt;=0,0,MIN(($M$204*(1/'Full Assumptions '!$F$407))/4,($M$204-V330))),-2)</f>
        <v>0</v>
      </c>
      <c r="X267" s="1425">
        <f>ROUND(IF(($M$204-W330)&lt;=0,0,MIN(($M$204*(1/'Full Assumptions '!$F$407))/4,($M$204-W330))),-2)</f>
        <v>0</v>
      </c>
      <c r="Y267" s="1425">
        <f>ROUND(IF(($M$204-X330)&lt;=0,0,MIN(($M$204*(1/'Full Assumptions '!$F$407))/4,($M$204-X330))),-2)</f>
        <v>0</v>
      </c>
      <c r="Z267" s="1425">
        <f>ROUND(IF(($M$204-Y330)&lt;=0,0,MIN(($M$204*(1/'Full Assumptions '!$F$407))/4,($M$204-Y330))),-2)</f>
        <v>0</v>
      </c>
      <c r="AA267" s="1425">
        <f>ROUND(IF(($M$204-Z330)&lt;=0,0,MIN(($M$204*(1/'Full Assumptions '!$F$407))/4,($M$204-Z330))),-2)</f>
        <v>0</v>
      </c>
      <c r="AB267" s="1425">
        <f>ROUND(IF(($M$204-AA330)&lt;=0,0,MIN(($M$204*(1/'Full Assumptions '!$F$407))/4,($M$204-AA330))),-2)</f>
        <v>0</v>
      </c>
      <c r="AC267" s="1425">
        <f>ROUND(IF(($M$204-AB330)&lt;=0,0,MIN(($M$204*(1/'Full Assumptions '!$F$407))/4,($M$204-AB330))),-2)</f>
        <v>0</v>
      </c>
      <c r="AD267" s="1425">
        <f>ROUND(IF(($M$204-AC330)&lt;=0,0,MIN(($M$204*(1/'Full Assumptions '!$F$407))/4,($M$204-AC330))),-2)</f>
        <v>0</v>
      </c>
      <c r="AE267" s="1425">
        <f>ROUND(IF(($M$204-AD330)&lt;=0,0,MIN(($M$204*(1/'Full Assumptions '!$F$407))/4,($M$204-AD330))),-2)</f>
        <v>0</v>
      </c>
      <c r="AF267" s="1425">
        <f>ROUND(IF(($M$204-AE330)&lt;=0,0,MIN(($M$204*(1/'Full Assumptions '!$F$407))/4,($M$204-AE330))),-2)</f>
        <v>0</v>
      </c>
      <c r="AG267" s="1425">
        <f>ROUND(IF(($M$204-AF330)&lt;=0,0,MIN(($M$204*(1/'Full Assumptions '!$F$407))/4,($M$204-AF330))),-2)</f>
        <v>0</v>
      </c>
      <c r="AH267" s="1425">
        <f>ROUND(IF(($M$204-AG330)&lt;=0,0,MIN(($M$204*(1/'Full Assumptions '!$F$407))/4,($M$204-AG330))),-2)</f>
        <v>0</v>
      </c>
      <c r="AI267" s="1425">
        <f>ROUND(IF(($M$204-AH330)&lt;=0,0,MIN(($M$204*(1/'Full Assumptions '!$F$407))/4,($M$204-AH330))),-2)</f>
        <v>0</v>
      </c>
      <c r="AJ267" s="1425">
        <f>ROUND(IF(($M$204-AI330)&lt;=0,0,MIN(($M$204*(1/'Full Assumptions '!$F$407))/4,($M$204-AI330))),-2)</f>
        <v>0</v>
      </c>
      <c r="AK267" s="1425">
        <f>ROUND(IF(($M$204-AJ330)&lt;=0,0,MIN(($M$204*(1/'Full Assumptions '!$F$407))/4,($M$204-AJ330))),-2)</f>
        <v>0</v>
      </c>
      <c r="AL267" s="1425">
        <f>ROUND(IF(($M$204-AK330)&lt;=0,0,MIN(($M$204*(1/'Full Assumptions '!$F$407))/4,($M$204-AK330))),-2)</f>
        <v>0</v>
      </c>
      <c r="AM267" s="1425">
        <f>ROUND(IF(($M$204-AL330)&lt;=0,0,MIN(($M$204*(1/'Full Assumptions '!$F$407))/4,($M$204-AL330))),-2)</f>
        <v>0</v>
      </c>
      <c r="AN267" s="1425">
        <f>ROUND(IF(($M$204-AM330)&lt;=0,0,MIN(($M$204*(1/'Full Assumptions '!$F$407))/4,($M$204-AM330))),-2)</f>
        <v>0</v>
      </c>
      <c r="AO267" s="1425">
        <f>ROUND(IF(($M$204-AN330)&lt;=0,0,MIN(($M$204*(1/'Full Assumptions '!$F$407))/4,($M$204-AN330))),-2)</f>
        <v>0</v>
      </c>
      <c r="AP267" s="1425">
        <f>ROUND(IF(($M$204-AO330)&lt;=0,0,MIN(($M$204*(1/'Full Assumptions '!$F$407))/4,($M$204-AO330))),-2)</f>
        <v>0</v>
      </c>
      <c r="AQ267" s="1425">
        <f>ROUND(IF(($M$204-AP330)&lt;=0,0,MIN(($M$204*(1/'Full Assumptions '!$F$407))/4,($M$204-AP330))),-2)</f>
        <v>0</v>
      </c>
      <c r="AR267" s="1425">
        <f>ROUND(IF(($M$204-AQ330)&lt;=0,0,MIN(($M$204*(1/'Full Assumptions '!$F$407))/4,($M$204-AQ330))),-2)</f>
        <v>0</v>
      </c>
      <c r="AS267" s="1425">
        <f>ROUND(IF(($M$204-AR330)&lt;=0,0,MIN(($M$204*(1/'Full Assumptions '!$F$407))/4,($M$204-AR330))),-2)</f>
        <v>0</v>
      </c>
      <c r="AT267" s="1425">
        <f>ROUND(IF(($M$204-AS330)&lt;=0,0,MIN(($M$204*(1/'Full Assumptions '!$F$407))/4,($M$204-AS330))),-2)</f>
        <v>0</v>
      </c>
      <c r="AU267" s="1425">
        <f>ROUND(IF(($M$204-AT330)&lt;=0,0,MIN(($M$204*(1/'Full Assumptions '!$F$407))/4,($M$204-AT330))),-2)</f>
        <v>0</v>
      </c>
      <c r="AV267" s="1425">
        <f>ROUND(IF(($M$204-AU330)&lt;=0,0,MIN(($M$204*(1/'Full Assumptions '!$F$407))/4,($M$204-AU330))),-2)</f>
        <v>0</v>
      </c>
      <c r="AW267" s="1425">
        <f>ROUND(IF(($M$204-AV330)&lt;=0,0,MIN(($M$204*(1/'Full Assumptions '!$F$407))/4,($M$204-AV330))),-2)</f>
        <v>0</v>
      </c>
      <c r="AX267" s="1425">
        <f>ROUND(IF(($M$204-AW330)&lt;=0,0,MIN(($M$204*(1/'Full Assumptions '!$F$407))/4,($M$204-AW330))),-2)</f>
        <v>0</v>
      </c>
      <c r="AY267" s="1425">
        <f>ROUND(IF(($M$204-AX330)&lt;=0,0,MIN(($M$204*(1/'Full Assumptions '!$F$407))/4,($M$204-AX330))),-2)</f>
        <v>0</v>
      </c>
      <c r="AZ267" s="1425">
        <f>ROUND(IF(($M$204-AY330)&lt;=0,0,MIN(($M$204*(1/'Full Assumptions '!$F$407))/4,($M$204-AY330))),-2)</f>
        <v>0</v>
      </c>
      <c r="BA267" s="1425">
        <f>ROUND(IF(($M$204-AZ330)&lt;=0,0,MIN(($M$204*(1/'Full Assumptions '!$F$407))/4,($M$204-AZ330))),-2)</f>
        <v>0</v>
      </c>
      <c r="BB267" s="1425">
        <f>ROUND(IF(($M$204-BA330)&lt;=0,0,MIN(($M$204*(1/'Full Assumptions '!$F$407))/4,($M$204-BA330))),-2)</f>
        <v>0</v>
      </c>
      <c r="BC267" s="1425">
        <f>ROUND(IF(($M$204-BB330)&lt;=0,0,MIN(($M$204*(1/'Full Assumptions '!$F$407))/4,($M$204-BB330))),-2)</f>
        <v>0</v>
      </c>
      <c r="BD267" s="1425">
        <f>ROUND(IF(($M$204-BC330)&lt;=0,0,MIN(($M$204*(1/'Full Assumptions '!$F$407))/4,($M$204-BC330))),-2)</f>
        <v>0</v>
      </c>
      <c r="BE267" s="1425">
        <f>ROUND(IF(($M$204-BD330)&lt;=0,0,MIN(($M$204*(1/'Full Assumptions '!$F$407))/4,($M$204-BD330))),-2)</f>
        <v>0</v>
      </c>
      <c r="BF267" s="1425">
        <f>ROUND(IF(($M$204-BE330)&lt;=0,0,MIN(($M$204*(1/'Full Assumptions '!$F$407))/4,($M$204-BE330))),-2)</f>
        <v>0</v>
      </c>
      <c r="BG267" s="1425">
        <f>ROUND(IF(($M$204-BF330)&lt;=0,0,MIN(($M$204*(1/'Full Assumptions '!$F$407))/4,($M$204-BF330))),-2)</f>
        <v>0</v>
      </c>
      <c r="BH267" s="1425">
        <f>ROUND(IF(($M$204-BG330)&lt;=0,0,MIN(($M$204*(1/'Full Assumptions '!$F$407))/4,($M$204-BG330))),-2)</f>
        <v>0</v>
      </c>
      <c r="BI267" s="1425">
        <f>ROUND(IF(($M$204-BH330)&lt;=0,0,MIN(($M$204*(1/'Full Assumptions '!$F$407))/4,($M$204-BH330))),-2)</f>
        <v>0</v>
      </c>
      <c r="BJ267" s="1425">
        <f>ROUND(IF(($M$204-BI330)&lt;=0,0,MIN(($M$204*(1/'Full Assumptions '!$F$407))/4,($M$204-BI330))),-2)</f>
        <v>0</v>
      </c>
      <c r="BK267" s="1425">
        <f>ROUND(IF(($M$204-BJ330)&lt;=0,0,MIN(($M$204*(1/'Full Assumptions '!$F$407))/4,($M$204-BJ330))),-2)</f>
        <v>0</v>
      </c>
      <c r="BL267" s="1425">
        <f>ROUND(IF(($M$204-BK330)&lt;=0,0,MIN(($M$204*(1/'Full Assumptions '!$F$407))/4,($M$204-BK330))),-2)</f>
        <v>0</v>
      </c>
      <c r="BM267" s="1425">
        <f>ROUND(IF(($M$204-BL330)&lt;=0,0,MIN(($M$204*(1/'Full Assumptions '!$F$407))/4,($M$204-BL330))),-2)</f>
        <v>0</v>
      </c>
      <c r="BN267" s="1425">
        <f>ROUND(IF(($M$204-BM330)&lt;=0,0,MIN(($M$204*(1/'Full Assumptions '!$F$407))/4,($M$204-BM330))),-2)</f>
        <v>0</v>
      </c>
    </row>
    <row r="268" spans="2:66" ht="10.5">
      <c r="B268" s="1624"/>
      <c r="C268" s="1446" t="s">
        <v>69</v>
      </c>
      <c r="D268" s="1424"/>
      <c r="E268" s="1424"/>
      <c r="F268" s="1424"/>
      <c r="G268" s="1424"/>
      <c r="H268" s="1424"/>
      <c r="I268" s="1424"/>
      <c r="J268" s="1424"/>
      <c r="K268" s="1424"/>
      <c r="L268" s="1424"/>
      <c r="M268" s="1424"/>
      <c r="N268" s="1424">
        <f>ROUND(IF(($N$205-M331)&lt;=0,0,MIN(($N$205*(1/'Full Assumptions '!$F$407))/4,($N$205-M331))),-2)</f>
        <v>0</v>
      </c>
      <c r="O268" s="1424">
        <f>ROUND(IF(($N$205-N331)&lt;=0,0,MIN(($N$205*(1/'Full Assumptions '!$F$407))/4,($N$205-N331))),-2)</f>
        <v>0</v>
      </c>
      <c r="P268" s="1424">
        <f>ROUND(IF(($N$205-O331)&lt;=0,0,MIN(($N$205*(1/'Full Assumptions '!$F$407))/4,($N$205-O331))),-2)</f>
        <v>0</v>
      </c>
      <c r="Q268" s="1424">
        <f>ROUND(IF(($N$205-P331)&lt;=0,0,MIN(($N$205*(1/'Full Assumptions '!$F$407))/4,($N$205-P331))),-2)</f>
        <v>0</v>
      </c>
      <c r="R268" s="1424">
        <f>ROUND(IF(($N$205-Q331)&lt;=0,0,MIN(($N$205*(1/'Full Assumptions '!$F$407))/4,($N$205-Q331))),-2)</f>
        <v>0</v>
      </c>
      <c r="S268" s="1424">
        <f>ROUND(IF(($N$205-R331)&lt;=0,0,MIN(($N$205*(1/'Full Assumptions '!$F$407))/4,($N$205-R331))),-2)</f>
        <v>0</v>
      </c>
      <c r="T268" s="1424">
        <f>ROUND(IF(($N$205-S331)&lt;=0,0,MIN(($N$205*(1/'Full Assumptions '!$F$407))/4,($N$205-S331))),-2)</f>
        <v>0</v>
      </c>
      <c r="U268" s="1424">
        <f>ROUND(IF(($N$205-T331)&lt;=0,0,MIN(($N$205*(1/'Full Assumptions '!$F$407))/4,($N$205-T331))),-2)</f>
        <v>0</v>
      </c>
      <c r="V268" s="1424">
        <f>ROUND(IF(($N$205-U331)&lt;=0,0,MIN(($N$205*(1/'Full Assumptions '!$F$407))/4,($N$205-U331))),-2)</f>
        <v>0</v>
      </c>
      <c r="W268" s="1424">
        <f>ROUND(IF(($N$205-V331)&lt;=0,0,MIN(($N$205*(1/'Full Assumptions '!$F$407))/4,($N$205-V331))),-2)</f>
        <v>0</v>
      </c>
      <c r="X268" s="1424">
        <f>ROUND(IF(($N$205-W331)&lt;=0,0,MIN(($N$205*(1/'Full Assumptions '!$F$407))/4,($N$205-W331))),-2)</f>
        <v>0</v>
      </c>
      <c r="Y268" s="1424">
        <f>ROUND(IF(($N$205-X331)&lt;=0,0,MIN(($N$205*(1/'Full Assumptions '!$F$407))/4,($N$205-X331))),-2)</f>
        <v>0</v>
      </c>
      <c r="Z268" s="1424">
        <f>ROUND(IF(($N$205-Y331)&lt;=0,0,MIN(($N$205*(1/'Full Assumptions '!$F$407))/4,($N$205-Y331))),-2)</f>
        <v>0</v>
      </c>
      <c r="AA268" s="1424">
        <f>ROUND(IF(($N$205-Z331)&lt;=0,0,MIN(($N$205*(1/'Full Assumptions '!$F$407))/4,($N$205-Z331))),-2)</f>
        <v>0</v>
      </c>
      <c r="AB268" s="1424">
        <f>ROUND(IF(($N$205-AA331)&lt;=0,0,MIN(($N$205*(1/'Full Assumptions '!$F$407))/4,($N$205-AA331))),-2)</f>
        <v>0</v>
      </c>
      <c r="AC268" s="1424">
        <f>ROUND(IF(($N$205-AB331)&lt;=0,0,MIN(($N$205*(1/'Full Assumptions '!$F$407))/4,($N$205-AB331))),-2)</f>
        <v>0</v>
      </c>
      <c r="AD268" s="1424">
        <f>ROUND(IF(($N$205-AC331)&lt;=0,0,MIN(($N$205*(1/'Full Assumptions '!$F$407))/4,($N$205-AC331))),-2)</f>
        <v>0</v>
      </c>
      <c r="AE268" s="1424">
        <f>ROUND(IF(($N$205-AD331)&lt;=0,0,MIN(($N$205*(1/'Full Assumptions '!$F$407))/4,($N$205-AD331))),-2)</f>
        <v>0</v>
      </c>
      <c r="AF268" s="1424">
        <f>ROUND(IF(($N$205-AE331)&lt;=0,0,MIN(($N$205*(1/'Full Assumptions '!$F$407))/4,($N$205-AE331))),-2)</f>
        <v>0</v>
      </c>
      <c r="AG268" s="1424">
        <f>ROUND(IF(($N$205-AF331)&lt;=0,0,MIN(($N$205*(1/'Full Assumptions '!$F$407))/4,($N$205-AF331))),-2)</f>
        <v>0</v>
      </c>
      <c r="AH268" s="1424">
        <f>ROUND(IF(($N$205-AG331)&lt;=0,0,MIN(($N$205*(1/'Full Assumptions '!$F$407))/4,($N$205-AG331))),-2)</f>
        <v>0</v>
      </c>
      <c r="AI268" s="1424">
        <f>ROUND(IF(($N$205-AH331)&lt;=0,0,MIN(($N$205*(1/'Full Assumptions '!$F$407))/4,($N$205-AH331))),-2)</f>
        <v>0</v>
      </c>
      <c r="AJ268" s="1424">
        <f>ROUND(IF(($N$205-AI331)&lt;=0,0,MIN(($N$205*(1/'Full Assumptions '!$F$407))/4,($N$205-AI331))),-2)</f>
        <v>0</v>
      </c>
      <c r="AK268" s="1424">
        <f>ROUND(IF(($N$205-AJ331)&lt;=0,0,MIN(($N$205*(1/'Full Assumptions '!$F$407))/4,($N$205-AJ331))),-2)</f>
        <v>0</v>
      </c>
      <c r="AL268" s="1424">
        <f>ROUND(IF(($N$205-AK331)&lt;=0,0,MIN(($N$205*(1/'Full Assumptions '!$F$407))/4,($N$205-AK331))),-2)</f>
        <v>0</v>
      </c>
      <c r="AM268" s="1424">
        <f>ROUND(IF(($N$205-AL331)&lt;=0,0,MIN(($N$205*(1/'Full Assumptions '!$F$407))/4,($N$205-AL331))),-2)</f>
        <v>0</v>
      </c>
      <c r="AN268" s="1424">
        <f>ROUND(IF(($N$205-AM331)&lt;=0,0,MIN(($N$205*(1/'Full Assumptions '!$F$407))/4,($N$205-AM331))),-2)</f>
        <v>0</v>
      </c>
      <c r="AO268" s="1424">
        <f>ROUND(IF(($N$205-AN331)&lt;=0,0,MIN(($N$205*(1/'Full Assumptions '!$F$407))/4,($N$205-AN331))),-2)</f>
        <v>0</v>
      </c>
      <c r="AP268" s="1424">
        <f>ROUND(IF(($N$205-AO331)&lt;=0,0,MIN(($N$205*(1/'Full Assumptions '!$F$407))/4,($N$205-AO331))),-2)</f>
        <v>0</v>
      </c>
      <c r="AQ268" s="1424">
        <f>ROUND(IF(($N$205-AP331)&lt;=0,0,MIN(($N$205*(1/'Full Assumptions '!$F$407))/4,($N$205-AP331))),-2)</f>
        <v>0</v>
      </c>
      <c r="AR268" s="1424">
        <f>ROUND(IF(($N$205-AQ331)&lt;=0,0,MIN(($N$205*(1/'Full Assumptions '!$F$407))/4,($N$205-AQ331))),-2)</f>
        <v>0</v>
      </c>
      <c r="AS268" s="1424">
        <f>ROUND(IF(($N$205-AR331)&lt;=0,0,MIN(($N$205*(1/'Full Assumptions '!$F$407))/4,($N$205-AR331))),-2)</f>
        <v>0</v>
      </c>
      <c r="AT268" s="1424">
        <f>ROUND(IF(($N$205-AS331)&lt;=0,0,MIN(($N$205*(1/'Full Assumptions '!$F$407))/4,($N$205-AS331))),-2)</f>
        <v>0</v>
      </c>
      <c r="AU268" s="1424">
        <f>ROUND(IF(($N$205-AT331)&lt;=0,0,MIN(($N$205*(1/'Full Assumptions '!$F$407))/4,($N$205-AT331))),-2)</f>
        <v>0</v>
      </c>
      <c r="AV268" s="1424">
        <f>ROUND(IF(($N$205-AU331)&lt;=0,0,MIN(($N$205*(1/'Full Assumptions '!$F$407))/4,($N$205-AU331))),-2)</f>
        <v>0</v>
      </c>
      <c r="AW268" s="1424">
        <f>ROUND(IF(($N$205-AV331)&lt;=0,0,MIN(($N$205*(1/'Full Assumptions '!$F$407))/4,($N$205-AV331))),-2)</f>
        <v>0</v>
      </c>
      <c r="AX268" s="1424">
        <f>ROUND(IF(($N$205-AW331)&lt;=0,0,MIN(($N$205*(1/'Full Assumptions '!$F$407))/4,($N$205-AW331))),-2)</f>
        <v>0</v>
      </c>
      <c r="AY268" s="1424">
        <f>ROUND(IF(($N$205-AX331)&lt;=0,0,MIN(($N$205*(1/'Full Assumptions '!$F$407))/4,($N$205-AX331))),-2)</f>
        <v>0</v>
      </c>
      <c r="AZ268" s="1424">
        <f>ROUND(IF(($N$205-AY331)&lt;=0,0,MIN(($N$205*(1/'Full Assumptions '!$F$407))/4,($N$205-AY331))),-2)</f>
        <v>0</v>
      </c>
      <c r="BA268" s="1424">
        <f>ROUND(IF(($N$205-AZ331)&lt;=0,0,MIN(($N$205*(1/'Full Assumptions '!$F$407))/4,($N$205-AZ331))),-2)</f>
        <v>0</v>
      </c>
      <c r="BB268" s="1424">
        <f>ROUND(IF(($N$205-BA331)&lt;=0,0,MIN(($N$205*(1/'Full Assumptions '!$F$407))/4,($N$205-BA331))),-2)</f>
        <v>0</v>
      </c>
      <c r="BC268" s="1424">
        <f>ROUND(IF(($N$205-BB331)&lt;=0,0,MIN(($N$205*(1/'Full Assumptions '!$F$407))/4,($N$205-BB331))),-2)</f>
        <v>0</v>
      </c>
      <c r="BD268" s="1424">
        <f>ROUND(IF(($N$205-BC331)&lt;=0,0,MIN(($N$205*(1/'Full Assumptions '!$F$407))/4,($N$205-BC331))),-2)</f>
        <v>0</v>
      </c>
      <c r="BE268" s="1424">
        <f>ROUND(IF(($N$205-BD331)&lt;=0,0,MIN(($N$205*(1/'Full Assumptions '!$F$407))/4,($N$205-BD331))),-2)</f>
        <v>0</v>
      </c>
      <c r="BF268" s="1424">
        <f>ROUND(IF(($N$205-BE331)&lt;=0,0,MIN(($N$205*(1/'Full Assumptions '!$F$407))/4,($N$205-BE331))),-2)</f>
        <v>0</v>
      </c>
      <c r="BG268" s="1424">
        <f>ROUND(IF(($N$205-BF331)&lt;=0,0,MIN(($N$205*(1/'Full Assumptions '!$F$407))/4,($N$205-BF331))),-2)</f>
        <v>0</v>
      </c>
      <c r="BH268" s="1424">
        <f>ROUND(IF(($N$205-BG331)&lt;=0,0,MIN(($N$205*(1/'Full Assumptions '!$F$407))/4,($N$205-BG331))),-2)</f>
        <v>0</v>
      </c>
      <c r="BI268" s="1424">
        <f>ROUND(IF(($N$205-BH331)&lt;=0,0,MIN(($N$205*(1/'Full Assumptions '!$F$407))/4,($N$205-BH331))),-2)</f>
        <v>0</v>
      </c>
      <c r="BJ268" s="1424">
        <f>ROUND(IF(($N$205-BI331)&lt;=0,0,MIN(($N$205*(1/'Full Assumptions '!$F$407))/4,($N$205-BI331))),-2)</f>
        <v>0</v>
      </c>
      <c r="BK268" s="1424">
        <f>ROUND(IF(($N$205-BJ331)&lt;=0,0,MIN(($N$205*(1/'Full Assumptions '!$F$407))/4,($N$205-BJ331))),-2)</f>
        <v>0</v>
      </c>
      <c r="BL268" s="1424">
        <f>ROUND(IF(($N$205-BK331)&lt;=0,0,MIN(($N$205*(1/'Full Assumptions '!$F$407))/4,($N$205-BK331))),-2)</f>
        <v>0</v>
      </c>
      <c r="BM268" s="1424">
        <f>ROUND(IF(($N$205-BL331)&lt;=0,0,MIN(($N$205*(1/'Full Assumptions '!$F$407))/4,($N$205-BL331))),-2)</f>
        <v>0</v>
      </c>
      <c r="BN268" s="1424">
        <f>ROUND(IF(($N$205-BM331)&lt;=0,0,MIN(($N$205*(1/'Full Assumptions '!$F$407))/4,($N$205-BM331))),-2)</f>
        <v>0</v>
      </c>
    </row>
    <row r="269" spans="2:66" ht="10.5">
      <c r="B269" s="1624" t="s">
        <v>78</v>
      </c>
      <c r="C269" s="1446" t="s">
        <v>66</v>
      </c>
      <c r="D269" s="1425"/>
      <c r="E269" s="1425"/>
      <c r="F269" s="1425"/>
      <c r="G269" s="1425"/>
      <c r="H269" s="1425"/>
      <c r="I269" s="1425"/>
      <c r="J269" s="1425"/>
      <c r="K269" s="1425"/>
      <c r="L269" s="1425"/>
      <c r="M269" s="1425"/>
      <c r="N269" s="1425"/>
      <c r="O269" s="1425">
        <f>ROUND(IF(($O$206-N332)&lt;=0,0,MIN(($O$206*(1/'Full Assumptions '!$F$407))/4,($O$206-N332))),-2)</f>
        <v>0</v>
      </c>
      <c r="P269" s="1425">
        <f>ROUND(IF(($O$206-O332)&lt;=0,0,MIN(($O$206*(1/'Full Assumptions '!$F$407))/4,($O$206-O332))),-2)</f>
        <v>0</v>
      </c>
      <c r="Q269" s="1425">
        <f>ROUND(IF(($O$206-P332)&lt;=0,0,MIN(($O$206*(1/'Full Assumptions '!$F$407))/4,($O$206-P332))),-2)</f>
        <v>0</v>
      </c>
      <c r="R269" s="1425">
        <f>ROUND(IF(($O$206-Q332)&lt;=0,0,MIN(($O$206*(1/'Full Assumptions '!$F$407))/4,($O$206-Q332))),-2)</f>
        <v>0</v>
      </c>
      <c r="S269" s="1425">
        <f>ROUND(IF(($O$206-R332)&lt;=0,0,MIN(($O$206*(1/'Full Assumptions '!$F$407))/4,($O$206-R332))),-2)</f>
        <v>0</v>
      </c>
      <c r="T269" s="1425">
        <f>ROUND(IF(($O$206-S332)&lt;=0,0,MIN(($O$206*(1/'Full Assumptions '!$F$407))/4,($O$206-S332))),-2)</f>
        <v>0</v>
      </c>
      <c r="U269" s="1425">
        <f>ROUND(IF(($O$206-T332)&lt;=0,0,MIN(($O$206*(1/'Full Assumptions '!$F$407))/4,($O$206-T332))),-2)</f>
        <v>0</v>
      </c>
      <c r="V269" s="1425">
        <f>ROUND(IF(($O$206-U332)&lt;=0,0,MIN(($O$206*(1/'Full Assumptions '!$F$407))/4,($O$206-U332))),-2)</f>
        <v>0</v>
      </c>
      <c r="W269" s="1425">
        <f>ROUND(IF(($O$206-V332)&lt;=0,0,MIN(($O$206*(1/'Full Assumptions '!$F$407))/4,($O$206-V332))),-2)</f>
        <v>0</v>
      </c>
      <c r="X269" s="1425">
        <f>ROUND(IF(($O$206-W332)&lt;=0,0,MIN(($O$206*(1/'Full Assumptions '!$F$407))/4,($O$206-W332))),-2)</f>
        <v>0</v>
      </c>
      <c r="Y269" s="1425">
        <f>ROUND(IF(($O$206-X332)&lt;=0,0,MIN(($O$206*(1/'Full Assumptions '!$F$407))/4,($O$206-X332))),-2)</f>
        <v>0</v>
      </c>
      <c r="Z269" s="1425">
        <f>ROUND(IF(($O$206-Y332)&lt;=0,0,MIN(($O$206*(1/'Full Assumptions '!$F$407))/4,($O$206-Y332))),-2)</f>
        <v>0</v>
      </c>
      <c r="AA269" s="1425">
        <f>ROUND(IF(($O$206-Z332)&lt;=0,0,MIN(($O$206*(1/'Full Assumptions '!$F$407))/4,($O$206-Z332))),-2)</f>
        <v>0</v>
      </c>
      <c r="AB269" s="1425">
        <f>ROUND(IF(($O$206-AA332)&lt;=0,0,MIN(($O$206*(1/'Full Assumptions '!$F$407))/4,($O$206-AA332))),-2)</f>
        <v>0</v>
      </c>
      <c r="AC269" s="1425">
        <f>ROUND(IF(($O$206-AB332)&lt;=0,0,MIN(($O$206*(1/'Full Assumptions '!$F$407))/4,($O$206-AB332))),-2)</f>
        <v>0</v>
      </c>
      <c r="AD269" s="1425">
        <f>ROUND(IF(($O$206-AC332)&lt;=0,0,MIN(($O$206*(1/'Full Assumptions '!$F$407))/4,($O$206-AC332))),-2)</f>
        <v>0</v>
      </c>
      <c r="AE269" s="1425">
        <f>ROUND(IF(($O$206-AD332)&lt;=0,0,MIN(($O$206*(1/'Full Assumptions '!$F$407))/4,($O$206-AD332))),-2)</f>
        <v>0</v>
      </c>
      <c r="AF269" s="1425">
        <f>ROUND(IF(($O$206-AE332)&lt;=0,0,MIN(($O$206*(1/'Full Assumptions '!$F$407))/4,($O$206-AE332))),-2)</f>
        <v>0</v>
      </c>
      <c r="AG269" s="1425">
        <f>ROUND(IF(($O$206-AF332)&lt;=0,0,MIN(($O$206*(1/'Full Assumptions '!$F$407))/4,($O$206-AF332))),-2)</f>
        <v>0</v>
      </c>
      <c r="AH269" s="1425">
        <f>ROUND(IF(($O$206-AG332)&lt;=0,0,MIN(($O$206*(1/'Full Assumptions '!$F$407))/4,($O$206-AG332))),-2)</f>
        <v>0</v>
      </c>
      <c r="AI269" s="1425">
        <f>ROUND(IF(($O$206-AH332)&lt;=0,0,MIN(($O$206*(1/'Full Assumptions '!$F$407))/4,($O$206-AH332))),-2)</f>
        <v>0</v>
      </c>
      <c r="AJ269" s="1425">
        <f>ROUND(IF(($O$206-AI332)&lt;=0,0,MIN(($O$206*(1/'Full Assumptions '!$F$407))/4,($O$206-AI332))),-2)</f>
        <v>0</v>
      </c>
      <c r="AK269" s="1425">
        <f>ROUND(IF(($O$206-AJ332)&lt;=0,0,MIN(($O$206*(1/'Full Assumptions '!$F$407))/4,($O$206-AJ332))),-2)</f>
        <v>0</v>
      </c>
      <c r="AL269" s="1425">
        <f>ROUND(IF(($O$206-AK332)&lt;=0,0,MIN(($O$206*(1/'Full Assumptions '!$F$407))/4,($O$206-AK332))),-2)</f>
        <v>0</v>
      </c>
      <c r="AM269" s="1425">
        <f>ROUND(IF(($O$206-AL332)&lt;=0,0,MIN(($O$206*(1/'Full Assumptions '!$F$407))/4,($O$206-AL332))),-2)</f>
        <v>0</v>
      </c>
      <c r="AN269" s="1425">
        <f>ROUND(IF(($O$206-AM332)&lt;=0,0,MIN(($O$206*(1/'Full Assumptions '!$F$407))/4,($O$206-AM332))),-2)</f>
        <v>0</v>
      </c>
      <c r="AO269" s="1425">
        <f>ROUND(IF(($O$206-AN332)&lt;=0,0,MIN(($O$206*(1/'Full Assumptions '!$F$407))/4,($O$206-AN332))),-2)</f>
        <v>0</v>
      </c>
      <c r="AP269" s="1425">
        <f>ROUND(IF(($O$206-AO332)&lt;=0,0,MIN(($O$206*(1/'Full Assumptions '!$F$407))/4,($O$206-AO332))),-2)</f>
        <v>0</v>
      </c>
      <c r="AQ269" s="1425">
        <f>ROUND(IF(($O$206-AP332)&lt;=0,0,MIN(($O$206*(1/'Full Assumptions '!$F$407))/4,($O$206-AP332))),-2)</f>
        <v>0</v>
      </c>
      <c r="AR269" s="1425">
        <f>ROUND(IF(($O$206-AQ332)&lt;=0,0,MIN(($O$206*(1/'Full Assumptions '!$F$407))/4,($O$206-AQ332))),-2)</f>
        <v>0</v>
      </c>
      <c r="AS269" s="1425">
        <f>ROUND(IF(($O$206-AR332)&lt;=0,0,MIN(($O$206*(1/'Full Assumptions '!$F$407))/4,($O$206-AR332))),-2)</f>
        <v>0</v>
      </c>
      <c r="AT269" s="1425">
        <f>ROUND(IF(($O$206-AS332)&lt;=0,0,MIN(($O$206*(1/'Full Assumptions '!$F$407))/4,($O$206-AS332))),-2)</f>
        <v>0</v>
      </c>
      <c r="AU269" s="1425">
        <f>ROUND(IF(($O$206-AT332)&lt;=0,0,MIN(($O$206*(1/'Full Assumptions '!$F$407))/4,($O$206-AT332))),-2)</f>
        <v>0</v>
      </c>
      <c r="AV269" s="1425">
        <f>ROUND(IF(($O$206-AU332)&lt;=0,0,MIN(($O$206*(1/'Full Assumptions '!$F$407))/4,($O$206-AU332))),-2)</f>
        <v>0</v>
      </c>
      <c r="AW269" s="1425">
        <f>ROUND(IF(($O$206-AV332)&lt;=0,0,MIN(($O$206*(1/'Full Assumptions '!$F$407))/4,($O$206-AV332))),-2)</f>
        <v>0</v>
      </c>
      <c r="AX269" s="1425">
        <f>ROUND(IF(($O$206-AW332)&lt;=0,0,MIN(($O$206*(1/'Full Assumptions '!$F$407))/4,($O$206-AW332))),-2)</f>
        <v>0</v>
      </c>
      <c r="AY269" s="1425">
        <f>ROUND(IF(($O$206-AX332)&lt;=0,0,MIN(($O$206*(1/'Full Assumptions '!$F$407))/4,($O$206-AX332))),-2)</f>
        <v>0</v>
      </c>
      <c r="AZ269" s="1425">
        <f>ROUND(IF(($O$206-AY332)&lt;=0,0,MIN(($O$206*(1/'Full Assumptions '!$F$407))/4,($O$206-AY332))),-2)</f>
        <v>0</v>
      </c>
      <c r="BA269" s="1425">
        <f>ROUND(IF(($O$206-AZ332)&lt;=0,0,MIN(($O$206*(1/'Full Assumptions '!$F$407))/4,($O$206-AZ332))),-2)</f>
        <v>0</v>
      </c>
      <c r="BB269" s="1425">
        <f>ROUND(IF(($O$206-BA332)&lt;=0,0,MIN(($O$206*(1/'Full Assumptions '!$F$407))/4,($O$206-BA332))),-2)</f>
        <v>0</v>
      </c>
      <c r="BC269" s="1425">
        <f>ROUND(IF(($O$206-BB332)&lt;=0,0,MIN(($O$206*(1/'Full Assumptions '!$F$407))/4,($O$206-BB332))),-2)</f>
        <v>0</v>
      </c>
      <c r="BD269" s="1425">
        <f>ROUND(IF(($O$206-BC332)&lt;=0,0,MIN(($O$206*(1/'Full Assumptions '!$F$407))/4,($O$206-BC332))),-2)</f>
        <v>0</v>
      </c>
      <c r="BE269" s="1425">
        <f>ROUND(IF(($O$206-BD332)&lt;=0,0,MIN(($O$206*(1/'Full Assumptions '!$F$407))/4,($O$206-BD332))),-2)</f>
        <v>0</v>
      </c>
      <c r="BF269" s="1425">
        <f>ROUND(IF(($O$206-BE332)&lt;=0,0,MIN(($O$206*(1/'Full Assumptions '!$F$407))/4,($O$206-BE332))),-2)</f>
        <v>0</v>
      </c>
      <c r="BG269" s="1425">
        <f>ROUND(IF(($O$206-BF332)&lt;=0,0,MIN(($O$206*(1/'Full Assumptions '!$F$407))/4,($O$206-BF332))),-2)</f>
        <v>0</v>
      </c>
      <c r="BH269" s="1425">
        <f>ROUND(IF(($O$206-BG332)&lt;=0,0,MIN(($O$206*(1/'Full Assumptions '!$F$407))/4,($O$206-BG332))),-2)</f>
        <v>0</v>
      </c>
      <c r="BI269" s="1425">
        <f>ROUND(IF(($O$206-BH332)&lt;=0,0,MIN(($O$206*(1/'Full Assumptions '!$F$407))/4,($O$206-BH332))),-2)</f>
        <v>0</v>
      </c>
      <c r="BJ269" s="1425">
        <f>ROUND(IF(($O$206-BI332)&lt;=0,0,MIN(($O$206*(1/'Full Assumptions '!$F$407))/4,($O$206-BI332))),-2)</f>
        <v>0</v>
      </c>
      <c r="BK269" s="1425">
        <f>ROUND(IF(($O$206-BJ332)&lt;=0,0,MIN(($O$206*(1/'Full Assumptions '!$F$407))/4,($O$206-BJ332))),-2)</f>
        <v>0</v>
      </c>
      <c r="BL269" s="1425">
        <f>ROUND(IF(($O$206-BK332)&lt;=0,0,MIN(($O$206*(1/'Full Assumptions '!$F$407))/4,($O$206-BK332))),-2)</f>
        <v>0</v>
      </c>
      <c r="BM269" s="1425">
        <f>ROUND(IF(($O$206-BL332)&lt;=0,0,MIN(($O$206*(1/'Full Assumptions '!$F$407))/4,($O$206-BL332))),-2)</f>
        <v>0</v>
      </c>
      <c r="BN269" s="1425">
        <f>ROUND(IF(($O$206-BM332)&lt;=0,0,MIN(($O$206*(1/'Full Assumptions '!$F$407))/4,($O$206-BM332))),-2)</f>
        <v>0</v>
      </c>
    </row>
    <row r="270" spans="2:66" ht="10.5">
      <c r="B270" s="1624"/>
      <c r="C270" s="1446" t="s">
        <v>67</v>
      </c>
      <c r="D270" s="1424"/>
      <c r="E270" s="1424"/>
      <c r="F270" s="1424"/>
      <c r="G270" s="1424"/>
      <c r="H270" s="1424"/>
      <c r="I270" s="1424"/>
      <c r="J270" s="1424"/>
      <c r="K270" s="1424"/>
      <c r="L270" s="1424"/>
      <c r="M270" s="1424"/>
      <c r="N270" s="1424"/>
      <c r="O270" s="1424"/>
      <c r="P270" s="1424">
        <f>ROUND(IF(($P$207-O333)&lt;=0,0,MIN(($P$207*(1/'Full Assumptions '!$F$407))/4,($P$207-O333))),-2)</f>
        <v>0</v>
      </c>
      <c r="Q270" s="1424">
        <f>ROUND(IF(($P$207-P333)&lt;=0,0,MIN(($P$207*(1/'Full Assumptions '!$F$407))/4,($P$207-P333))),-2)</f>
        <v>0</v>
      </c>
      <c r="R270" s="1424">
        <f>ROUND(IF(($P$207-Q333)&lt;=0,0,MIN(($P$207*(1/'Full Assumptions '!$F$407))/4,($P$207-Q333))),-2)</f>
        <v>0</v>
      </c>
      <c r="S270" s="1424">
        <f>ROUND(IF(($P$207-R333)&lt;=0,0,MIN(($P$207*(1/'Full Assumptions '!$F$407))/4,($P$207-R333))),-2)</f>
        <v>0</v>
      </c>
      <c r="T270" s="1424">
        <f>ROUND(IF(($P$207-S333)&lt;=0,0,MIN(($P$207*(1/'Full Assumptions '!$F$407))/4,($P$207-S333))),-2)</f>
        <v>0</v>
      </c>
      <c r="U270" s="1424">
        <f>ROUND(IF(($P$207-T333)&lt;=0,0,MIN(($P$207*(1/'Full Assumptions '!$F$407))/4,($P$207-T333))),-2)</f>
        <v>0</v>
      </c>
      <c r="V270" s="1424">
        <f>ROUND(IF(($P$207-U333)&lt;=0,0,MIN(($P$207*(1/'Full Assumptions '!$F$407))/4,($P$207-U333))),-2)</f>
        <v>0</v>
      </c>
      <c r="W270" s="1424">
        <f>ROUND(IF(($P$207-V333)&lt;=0,0,MIN(($P$207*(1/'Full Assumptions '!$F$407))/4,($P$207-V333))),-2)</f>
        <v>0</v>
      </c>
      <c r="X270" s="1424">
        <f>ROUND(IF(($P$207-W333)&lt;=0,0,MIN(($P$207*(1/'Full Assumptions '!$F$407))/4,($P$207-W333))),-2)</f>
        <v>0</v>
      </c>
      <c r="Y270" s="1424">
        <f>ROUND(IF(($P$207-X333)&lt;=0,0,MIN(($P$207*(1/'Full Assumptions '!$F$407))/4,($P$207-X333))),-2)</f>
        <v>0</v>
      </c>
      <c r="Z270" s="1424">
        <f>ROUND(IF(($P$207-Y333)&lt;=0,0,MIN(($P$207*(1/'Full Assumptions '!$F$407))/4,($P$207-Y333))),-2)</f>
        <v>0</v>
      </c>
      <c r="AA270" s="1424">
        <f>ROUND(IF(($P$207-Z333)&lt;=0,0,MIN(($P$207*(1/'Full Assumptions '!$F$407))/4,($P$207-Z333))),-2)</f>
        <v>0</v>
      </c>
      <c r="AB270" s="1424">
        <f>ROUND(IF(($P$207-AA333)&lt;=0,0,MIN(($P$207*(1/'Full Assumptions '!$F$407))/4,($P$207-AA333))),-2)</f>
        <v>0</v>
      </c>
      <c r="AC270" s="1424">
        <f>ROUND(IF(($P$207-AB333)&lt;=0,0,MIN(($P$207*(1/'Full Assumptions '!$F$407))/4,($P$207-AB333))),-2)</f>
        <v>0</v>
      </c>
      <c r="AD270" s="1424">
        <f>ROUND(IF(($P$207-AC333)&lt;=0,0,MIN(($P$207*(1/'Full Assumptions '!$F$407))/4,($P$207-AC333))),-2)</f>
        <v>0</v>
      </c>
      <c r="AE270" s="1424">
        <f>ROUND(IF(($P$207-AD333)&lt;=0,0,MIN(($P$207*(1/'Full Assumptions '!$F$407))/4,($P$207-AD333))),-2)</f>
        <v>0</v>
      </c>
      <c r="AF270" s="1424">
        <f>ROUND(IF(($P$207-AE333)&lt;=0,0,MIN(($P$207*(1/'Full Assumptions '!$F$407))/4,($P$207-AE333))),-2)</f>
        <v>0</v>
      </c>
      <c r="AG270" s="1424">
        <f>ROUND(IF(($P$207-AF333)&lt;=0,0,MIN(($P$207*(1/'Full Assumptions '!$F$407))/4,($P$207-AF333))),-2)</f>
        <v>0</v>
      </c>
      <c r="AH270" s="1424">
        <f>ROUND(IF(($P$207-AG333)&lt;=0,0,MIN(($P$207*(1/'Full Assumptions '!$F$407))/4,($P$207-AG333))),-2)</f>
        <v>0</v>
      </c>
      <c r="AI270" s="1424">
        <f>ROUND(IF(($P$207-AH333)&lt;=0,0,MIN(($P$207*(1/'Full Assumptions '!$F$407))/4,($P$207-AH333))),-2)</f>
        <v>0</v>
      </c>
      <c r="AJ270" s="1424">
        <f>ROUND(IF(($P$207-AI333)&lt;=0,0,MIN(($P$207*(1/'Full Assumptions '!$F$407))/4,($P$207-AI333))),-2)</f>
        <v>0</v>
      </c>
      <c r="AK270" s="1424">
        <f>ROUND(IF(($P$207-AJ333)&lt;=0,0,MIN(($P$207*(1/'Full Assumptions '!$F$407))/4,($P$207-AJ333))),-2)</f>
        <v>0</v>
      </c>
      <c r="AL270" s="1424">
        <f>ROUND(IF(($P$207-AK333)&lt;=0,0,MIN(($P$207*(1/'Full Assumptions '!$F$407))/4,($P$207-AK333))),-2)</f>
        <v>0</v>
      </c>
      <c r="AM270" s="1424">
        <f>ROUND(IF(($P$207-AL333)&lt;=0,0,MIN(($P$207*(1/'Full Assumptions '!$F$407))/4,($P$207-AL333))),-2)</f>
        <v>0</v>
      </c>
      <c r="AN270" s="1424">
        <f>ROUND(IF(($P$207-AM333)&lt;=0,0,MIN(($P$207*(1/'Full Assumptions '!$F$407))/4,($P$207-AM333))),-2)</f>
        <v>0</v>
      </c>
      <c r="AO270" s="1424">
        <f>ROUND(IF(($P$207-AN333)&lt;=0,0,MIN(($P$207*(1/'Full Assumptions '!$F$407))/4,($P$207-AN333))),-2)</f>
        <v>0</v>
      </c>
      <c r="AP270" s="1424">
        <f>ROUND(IF(($P$207-AO333)&lt;=0,0,MIN(($P$207*(1/'Full Assumptions '!$F$407))/4,($P$207-AO333))),-2)</f>
        <v>0</v>
      </c>
      <c r="AQ270" s="1424">
        <f>ROUND(IF(($P$207-AP333)&lt;=0,0,MIN(($P$207*(1/'Full Assumptions '!$F$407))/4,($P$207-AP333))),-2)</f>
        <v>0</v>
      </c>
      <c r="AR270" s="1424">
        <f>ROUND(IF(($P$207-AQ333)&lt;=0,0,MIN(($P$207*(1/'Full Assumptions '!$F$407))/4,($P$207-AQ333))),-2)</f>
        <v>0</v>
      </c>
      <c r="AS270" s="1424">
        <f>ROUND(IF(($P$207-AR333)&lt;=0,0,MIN(($P$207*(1/'Full Assumptions '!$F$407))/4,($P$207-AR333))),-2)</f>
        <v>0</v>
      </c>
      <c r="AT270" s="1424">
        <f>ROUND(IF(($P$207-AS333)&lt;=0,0,MIN(($P$207*(1/'Full Assumptions '!$F$407))/4,($P$207-AS333))),-2)</f>
        <v>0</v>
      </c>
      <c r="AU270" s="1424">
        <f>ROUND(IF(($P$207-AT333)&lt;=0,0,MIN(($P$207*(1/'Full Assumptions '!$F$407))/4,($P$207-AT333))),-2)</f>
        <v>0</v>
      </c>
      <c r="AV270" s="1424">
        <f>ROUND(IF(($P$207-AU333)&lt;=0,0,MIN(($P$207*(1/'Full Assumptions '!$F$407))/4,($P$207-AU333))),-2)</f>
        <v>0</v>
      </c>
      <c r="AW270" s="1424">
        <f>ROUND(IF(($P$207-AV333)&lt;=0,0,MIN(($P$207*(1/'Full Assumptions '!$F$407))/4,($P$207-AV333))),-2)</f>
        <v>0</v>
      </c>
      <c r="AX270" s="1424">
        <f>ROUND(IF(($P$207-AW333)&lt;=0,0,MIN(($P$207*(1/'Full Assumptions '!$F$407))/4,($P$207-AW333))),-2)</f>
        <v>0</v>
      </c>
      <c r="AY270" s="1424">
        <f>ROUND(IF(($P$207-AX333)&lt;=0,0,MIN(($P$207*(1/'Full Assumptions '!$F$407))/4,($P$207-AX333))),-2)</f>
        <v>0</v>
      </c>
      <c r="AZ270" s="1424">
        <f>ROUND(IF(($P$207-AY333)&lt;=0,0,MIN(($P$207*(1/'Full Assumptions '!$F$407))/4,($P$207-AY333))),-2)</f>
        <v>0</v>
      </c>
      <c r="BA270" s="1424">
        <f>ROUND(IF(($P$207-AZ333)&lt;=0,0,MIN(($P$207*(1/'Full Assumptions '!$F$407))/4,($P$207-AZ333))),-2)</f>
        <v>0</v>
      </c>
      <c r="BB270" s="1424">
        <f>ROUND(IF(($P$207-BA333)&lt;=0,0,MIN(($P$207*(1/'Full Assumptions '!$F$407))/4,($P$207-BA333))),-2)</f>
        <v>0</v>
      </c>
      <c r="BC270" s="1424">
        <f>ROUND(IF(($P$207-BB333)&lt;=0,0,MIN(($P$207*(1/'Full Assumptions '!$F$407))/4,($P$207-BB333))),-2)</f>
        <v>0</v>
      </c>
      <c r="BD270" s="1424">
        <f>ROUND(IF(($P$207-BC333)&lt;=0,0,MIN(($P$207*(1/'Full Assumptions '!$F$407))/4,($P$207-BC333))),-2)</f>
        <v>0</v>
      </c>
      <c r="BE270" s="1424">
        <f>ROUND(IF(($P$207-BD333)&lt;=0,0,MIN(($P$207*(1/'Full Assumptions '!$F$407))/4,($P$207-BD333))),-2)</f>
        <v>0</v>
      </c>
      <c r="BF270" s="1424">
        <f>ROUND(IF(($P$207-BE333)&lt;=0,0,MIN(($P$207*(1/'Full Assumptions '!$F$407))/4,($P$207-BE333))),-2)</f>
        <v>0</v>
      </c>
      <c r="BG270" s="1424">
        <f>ROUND(IF(($P$207-BF333)&lt;=0,0,MIN(($P$207*(1/'Full Assumptions '!$F$407))/4,($P$207-BF333))),-2)</f>
        <v>0</v>
      </c>
      <c r="BH270" s="1424">
        <f>ROUND(IF(($P$207-BG333)&lt;=0,0,MIN(($P$207*(1/'Full Assumptions '!$F$407))/4,($P$207-BG333))),-2)</f>
        <v>0</v>
      </c>
      <c r="BI270" s="1424">
        <f>ROUND(IF(($P$207-BH333)&lt;=0,0,MIN(($P$207*(1/'Full Assumptions '!$F$407))/4,($P$207-BH333))),-2)</f>
        <v>0</v>
      </c>
      <c r="BJ270" s="1424">
        <f>ROUND(IF(($P$207-BI333)&lt;=0,0,MIN(($P$207*(1/'Full Assumptions '!$F$407))/4,($P$207-BI333))),-2)</f>
        <v>0</v>
      </c>
      <c r="BK270" s="1424">
        <f>ROUND(IF(($P$207-BJ333)&lt;=0,0,MIN(($P$207*(1/'Full Assumptions '!$F$407))/4,($P$207-BJ333))),-2)</f>
        <v>0</v>
      </c>
      <c r="BL270" s="1424">
        <f>ROUND(IF(($P$207-BK333)&lt;=0,0,MIN(($P$207*(1/'Full Assumptions '!$F$407))/4,($P$207-BK333))),-2)</f>
        <v>0</v>
      </c>
      <c r="BM270" s="1424">
        <f>ROUND(IF(($P$207-BL333)&lt;=0,0,MIN(($P$207*(1/'Full Assumptions '!$F$407))/4,($P$207-BL333))),-2)</f>
        <v>0</v>
      </c>
      <c r="BN270" s="1424">
        <f>ROUND(IF(($P$207-BM333)&lt;=0,0,MIN(($P$207*(1/'Full Assumptions '!$F$407))/4,($P$207-BM333))),-2)</f>
        <v>0</v>
      </c>
    </row>
    <row r="271" spans="2:66" ht="10.5">
      <c r="B271" s="1624"/>
      <c r="C271" s="1446" t="s">
        <v>68</v>
      </c>
      <c r="D271" s="1425"/>
      <c r="E271" s="1425"/>
      <c r="F271" s="1425"/>
      <c r="G271" s="1425"/>
      <c r="H271" s="1425"/>
      <c r="I271" s="1425"/>
      <c r="J271" s="1425"/>
      <c r="K271" s="1425"/>
      <c r="L271" s="1425"/>
      <c r="M271" s="1425"/>
      <c r="N271" s="1425"/>
      <c r="O271" s="1425"/>
      <c r="P271" s="1425"/>
      <c r="Q271" s="1425">
        <f>ROUND(IF(($Q$208-P334)&lt;=0,0,MIN(($Q$208*(1/'Full Assumptions '!$F$407))/4,($Q$208-P334))),-2)</f>
        <v>0</v>
      </c>
      <c r="R271" s="1425">
        <f>ROUND(IF(($Q$208-Q334)&lt;=0,0,MIN(($Q$208*(1/'Full Assumptions '!$F$407))/4,($Q$208-Q334))),-2)</f>
        <v>0</v>
      </c>
      <c r="S271" s="1425">
        <f>ROUND(IF(($Q$208-R334)&lt;=0,0,MIN(($Q$208*(1/'Full Assumptions '!$F$407))/4,($Q$208-R334))),-2)</f>
        <v>0</v>
      </c>
      <c r="T271" s="1425">
        <f>ROUND(IF(($Q$208-S334)&lt;=0,0,MIN(($Q$208*(1/'Full Assumptions '!$F$407))/4,($Q$208-S334))),-2)</f>
        <v>0</v>
      </c>
      <c r="U271" s="1425">
        <f>ROUND(IF(($Q$208-T334)&lt;=0,0,MIN(($Q$208*(1/'Full Assumptions '!$F$407))/4,($Q$208-T334))),-2)</f>
        <v>0</v>
      </c>
      <c r="V271" s="1425">
        <f>ROUND(IF(($Q$208-U334)&lt;=0,0,MIN(($Q$208*(1/'Full Assumptions '!$F$407))/4,($Q$208-U334))),-2)</f>
        <v>0</v>
      </c>
      <c r="W271" s="1425">
        <f>ROUND(IF(($Q$208-V334)&lt;=0,0,MIN(($Q$208*(1/'Full Assumptions '!$F$407))/4,($Q$208-V334))),-2)</f>
        <v>0</v>
      </c>
      <c r="X271" s="1425">
        <f>ROUND(IF(($Q$208-W334)&lt;=0,0,MIN(($Q$208*(1/'Full Assumptions '!$F$407))/4,($Q$208-W334))),-2)</f>
        <v>0</v>
      </c>
      <c r="Y271" s="1425">
        <f>ROUND(IF(($Q$208-X334)&lt;=0,0,MIN(($Q$208*(1/'Full Assumptions '!$F$407))/4,($Q$208-X334))),-2)</f>
        <v>0</v>
      </c>
      <c r="Z271" s="1425">
        <f>ROUND(IF(($Q$208-Y334)&lt;=0,0,MIN(($Q$208*(1/'Full Assumptions '!$F$407))/4,($Q$208-Y334))),-2)</f>
        <v>0</v>
      </c>
      <c r="AA271" s="1425">
        <f>ROUND(IF(($Q$208-Z334)&lt;=0,0,MIN(($Q$208*(1/'Full Assumptions '!$F$407))/4,($Q$208-Z334))),-2)</f>
        <v>0</v>
      </c>
      <c r="AB271" s="1425">
        <f>ROUND(IF(($Q$208-AA334)&lt;=0,0,MIN(($Q$208*(1/'Full Assumptions '!$F$407))/4,($Q$208-AA334))),-2)</f>
        <v>0</v>
      </c>
      <c r="AC271" s="1425">
        <f>ROUND(IF(($Q$208-AB334)&lt;=0,0,MIN(($Q$208*(1/'Full Assumptions '!$F$407))/4,($Q$208-AB334))),-2)</f>
        <v>0</v>
      </c>
      <c r="AD271" s="1425">
        <f>ROUND(IF(($Q$208-AC334)&lt;=0,0,MIN(($Q$208*(1/'Full Assumptions '!$F$407))/4,($Q$208-AC334))),-2)</f>
        <v>0</v>
      </c>
      <c r="AE271" s="1425">
        <f>ROUND(IF(($Q$208-AD334)&lt;=0,0,MIN(($Q$208*(1/'Full Assumptions '!$F$407))/4,($Q$208-AD334))),-2)</f>
        <v>0</v>
      </c>
      <c r="AF271" s="1425">
        <f>ROUND(IF(($Q$208-AE334)&lt;=0,0,MIN(($Q$208*(1/'Full Assumptions '!$F$407))/4,($Q$208-AE334))),-2)</f>
        <v>0</v>
      </c>
      <c r="AG271" s="1425">
        <f>ROUND(IF(($Q$208-AF334)&lt;=0,0,MIN(($Q$208*(1/'Full Assumptions '!$F$407))/4,($Q$208-AF334))),-2)</f>
        <v>0</v>
      </c>
      <c r="AH271" s="1425">
        <f>ROUND(IF(($Q$208-AG334)&lt;=0,0,MIN(($Q$208*(1/'Full Assumptions '!$F$407))/4,($Q$208-AG334))),-2)</f>
        <v>0</v>
      </c>
      <c r="AI271" s="1425">
        <f>ROUND(IF(($Q$208-AH334)&lt;=0,0,MIN(($Q$208*(1/'Full Assumptions '!$F$407))/4,($Q$208-AH334))),-2)</f>
        <v>0</v>
      </c>
      <c r="AJ271" s="1425">
        <f>ROUND(IF(($Q$208-AI334)&lt;=0,0,MIN(($Q$208*(1/'Full Assumptions '!$F$407))/4,($Q$208-AI334))),-2)</f>
        <v>0</v>
      </c>
      <c r="AK271" s="1425">
        <f>ROUND(IF(($Q$208-AJ334)&lt;=0,0,MIN(($Q$208*(1/'Full Assumptions '!$F$407))/4,($Q$208-AJ334))),-2)</f>
        <v>0</v>
      </c>
      <c r="AL271" s="1425">
        <f>ROUND(IF(($Q$208-AK334)&lt;=0,0,MIN(($Q$208*(1/'Full Assumptions '!$F$407))/4,($Q$208-AK334))),-2)</f>
        <v>0</v>
      </c>
      <c r="AM271" s="1425">
        <f>ROUND(IF(($Q$208-AL334)&lt;=0,0,MIN(($Q$208*(1/'Full Assumptions '!$F$407))/4,($Q$208-AL334))),-2)</f>
        <v>0</v>
      </c>
      <c r="AN271" s="1425">
        <f>ROUND(IF(($Q$208-AM334)&lt;=0,0,MIN(($Q$208*(1/'Full Assumptions '!$F$407))/4,($Q$208-AM334))),-2)</f>
        <v>0</v>
      </c>
      <c r="AO271" s="1425">
        <f>ROUND(IF(($Q$208-AN334)&lt;=0,0,MIN(($Q$208*(1/'Full Assumptions '!$F$407))/4,($Q$208-AN334))),-2)</f>
        <v>0</v>
      </c>
      <c r="AP271" s="1425">
        <f>ROUND(IF(($Q$208-AO334)&lt;=0,0,MIN(($Q$208*(1/'Full Assumptions '!$F$407))/4,($Q$208-AO334))),-2)</f>
        <v>0</v>
      </c>
      <c r="AQ271" s="1425">
        <f>ROUND(IF(($Q$208-AP334)&lt;=0,0,MIN(($Q$208*(1/'Full Assumptions '!$F$407))/4,($Q$208-AP334))),-2)</f>
        <v>0</v>
      </c>
      <c r="AR271" s="1425">
        <f>ROUND(IF(($Q$208-AQ334)&lt;=0,0,MIN(($Q$208*(1/'Full Assumptions '!$F$407))/4,($Q$208-AQ334))),-2)</f>
        <v>0</v>
      </c>
      <c r="AS271" s="1425">
        <f>ROUND(IF(($Q$208-AR334)&lt;=0,0,MIN(($Q$208*(1/'Full Assumptions '!$F$407))/4,($Q$208-AR334))),-2)</f>
        <v>0</v>
      </c>
      <c r="AT271" s="1425">
        <f>ROUND(IF(($Q$208-AS334)&lt;=0,0,MIN(($Q$208*(1/'Full Assumptions '!$F$407))/4,($Q$208-AS334))),-2)</f>
        <v>0</v>
      </c>
      <c r="AU271" s="1425">
        <f>ROUND(IF(($Q$208-AT334)&lt;=0,0,MIN(($Q$208*(1/'Full Assumptions '!$F$407))/4,($Q$208-AT334))),-2)</f>
        <v>0</v>
      </c>
      <c r="AV271" s="1425">
        <f>ROUND(IF(($Q$208-AU334)&lt;=0,0,MIN(($Q$208*(1/'Full Assumptions '!$F$407))/4,($Q$208-AU334))),-2)</f>
        <v>0</v>
      </c>
      <c r="AW271" s="1425">
        <f>ROUND(IF(($Q$208-AV334)&lt;=0,0,MIN(($Q$208*(1/'Full Assumptions '!$F$407))/4,($Q$208-AV334))),-2)</f>
        <v>0</v>
      </c>
      <c r="AX271" s="1425">
        <f>ROUND(IF(($Q$208-AW334)&lt;=0,0,MIN(($Q$208*(1/'Full Assumptions '!$F$407))/4,($Q$208-AW334))),-2)</f>
        <v>0</v>
      </c>
      <c r="AY271" s="1425">
        <f>ROUND(IF(($Q$208-AX334)&lt;=0,0,MIN(($Q$208*(1/'Full Assumptions '!$F$407))/4,($Q$208-AX334))),-2)</f>
        <v>0</v>
      </c>
      <c r="AZ271" s="1425">
        <f>ROUND(IF(($Q$208-AY334)&lt;=0,0,MIN(($Q$208*(1/'Full Assumptions '!$F$407))/4,($Q$208-AY334))),-2)</f>
        <v>0</v>
      </c>
      <c r="BA271" s="1425">
        <f>ROUND(IF(($Q$208-AZ334)&lt;=0,0,MIN(($Q$208*(1/'Full Assumptions '!$F$407))/4,($Q$208-AZ334))),-2)</f>
        <v>0</v>
      </c>
      <c r="BB271" s="1425">
        <f>ROUND(IF(($Q$208-BA334)&lt;=0,0,MIN(($Q$208*(1/'Full Assumptions '!$F$407))/4,($Q$208-BA334))),-2)</f>
        <v>0</v>
      </c>
      <c r="BC271" s="1425">
        <f>ROUND(IF(($Q$208-BB334)&lt;=0,0,MIN(($Q$208*(1/'Full Assumptions '!$F$407))/4,($Q$208-BB334))),-2)</f>
        <v>0</v>
      </c>
      <c r="BD271" s="1425">
        <f>ROUND(IF(($Q$208-BC334)&lt;=0,0,MIN(($Q$208*(1/'Full Assumptions '!$F$407))/4,($Q$208-BC334))),-2)</f>
        <v>0</v>
      </c>
      <c r="BE271" s="1425">
        <f>ROUND(IF(($Q$208-BD334)&lt;=0,0,MIN(($Q$208*(1/'Full Assumptions '!$F$407))/4,($Q$208-BD334))),-2)</f>
        <v>0</v>
      </c>
      <c r="BF271" s="1425">
        <f>ROUND(IF(($Q$208-BE334)&lt;=0,0,MIN(($Q$208*(1/'Full Assumptions '!$F$407))/4,($Q$208-BE334))),-2)</f>
        <v>0</v>
      </c>
      <c r="BG271" s="1425">
        <f>ROUND(IF(($Q$208-BF334)&lt;=0,0,MIN(($Q$208*(1/'Full Assumptions '!$F$407))/4,($Q$208-BF334))),-2)</f>
        <v>0</v>
      </c>
      <c r="BH271" s="1425">
        <f>ROUND(IF(($Q$208-BG334)&lt;=0,0,MIN(($Q$208*(1/'Full Assumptions '!$F$407))/4,($Q$208-BG334))),-2)</f>
        <v>0</v>
      </c>
      <c r="BI271" s="1425">
        <f>ROUND(IF(($Q$208-BH334)&lt;=0,0,MIN(($Q$208*(1/'Full Assumptions '!$F$407))/4,($Q$208-BH334))),-2)</f>
        <v>0</v>
      </c>
      <c r="BJ271" s="1425">
        <f>ROUND(IF(($Q$208-BI334)&lt;=0,0,MIN(($Q$208*(1/'Full Assumptions '!$F$407))/4,($Q$208-BI334))),-2)</f>
        <v>0</v>
      </c>
      <c r="BK271" s="1425">
        <f>ROUND(IF(($Q$208-BJ334)&lt;=0,0,MIN(($Q$208*(1/'Full Assumptions '!$F$407))/4,($Q$208-BJ334))),-2)</f>
        <v>0</v>
      </c>
      <c r="BL271" s="1425">
        <f>ROUND(IF(($Q$208-BK334)&lt;=0,0,MIN(($Q$208*(1/'Full Assumptions '!$F$407))/4,($Q$208-BK334))),-2)</f>
        <v>0</v>
      </c>
      <c r="BM271" s="1425">
        <f>ROUND(IF(($Q$208-BL334)&lt;=0,0,MIN(($Q$208*(1/'Full Assumptions '!$F$407))/4,($Q$208-BL334))),-2)</f>
        <v>0</v>
      </c>
      <c r="BN271" s="1425">
        <f>ROUND(IF(($Q$208-BM334)&lt;=0,0,MIN(($Q$208*(1/'Full Assumptions '!$F$407))/4,($Q$208-BM334))),-2)</f>
        <v>0</v>
      </c>
    </row>
    <row r="272" spans="2:66" ht="10.5">
      <c r="B272" s="1624"/>
      <c r="C272" s="1446" t="s">
        <v>69</v>
      </c>
      <c r="D272" s="1424"/>
      <c r="E272" s="1424"/>
      <c r="F272" s="1424"/>
      <c r="G272" s="1424"/>
      <c r="H272" s="1424"/>
      <c r="I272" s="1424"/>
      <c r="J272" s="1424"/>
      <c r="K272" s="1424"/>
      <c r="L272" s="1424"/>
      <c r="M272" s="1424"/>
      <c r="N272" s="1424"/>
      <c r="O272" s="1424"/>
      <c r="P272" s="1424"/>
      <c r="Q272" s="1424"/>
      <c r="R272" s="1424">
        <f>ROUND(IF(($R$209-Q335)&lt;=0,0,MIN(($R$209*(1/'Full Assumptions '!$F$407))/4,($R$209-Q335))),-2)</f>
        <v>0</v>
      </c>
      <c r="S272" s="1424">
        <f>ROUND(IF(($R$209-R335)&lt;=0,0,MIN(($R$209*(1/'Full Assumptions '!$F$407))/4,($R$209-R335))),-2)</f>
        <v>0</v>
      </c>
      <c r="T272" s="1424">
        <f>ROUND(IF(($R$209-S335)&lt;=0,0,MIN(($R$209*(1/'Full Assumptions '!$F$407))/4,($R$209-S335))),-2)</f>
        <v>0</v>
      </c>
      <c r="U272" s="1424">
        <f>ROUND(IF(($R$209-T335)&lt;=0,0,MIN(($R$209*(1/'Full Assumptions '!$F$407))/4,($R$209-T335))),-2)</f>
        <v>0</v>
      </c>
      <c r="V272" s="1424">
        <f>ROUND(IF(($R$209-U335)&lt;=0,0,MIN(($R$209*(1/'Full Assumptions '!$F$407))/4,($R$209-U335))),-2)</f>
        <v>0</v>
      </c>
      <c r="W272" s="1424">
        <f>ROUND(IF(($R$209-V335)&lt;=0,0,MIN(($R$209*(1/'Full Assumptions '!$F$407))/4,($R$209-V335))),-2)</f>
        <v>0</v>
      </c>
      <c r="X272" s="1424">
        <f>ROUND(IF(($R$209-W335)&lt;=0,0,MIN(($R$209*(1/'Full Assumptions '!$F$407))/4,($R$209-W335))),-2)</f>
        <v>0</v>
      </c>
      <c r="Y272" s="1424">
        <f>ROUND(IF(($R$209-X335)&lt;=0,0,MIN(($R$209*(1/'Full Assumptions '!$F$407))/4,($R$209-X335))),-2)</f>
        <v>0</v>
      </c>
      <c r="Z272" s="1424">
        <f>ROUND(IF(($R$209-Y335)&lt;=0,0,MIN(($R$209*(1/'Full Assumptions '!$F$407))/4,($R$209-Y335))),-2)</f>
        <v>0</v>
      </c>
      <c r="AA272" s="1424">
        <f>ROUND(IF(($R$209-Z335)&lt;=0,0,MIN(($R$209*(1/'Full Assumptions '!$F$407))/4,($R$209-Z335))),-2)</f>
        <v>0</v>
      </c>
      <c r="AB272" s="1424">
        <f>ROUND(IF(($R$209-AA335)&lt;=0,0,MIN(($R$209*(1/'Full Assumptions '!$F$407))/4,($R$209-AA335))),-2)</f>
        <v>0</v>
      </c>
      <c r="AC272" s="1424">
        <f>ROUND(IF(($R$209-AB335)&lt;=0,0,MIN(($R$209*(1/'Full Assumptions '!$F$407))/4,($R$209-AB335))),-2)</f>
        <v>0</v>
      </c>
      <c r="AD272" s="1424">
        <f>ROUND(IF(($R$209-AC335)&lt;=0,0,MIN(($R$209*(1/'Full Assumptions '!$F$407))/4,($R$209-AC335))),-2)</f>
        <v>0</v>
      </c>
      <c r="AE272" s="1424">
        <f>ROUND(IF(($R$209-AD335)&lt;=0,0,MIN(($R$209*(1/'Full Assumptions '!$F$407))/4,($R$209-AD335))),-2)</f>
        <v>0</v>
      </c>
      <c r="AF272" s="1424">
        <f>ROUND(IF(($R$209-AE335)&lt;=0,0,MIN(($R$209*(1/'Full Assumptions '!$F$407))/4,($R$209-AE335))),-2)</f>
        <v>0</v>
      </c>
      <c r="AG272" s="1424">
        <f>ROUND(IF(($R$209-AF335)&lt;=0,0,MIN(($R$209*(1/'Full Assumptions '!$F$407))/4,($R$209-AF335))),-2)</f>
        <v>0</v>
      </c>
      <c r="AH272" s="1424">
        <f>ROUND(IF(($R$209-AG335)&lt;=0,0,MIN(($R$209*(1/'Full Assumptions '!$F$407))/4,($R$209-AG335))),-2)</f>
        <v>0</v>
      </c>
      <c r="AI272" s="1424">
        <f>ROUND(IF(($R$209-AH335)&lt;=0,0,MIN(($R$209*(1/'Full Assumptions '!$F$407))/4,($R$209-AH335))),-2)</f>
        <v>0</v>
      </c>
      <c r="AJ272" s="1424">
        <f>ROUND(IF(($R$209-AI335)&lt;=0,0,MIN(($R$209*(1/'Full Assumptions '!$F$407))/4,($R$209-AI335))),-2)</f>
        <v>0</v>
      </c>
      <c r="AK272" s="1424">
        <f>ROUND(IF(($R$209-AJ335)&lt;=0,0,MIN(($R$209*(1/'Full Assumptions '!$F$407))/4,($R$209-AJ335))),-2)</f>
        <v>0</v>
      </c>
      <c r="AL272" s="1424">
        <f>ROUND(IF(($R$209-AK335)&lt;=0,0,MIN(($R$209*(1/'Full Assumptions '!$F$407))/4,($R$209-AK335))),-2)</f>
        <v>0</v>
      </c>
      <c r="AM272" s="1424">
        <f>ROUND(IF(($R$209-AL335)&lt;=0,0,MIN(($R$209*(1/'Full Assumptions '!$F$407))/4,($R$209-AL335))),-2)</f>
        <v>0</v>
      </c>
      <c r="AN272" s="1424">
        <f>ROUND(IF(($R$209-AM335)&lt;=0,0,MIN(($R$209*(1/'Full Assumptions '!$F$407))/4,($R$209-AM335))),-2)</f>
        <v>0</v>
      </c>
      <c r="AO272" s="1424">
        <f>ROUND(IF(($R$209-AN335)&lt;=0,0,MIN(($R$209*(1/'Full Assumptions '!$F$407))/4,($R$209-AN335))),-2)</f>
        <v>0</v>
      </c>
      <c r="AP272" s="1424">
        <f>ROUND(IF(($R$209-AO335)&lt;=0,0,MIN(($R$209*(1/'Full Assumptions '!$F$407))/4,($R$209-AO335))),-2)</f>
        <v>0</v>
      </c>
      <c r="AQ272" s="1424">
        <f>ROUND(IF(($R$209-AP335)&lt;=0,0,MIN(($R$209*(1/'Full Assumptions '!$F$407))/4,($R$209-AP335))),-2)</f>
        <v>0</v>
      </c>
      <c r="AR272" s="1424">
        <f>ROUND(IF(($R$209-AQ335)&lt;=0,0,MIN(($R$209*(1/'Full Assumptions '!$F$407))/4,($R$209-AQ335))),-2)</f>
        <v>0</v>
      </c>
      <c r="AS272" s="1424">
        <f>ROUND(IF(($R$209-AR335)&lt;=0,0,MIN(($R$209*(1/'Full Assumptions '!$F$407))/4,($R$209-AR335))),-2)</f>
        <v>0</v>
      </c>
      <c r="AT272" s="1424">
        <f>ROUND(IF(($R$209-AS335)&lt;=0,0,MIN(($R$209*(1/'Full Assumptions '!$F$407))/4,($R$209-AS335))),-2)</f>
        <v>0</v>
      </c>
      <c r="AU272" s="1424">
        <f>ROUND(IF(($R$209-AT335)&lt;=0,0,MIN(($R$209*(1/'Full Assumptions '!$F$407))/4,($R$209-AT335))),-2)</f>
        <v>0</v>
      </c>
      <c r="AV272" s="1424">
        <f>ROUND(IF(($R$209-AU335)&lt;=0,0,MIN(($R$209*(1/'Full Assumptions '!$F$407))/4,($R$209-AU335))),-2)</f>
        <v>0</v>
      </c>
      <c r="AW272" s="1424">
        <f>ROUND(IF(($R$209-AV335)&lt;=0,0,MIN(($R$209*(1/'Full Assumptions '!$F$407))/4,($R$209-AV335))),-2)</f>
        <v>0</v>
      </c>
      <c r="AX272" s="1424">
        <f>ROUND(IF(($R$209-AW335)&lt;=0,0,MIN(($R$209*(1/'Full Assumptions '!$F$407))/4,($R$209-AW335))),-2)</f>
        <v>0</v>
      </c>
      <c r="AY272" s="1424">
        <f>ROUND(IF(($R$209-AX335)&lt;=0,0,MIN(($R$209*(1/'Full Assumptions '!$F$407))/4,($R$209-AX335))),-2)</f>
        <v>0</v>
      </c>
      <c r="AZ272" s="1424">
        <f>ROUND(IF(($R$209-AY335)&lt;=0,0,MIN(($R$209*(1/'Full Assumptions '!$F$407))/4,($R$209-AY335))),-2)</f>
        <v>0</v>
      </c>
      <c r="BA272" s="1424">
        <f>ROUND(IF(($R$209-AZ335)&lt;=0,0,MIN(($R$209*(1/'Full Assumptions '!$F$407))/4,($R$209-AZ335))),-2)</f>
        <v>0</v>
      </c>
      <c r="BB272" s="1424">
        <f>ROUND(IF(($R$209-BA335)&lt;=0,0,MIN(($R$209*(1/'Full Assumptions '!$F$407))/4,($R$209-BA335))),-2)</f>
        <v>0</v>
      </c>
      <c r="BC272" s="1424">
        <f>ROUND(IF(($R$209-BB335)&lt;=0,0,MIN(($R$209*(1/'Full Assumptions '!$F$407))/4,($R$209-BB335))),-2)</f>
        <v>0</v>
      </c>
      <c r="BD272" s="1424">
        <f>ROUND(IF(($R$209-BC335)&lt;=0,0,MIN(($R$209*(1/'Full Assumptions '!$F$407))/4,($R$209-BC335))),-2)</f>
        <v>0</v>
      </c>
      <c r="BE272" s="1424">
        <f>ROUND(IF(($R$209-BD335)&lt;=0,0,MIN(($R$209*(1/'Full Assumptions '!$F$407))/4,($R$209-BD335))),-2)</f>
        <v>0</v>
      </c>
      <c r="BF272" s="1424">
        <f>ROUND(IF(($R$209-BE335)&lt;=0,0,MIN(($R$209*(1/'Full Assumptions '!$F$407))/4,($R$209-BE335))),-2)</f>
        <v>0</v>
      </c>
      <c r="BG272" s="1424">
        <f>ROUND(IF(($R$209-BF335)&lt;=0,0,MIN(($R$209*(1/'Full Assumptions '!$F$407))/4,($R$209-BF335))),-2)</f>
        <v>0</v>
      </c>
      <c r="BH272" s="1424">
        <f>ROUND(IF(($R$209-BG335)&lt;=0,0,MIN(($R$209*(1/'Full Assumptions '!$F$407))/4,($R$209-BG335))),-2)</f>
        <v>0</v>
      </c>
      <c r="BI272" s="1424">
        <f>ROUND(IF(($R$209-BH335)&lt;=0,0,MIN(($R$209*(1/'Full Assumptions '!$F$407))/4,($R$209-BH335))),-2)</f>
        <v>0</v>
      </c>
      <c r="BJ272" s="1424">
        <f>ROUND(IF(($R$209-BI335)&lt;=0,0,MIN(($R$209*(1/'Full Assumptions '!$F$407))/4,($R$209-BI335))),-2)</f>
        <v>0</v>
      </c>
      <c r="BK272" s="1424">
        <f>ROUND(IF(($R$209-BJ335)&lt;=0,0,MIN(($R$209*(1/'Full Assumptions '!$F$407))/4,($R$209-BJ335))),-2)</f>
        <v>0</v>
      </c>
      <c r="BL272" s="1424">
        <f>ROUND(IF(($R$209-BK335)&lt;=0,0,MIN(($R$209*(1/'Full Assumptions '!$F$407))/4,($R$209-BK335))),-2)</f>
        <v>0</v>
      </c>
      <c r="BM272" s="1424">
        <f>ROUND(IF(($R$209-BL335)&lt;=0,0,MIN(($R$209*(1/'Full Assumptions '!$F$407))/4,($R$209-BL335))),-2)</f>
        <v>0</v>
      </c>
      <c r="BN272" s="1424">
        <f>ROUND(IF(($R$209-BM335)&lt;=0,0,MIN(($R$209*(1/'Full Assumptions '!$F$407))/4,($R$209-BM335))),-2)</f>
        <v>0</v>
      </c>
    </row>
    <row r="273" spans="2:66" ht="10.5">
      <c r="B273" s="1624" t="s">
        <v>79</v>
      </c>
      <c r="C273" s="1446" t="s">
        <v>66</v>
      </c>
      <c r="D273" s="1425"/>
      <c r="E273" s="1425"/>
      <c r="F273" s="1425"/>
      <c r="G273" s="1425"/>
      <c r="H273" s="1425"/>
      <c r="I273" s="1425"/>
      <c r="J273" s="1425"/>
      <c r="K273" s="1425"/>
      <c r="L273" s="1425"/>
      <c r="M273" s="1425"/>
      <c r="N273" s="1425"/>
      <c r="O273" s="1425"/>
      <c r="P273" s="1425"/>
      <c r="Q273" s="1425"/>
      <c r="R273" s="1425"/>
      <c r="S273" s="1425">
        <f>ROUND(IF(($S$210-R336)&lt;=0,0,MIN(($S$210*(1/'Full Assumptions '!$F$407))/4,($S$210-R336))),-2)</f>
        <v>0</v>
      </c>
      <c r="T273" s="1425">
        <f>ROUND(IF(($S$210-S336)&lt;=0,0,MIN(($S$210*(1/'Full Assumptions '!$F$407))/4,($S$210-S336))),-2)</f>
        <v>0</v>
      </c>
      <c r="U273" s="1425">
        <f>ROUND(IF(($S$210-T336)&lt;=0,0,MIN(($S$210*(1/'Full Assumptions '!$F$407))/4,($S$210-T336))),-2)</f>
        <v>0</v>
      </c>
      <c r="V273" s="1425">
        <f>ROUND(IF(($S$210-U336)&lt;=0,0,MIN(($S$210*(1/'Full Assumptions '!$F$407))/4,($S$210-U336))),-2)</f>
        <v>0</v>
      </c>
      <c r="W273" s="1425">
        <f>ROUND(IF(($S$210-V336)&lt;=0,0,MIN(($S$210*(1/'Full Assumptions '!$F$407))/4,($S$210-V336))),-2)</f>
        <v>0</v>
      </c>
      <c r="X273" s="1425">
        <f>ROUND(IF(($S$210-W336)&lt;=0,0,MIN(($S$210*(1/'Full Assumptions '!$F$407))/4,($S$210-W336))),-2)</f>
        <v>0</v>
      </c>
      <c r="Y273" s="1425">
        <f>ROUND(IF(($S$210-X336)&lt;=0,0,MIN(($S$210*(1/'Full Assumptions '!$F$407))/4,($S$210-X336))),-2)</f>
        <v>0</v>
      </c>
      <c r="Z273" s="1425">
        <f>ROUND(IF(($S$210-Y336)&lt;=0,0,MIN(($S$210*(1/'Full Assumptions '!$F$407))/4,($S$210-Y336))),-2)</f>
        <v>0</v>
      </c>
      <c r="AA273" s="1425">
        <f>ROUND(IF(($S$210-Z336)&lt;=0,0,MIN(($S$210*(1/'Full Assumptions '!$F$407))/4,($S$210-Z336))),-2)</f>
        <v>0</v>
      </c>
      <c r="AB273" s="1425">
        <f>ROUND(IF(($S$210-AA336)&lt;=0,0,MIN(($S$210*(1/'Full Assumptions '!$F$407))/4,($S$210-AA336))),-2)</f>
        <v>0</v>
      </c>
      <c r="AC273" s="1425">
        <f>ROUND(IF(($S$210-AB336)&lt;=0,0,MIN(($S$210*(1/'Full Assumptions '!$F$407))/4,($S$210-AB336))),-2)</f>
        <v>0</v>
      </c>
      <c r="AD273" s="1425">
        <f>ROUND(IF(($S$210-AC336)&lt;=0,0,MIN(($S$210*(1/'Full Assumptions '!$F$407))/4,($S$210-AC336))),-2)</f>
        <v>0</v>
      </c>
      <c r="AE273" s="1425">
        <f>ROUND(IF(($S$210-AD336)&lt;=0,0,MIN(($S$210*(1/'Full Assumptions '!$F$407))/4,($S$210-AD336))),-2)</f>
        <v>0</v>
      </c>
      <c r="AF273" s="1425">
        <f>ROUND(IF(($S$210-AE336)&lt;=0,0,MIN(($S$210*(1/'Full Assumptions '!$F$407))/4,($S$210-AE336))),-2)</f>
        <v>0</v>
      </c>
      <c r="AG273" s="1425">
        <f>ROUND(IF(($S$210-AF336)&lt;=0,0,MIN(($S$210*(1/'Full Assumptions '!$F$407))/4,($S$210-AF336))),-2)</f>
        <v>0</v>
      </c>
      <c r="AH273" s="1425">
        <f>ROUND(IF(($S$210-AG336)&lt;=0,0,MIN(($S$210*(1/'Full Assumptions '!$F$407))/4,($S$210-AG336))),-2)</f>
        <v>0</v>
      </c>
      <c r="AI273" s="1425">
        <f>ROUND(IF(($S$210-AH336)&lt;=0,0,MIN(($S$210*(1/'Full Assumptions '!$F$407))/4,($S$210-AH336))),-2)</f>
        <v>0</v>
      </c>
      <c r="AJ273" s="1425">
        <f>ROUND(IF(($S$210-AI336)&lt;=0,0,MIN(($S$210*(1/'Full Assumptions '!$F$407))/4,($S$210-AI336))),-2)</f>
        <v>0</v>
      </c>
      <c r="AK273" s="1425">
        <f>ROUND(IF(($S$210-AJ336)&lt;=0,0,MIN(($S$210*(1/'Full Assumptions '!$F$407))/4,($S$210-AJ336))),-2)</f>
        <v>0</v>
      </c>
      <c r="AL273" s="1425">
        <f>ROUND(IF(($S$210-AK336)&lt;=0,0,MIN(($S$210*(1/'Full Assumptions '!$F$407))/4,($S$210-AK336))),-2)</f>
        <v>0</v>
      </c>
      <c r="AM273" s="1425">
        <f>ROUND(IF(($S$210-AL336)&lt;=0,0,MIN(($S$210*(1/'Full Assumptions '!$F$407))/4,($S$210-AL336))),-2)</f>
        <v>0</v>
      </c>
      <c r="AN273" s="1425">
        <f>ROUND(IF(($S$210-AM336)&lt;=0,0,MIN(($S$210*(1/'Full Assumptions '!$F$407))/4,($S$210-AM336))),-2)</f>
        <v>0</v>
      </c>
      <c r="AO273" s="1425">
        <f>ROUND(IF(($S$210-AN336)&lt;=0,0,MIN(($S$210*(1/'Full Assumptions '!$F$407))/4,($S$210-AN336))),-2)</f>
        <v>0</v>
      </c>
      <c r="AP273" s="1425">
        <f>ROUND(IF(($S$210-AO336)&lt;=0,0,MIN(($S$210*(1/'Full Assumptions '!$F$407))/4,($S$210-AO336))),-2)</f>
        <v>0</v>
      </c>
      <c r="AQ273" s="1425">
        <f>ROUND(IF(($S$210-AP336)&lt;=0,0,MIN(($S$210*(1/'Full Assumptions '!$F$407))/4,($S$210-AP336))),-2)</f>
        <v>0</v>
      </c>
      <c r="AR273" s="1425">
        <f>ROUND(IF(($S$210-AQ336)&lt;=0,0,MIN(($S$210*(1/'Full Assumptions '!$F$407))/4,($S$210-AQ336))),-2)</f>
        <v>0</v>
      </c>
      <c r="AS273" s="1425">
        <f>ROUND(IF(($S$210-AR336)&lt;=0,0,MIN(($S$210*(1/'Full Assumptions '!$F$407))/4,($S$210-AR336))),-2)</f>
        <v>0</v>
      </c>
      <c r="AT273" s="1425">
        <f>ROUND(IF(($S$210-AS336)&lt;=0,0,MIN(($S$210*(1/'Full Assumptions '!$F$407))/4,($S$210-AS336))),-2)</f>
        <v>0</v>
      </c>
      <c r="AU273" s="1425">
        <f>ROUND(IF(($S$210-AT336)&lt;=0,0,MIN(($S$210*(1/'Full Assumptions '!$F$407))/4,($S$210-AT336))),-2)</f>
        <v>0</v>
      </c>
      <c r="AV273" s="1425">
        <f>ROUND(IF(($S$210-AU336)&lt;=0,0,MIN(($S$210*(1/'Full Assumptions '!$F$407))/4,($S$210-AU336))),-2)</f>
        <v>0</v>
      </c>
      <c r="AW273" s="1425">
        <f>ROUND(IF(($S$210-AV336)&lt;=0,0,MIN(($S$210*(1/'Full Assumptions '!$F$407))/4,($S$210-AV336))),-2)</f>
        <v>0</v>
      </c>
      <c r="AX273" s="1425">
        <f>ROUND(IF(($S$210-AW336)&lt;=0,0,MIN(($S$210*(1/'Full Assumptions '!$F$407))/4,($S$210-AW336))),-2)</f>
        <v>0</v>
      </c>
      <c r="AY273" s="1425">
        <f>ROUND(IF(($S$210-AX336)&lt;=0,0,MIN(($S$210*(1/'Full Assumptions '!$F$407))/4,($S$210-AX336))),-2)</f>
        <v>0</v>
      </c>
      <c r="AZ273" s="1425">
        <f>ROUND(IF(($S$210-AY336)&lt;=0,0,MIN(($S$210*(1/'Full Assumptions '!$F$407))/4,($S$210-AY336))),-2)</f>
        <v>0</v>
      </c>
      <c r="BA273" s="1425">
        <f>ROUND(IF(($S$210-AZ336)&lt;=0,0,MIN(($S$210*(1/'Full Assumptions '!$F$407))/4,($S$210-AZ336))),-2)</f>
        <v>0</v>
      </c>
      <c r="BB273" s="1425">
        <f>ROUND(IF(($S$210-BA336)&lt;=0,0,MIN(($S$210*(1/'Full Assumptions '!$F$407))/4,($S$210-BA336))),-2)</f>
        <v>0</v>
      </c>
      <c r="BC273" s="1425">
        <f>ROUND(IF(($S$210-BB336)&lt;=0,0,MIN(($S$210*(1/'Full Assumptions '!$F$407))/4,($S$210-BB336))),-2)</f>
        <v>0</v>
      </c>
      <c r="BD273" s="1425">
        <f>ROUND(IF(($S$210-BC336)&lt;=0,0,MIN(($S$210*(1/'Full Assumptions '!$F$407))/4,($S$210-BC336))),-2)</f>
        <v>0</v>
      </c>
      <c r="BE273" s="1425">
        <f>ROUND(IF(($S$210-BD336)&lt;=0,0,MIN(($S$210*(1/'Full Assumptions '!$F$407))/4,($S$210-BD336))),-2)</f>
        <v>0</v>
      </c>
      <c r="BF273" s="1425">
        <f>ROUND(IF(($S$210-BE336)&lt;=0,0,MIN(($S$210*(1/'Full Assumptions '!$F$407))/4,($S$210-BE336))),-2)</f>
        <v>0</v>
      </c>
      <c r="BG273" s="1425">
        <f>ROUND(IF(($S$210-BF336)&lt;=0,0,MIN(($S$210*(1/'Full Assumptions '!$F$407))/4,($S$210-BF336))),-2)</f>
        <v>0</v>
      </c>
      <c r="BH273" s="1425">
        <f>ROUND(IF(($S$210-BG336)&lt;=0,0,MIN(($S$210*(1/'Full Assumptions '!$F$407))/4,($S$210-BG336))),-2)</f>
        <v>0</v>
      </c>
      <c r="BI273" s="1425">
        <f>ROUND(IF(($S$210-BH336)&lt;=0,0,MIN(($S$210*(1/'Full Assumptions '!$F$407))/4,($S$210-BH336))),-2)</f>
        <v>0</v>
      </c>
      <c r="BJ273" s="1425">
        <f>ROUND(IF(($S$210-BI336)&lt;=0,0,MIN(($S$210*(1/'Full Assumptions '!$F$407))/4,($S$210-BI336))),-2)</f>
        <v>0</v>
      </c>
      <c r="BK273" s="1425">
        <f>ROUND(IF(($S$210-BJ336)&lt;=0,0,MIN(($S$210*(1/'Full Assumptions '!$F$407))/4,($S$210-BJ336))),-2)</f>
        <v>0</v>
      </c>
      <c r="BL273" s="1425">
        <f>ROUND(IF(($S$210-BK336)&lt;=0,0,MIN(($S$210*(1/'Full Assumptions '!$F$407))/4,($S$210-BK336))),-2)</f>
        <v>0</v>
      </c>
      <c r="BM273" s="1425">
        <f>ROUND(IF(($S$210-BL336)&lt;=0,0,MIN(($S$210*(1/'Full Assumptions '!$F$407))/4,($S$210-BL336))),-2)</f>
        <v>0</v>
      </c>
      <c r="BN273" s="1425">
        <f>ROUND(IF(($S$210-BM336)&lt;=0,0,MIN(($S$210*(1/'Full Assumptions '!$F$407))/4,($S$210-BM336))),-2)</f>
        <v>0</v>
      </c>
    </row>
    <row r="274" spans="2:66" ht="10.5">
      <c r="B274" s="1624"/>
      <c r="C274" s="1446" t="s">
        <v>67</v>
      </c>
      <c r="D274" s="1424"/>
      <c r="E274" s="1424"/>
      <c r="F274" s="1424"/>
      <c r="G274" s="1424"/>
      <c r="H274" s="1424"/>
      <c r="I274" s="1424"/>
      <c r="J274" s="1424"/>
      <c r="K274" s="1424"/>
      <c r="L274" s="1424"/>
      <c r="M274" s="1424"/>
      <c r="N274" s="1424"/>
      <c r="O274" s="1424"/>
      <c r="P274" s="1424"/>
      <c r="Q274" s="1424"/>
      <c r="R274" s="1424"/>
      <c r="S274" s="1424"/>
      <c r="T274" s="1424">
        <f>ROUND(IF(($T$211-S337)&lt;=0,0,MIN(($T$211*(1/'Full Assumptions '!$F$407))/4,($T$211-S337))),-2)</f>
        <v>0</v>
      </c>
      <c r="U274" s="1424">
        <f>ROUND(IF(($T$211-T337)&lt;=0,0,MIN(($T$211*(1/'Full Assumptions '!$F$407))/4,($T$211-T337))),-2)</f>
        <v>0</v>
      </c>
      <c r="V274" s="1424">
        <f>ROUND(IF(($T$211-U337)&lt;=0,0,MIN(($T$211*(1/'Full Assumptions '!$F$407))/4,($T$211-U337))),-2)</f>
        <v>0</v>
      </c>
      <c r="W274" s="1424">
        <f>ROUND(IF(($T$211-V337)&lt;=0,0,MIN(($T$211*(1/'Full Assumptions '!$F$407))/4,($T$211-V337))),-2)</f>
        <v>0</v>
      </c>
      <c r="X274" s="1424">
        <f>ROUND(IF(($T$211-W337)&lt;=0,0,MIN(($T$211*(1/'Full Assumptions '!$F$407))/4,($T$211-W337))),-2)</f>
        <v>0</v>
      </c>
      <c r="Y274" s="1424">
        <f>ROUND(IF(($T$211-X337)&lt;=0,0,MIN(($T$211*(1/'Full Assumptions '!$F$407))/4,($T$211-X337))),-2)</f>
        <v>0</v>
      </c>
      <c r="Z274" s="1424">
        <f>ROUND(IF(($T$211-Y337)&lt;=0,0,MIN(($T$211*(1/'Full Assumptions '!$F$407))/4,($T$211-Y337))),-2)</f>
        <v>0</v>
      </c>
      <c r="AA274" s="1424">
        <f>ROUND(IF(($T$211-Z337)&lt;=0,0,MIN(($T$211*(1/'Full Assumptions '!$F$407))/4,($T$211-Z337))),-2)</f>
        <v>0</v>
      </c>
      <c r="AB274" s="1424">
        <f>ROUND(IF(($T$211-AA337)&lt;=0,0,MIN(($T$211*(1/'Full Assumptions '!$F$407))/4,($T$211-AA337))),-2)</f>
        <v>0</v>
      </c>
      <c r="AC274" s="1424">
        <f>ROUND(IF(($T$211-AB337)&lt;=0,0,MIN(($T$211*(1/'Full Assumptions '!$F$407))/4,($T$211-AB337))),-2)</f>
        <v>0</v>
      </c>
      <c r="AD274" s="1424">
        <f>ROUND(IF(($T$211-AC337)&lt;=0,0,MIN(($T$211*(1/'Full Assumptions '!$F$407))/4,($T$211-AC337))),-2)</f>
        <v>0</v>
      </c>
      <c r="AE274" s="1424">
        <f>ROUND(IF(($T$211-AD337)&lt;=0,0,MIN(($T$211*(1/'Full Assumptions '!$F$407))/4,($T$211-AD337))),-2)</f>
        <v>0</v>
      </c>
      <c r="AF274" s="1424">
        <f>ROUND(IF(($T$211-AE337)&lt;=0,0,MIN(($T$211*(1/'Full Assumptions '!$F$407))/4,($T$211-AE337))),-2)</f>
        <v>0</v>
      </c>
      <c r="AG274" s="1424">
        <f>ROUND(IF(($T$211-AF337)&lt;=0,0,MIN(($T$211*(1/'Full Assumptions '!$F$407))/4,($T$211-AF337))),-2)</f>
        <v>0</v>
      </c>
      <c r="AH274" s="1424">
        <f>ROUND(IF(($T$211-AG337)&lt;=0,0,MIN(($T$211*(1/'Full Assumptions '!$F$407))/4,($T$211-AG337))),-2)</f>
        <v>0</v>
      </c>
      <c r="AI274" s="1424">
        <f>ROUND(IF(($T$211-AH337)&lt;=0,0,MIN(($T$211*(1/'Full Assumptions '!$F$407))/4,($T$211-AH337))),-2)</f>
        <v>0</v>
      </c>
      <c r="AJ274" s="1424">
        <f>ROUND(IF(($T$211-AI337)&lt;=0,0,MIN(($T$211*(1/'Full Assumptions '!$F$407))/4,($T$211-AI337))),-2)</f>
        <v>0</v>
      </c>
      <c r="AK274" s="1424">
        <f>ROUND(IF(($T$211-AJ337)&lt;=0,0,MIN(($T$211*(1/'Full Assumptions '!$F$407))/4,($T$211-AJ337))),-2)</f>
        <v>0</v>
      </c>
      <c r="AL274" s="1424">
        <f>ROUND(IF(($T$211-AK337)&lt;=0,0,MIN(($T$211*(1/'Full Assumptions '!$F$407))/4,($T$211-AK337))),-2)</f>
        <v>0</v>
      </c>
      <c r="AM274" s="1424">
        <f>ROUND(IF(($T$211-AL337)&lt;=0,0,MIN(($T$211*(1/'Full Assumptions '!$F$407))/4,($T$211-AL337))),-2)</f>
        <v>0</v>
      </c>
      <c r="AN274" s="1424">
        <f>ROUND(IF(($T$211-AM337)&lt;=0,0,MIN(($T$211*(1/'Full Assumptions '!$F$407))/4,($T$211-AM337))),-2)</f>
        <v>0</v>
      </c>
      <c r="AO274" s="1424">
        <f>ROUND(IF(($T$211-AN337)&lt;=0,0,MIN(($T$211*(1/'Full Assumptions '!$F$407))/4,($T$211-AN337))),-2)</f>
        <v>0</v>
      </c>
      <c r="AP274" s="1424">
        <f>ROUND(IF(($T$211-AO337)&lt;=0,0,MIN(($T$211*(1/'Full Assumptions '!$F$407))/4,($T$211-AO337))),-2)</f>
        <v>0</v>
      </c>
      <c r="AQ274" s="1424">
        <f>ROUND(IF(($T$211-AP337)&lt;=0,0,MIN(($T$211*(1/'Full Assumptions '!$F$407))/4,($T$211-AP337))),-2)</f>
        <v>0</v>
      </c>
      <c r="AR274" s="1424">
        <f>ROUND(IF(($T$211-AQ337)&lt;=0,0,MIN(($T$211*(1/'Full Assumptions '!$F$407))/4,($T$211-AQ337))),-2)</f>
        <v>0</v>
      </c>
      <c r="AS274" s="1424">
        <f>ROUND(IF(($T$211-AR337)&lt;=0,0,MIN(($T$211*(1/'Full Assumptions '!$F$407))/4,($T$211-AR337))),-2)</f>
        <v>0</v>
      </c>
      <c r="AT274" s="1424">
        <f>ROUND(IF(($T$211-AS337)&lt;=0,0,MIN(($T$211*(1/'Full Assumptions '!$F$407))/4,($T$211-AS337))),-2)</f>
        <v>0</v>
      </c>
      <c r="AU274" s="1424">
        <f>ROUND(IF(($T$211-AT337)&lt;=0,0,MIN(($T$211*(1/'Full Assumptions '!$F$407))/4,($T$211-AT337))),-2)</f>
        <v>0</v>
      </c>
      <c r="AV274" s="1424">
        <f>ROUND(IF(($T$211-AU337)&lt;=0,0,MIN(($T$211*(1/'Full Assumptions '!$F$407))/4,($T$211-AU337))),-2)</f>
        <v>0</v>
      </c>
      <c r="AW274" s="1424">
        <f>ROUND(IF(($T$211-AV337)&lt;=0,0,MIN(($T$211*(1/'Full Assumptions '!$F$407))/4,($T$211-AV337))),-2)</f>
        <v>0</v>
      </c>
      <c r="AX274" s="1424">
        <f>ROUND(IF(($T$211-AW337)&lt;=0,0,MIN(($T$211*(1/'Full Assumptions '!$F$407))/4,($T$211-AW337))),-2)</f>
        <v>0</v>
      </c>
      <c r="AY274" s="1424">
        <f>ROUND(IF(($T$211-AX337)&lt;=0,0,MIN(($T$211*(1/'Full Assumptions '!$F$407))/4,($T$211-AX337))),-2)</f>
        <v>0</v>
      </c>
      <c r="AZ274" s="1424">
        <f>ROUND(IF(($T$211-AY337)&lt;=0,0,MIN(($T$211*(1/'Full Assumptions '!$F$407))/4,($T$211-AY337))),-2)</f>
        <v>0</v>
      </c>
      <c r="BA274" s="1424">
        <f>ROUND(IF(($T$211-AZ337)&lt;=0,0,MIN(($T$211*(1/'Full Assumptions '!$F$407))/4,($T$211-AZ337))),-2)</f>
        <v>0</v>
      </c>
      <c r="BB274" s="1424">
        <f>ROUND(IF(($T$211-BA337)&lt;=0,0,MIN(($T$211*(1/'Full Assumptions '!$F$407))/4,($T$211-BA337))),-2)</f>
        <v>0</v>
      </c>
      <c r="BC274" s="1424">
        <f>ROUND(IF(($T$211-BB337)&lt;=0,0,MIN(($T$211*(1/'Full Assumptions '!$F$407))/4,($T$211-BB337))),-2)</f>
        <v>0</v>
      </c>
      <c r="BD274" s="1424">
        <f>ROUND(IF(($T$211-BC337)&lt;=0,0,MIN(($T$211*(1/'Full Assumptions '!$F$407))/4,($T$211-BC337))),-2)</f>
        <v>0</v>
      </c>
      <c r="BE274" s="1424">
        <f>ROUND(IF(($T$211-BD337)&lt;=0,0,MIN(($T$211*(1/'Full Assumptions '!$F$407))/4,($T$211-BD337))),-2)</f>
        <v>0</v>
      </c>
      <c r="BF274" s="1424">
        <f>ROUND(IF(($T$211-BE337)&lt;=0,0,MIN(($T$211*(1/'Full Assumptions '!$F$407))/4,($T$211-BE337))),-2)</f>
        <v>0</v>
      </c>
      <c r="BG274" s="1424">
        <f>ROUND(IF(($T$211-BF337)&lt;=0,0,MIN(($T$211*(1/'Full Assumptions '!$F$407))/4,($T$211-BF337))),-2)</f>
        <v>0</v>
      </c>
      <c r="BH274" s="1424">
        <f>ROUND(IF(($T$211-BG337)&lt;=0,0,MIN(($T$211*(1/'Full Assumptions '!$F$407))/4,($T$211-BG337))),-2)</f>
        <v>0</v>
      </c>
      <c r="BI274" s="1424">
        <f>ROUND(IF(($T$211-BH337)&lt;=0,0,MIN(($T$211*(1/'Full Assumptions '!$F$407))/4,($T$211-BH337))),-2)</f>
        <v>0</v>
      </c>
      <c r="BJ274" s="1424">
        <f>ROUND(IF(($T$211-BI337)&lt;=0,0,MIN(($T$211*(1/'Full Assumptions '!$F$407))/4,($T$211-BI337))),-2)</f>
        <v>0</v>
      </c>
      <c r="BK274" s="1424">
        <f>ROUND(IF(($T$211-BJ337)&lt;=0,0,MIN(($T$211*(1/'Full Assumptions '!$F$407))/4,($T$211-BJ337))),-2)</f>
        <v>0</v>
      </c>
      <c r="BL274" s="1424">
        <f>ROUND(IF(($T$211-BK337)&lt;=0,0,MIN(($T$211*(1/'Full Assumptions '!$F$407))/4,($T$211-BK337))),-2)</f>
        <v>0</v>
      </c>
      <c r="BM274" s="1424">
        <f>ROUND(IF(($T$211-BL337)&lt;=0,0,MIN(($T$211*(1/'Full Assumptions '!$F$407))/4,($T$211-BL337))),-2)</f>
        <v>0</v>
      </c>
      <c r="BN274" s="1424">
        <f>ROUND(IF(($T$211-BM337)&lt;=0,0,MIN(($T$211*(1/'Full Assumptions '!$F$407))/4,($T$211-BM337))),-2)</f>
        <v>0</v>
      </c>
    </row>
    <row r="275" spans="2:66" ht="10.5">
      <c r="B275" s="1624"/>
      <c r="C275" s="1446" t="s">
        <v>68</v>
      </c>
      <c r="D275" s="1425"/>
      <c r="E275" s="1425"/>
      <c r="F275" s="1425"/>
      <c r="G275" s="1425"/>
      <c r="H275" s="1425"/>
      <c r="I275" s="1425"/>
      <c r="J275" s="1425"/>
      <c r="K275" s="1425"/>
      <c r="L275" s="1425"/>
      <c r="M275" s="1425"/>
      <c r="N275" s="1425"/>
      <c r="O275" s="1425"/>
      <c r="P275" s="1425"/>
      <c r="Q275" s="1425"/>
      <c r="R275" s="1425"/>
      <c r="S275" s="1425"/>
      <c r="T275" s="1425"/>
      <c r="U275" s="1425">
        <f>ROUND(IF(($U$212-T338)&lt;=0,0,MIN(($U$212*(1/'Full Assumptions '!$F$407))/4,($U$212-T338))),-2)</f>
        <v>0</v>
      </c>
      <c r="V275" s="1425">
        <f>ROUND(IF(($U$212-U338)&lt;=0,0,MIN(($U$212*(1/'Full Assumptions '!$F$407))/4,($U$212-U338))),-2)</f>
        <v>0</v>
      </c>
      <c r="W275" s="1425">
        <f>ROUND(IF(($U$212-V338)&lt;=0,0,MIN(($U$212*(1/'Full Assumptions '!$F$407))/4,($U$212-V338))),-2)</f>
        <v>0</v>
      </c>
      <c r="X275" s="1425">
        <f>ROUND(IF(($U$212-W338)&lt;=0,0,MIN(($U$212*(1/'Full Assumptions '!$F$407))/4,($U$212-W338))),-2)</f>
        <v>0</v>
      </c>
      <c r="Y275" s="1425">
        <f>ROUND(IF(($U$212-X338)&lt;=0,0,MIN(($U$212*(1/'Full Assumptions '!$F$407))/4,($U$212-X338))),-2)</f>
        <v>0</v>
      </c>
      <c r="Z275" s="1425">
        <f>ROUND(IF(($U$212-Y338)&lt;=0,0,MIN(($U$212*(1/'Full Assumptions '!$F$407))/4,($U$212-Y338))),-2)</f>
        <v>0</v>
      </c>
      <c r="AA275" s="1425">
        <f>ROUND(IF(($U$212-Z338)&lt;=0,0,MIN(($U$212*(1/'Full Assumptions '!$F$407))/4,($U$212-Z338))),-2)</f>
        <v>0</v>
      </c>
      <c r="AB275" s="1425">
        <f>ROUND(IF(($U$212-AA338)&lt;=0,0,MIN(($U$212*(1/'Full Assumptions '!$F$407))/4,($U$212-AA338))),-2)</f>
        <v>0</v>
      </c>
      <c r="AC275" s="1425">
        <f>ROUND(IF(($U$212-AB338)&lt;=0,0,MIN(($U$212*(1/'Full Assumptions '!$F$407))/4,($U$212-AB338))),-2)</f>
        <v>0</v>
      </c>
      <c r="AD275" s="1425">
        <f>ROUND(IF(($U$212-AC338)&lt;=0,0,MIN(($U$212*(1/'Full Assumptions '!$F$407))/4,($U$212-AC338))),-2)</f>
        <v>0</v>
      </c>
      <c r="AE275" s="1425">
        <f>ROUND(IF(($U$212-AD338)&lt;=0,0,MIN(($U$212*(1/'Full Assumptions '!$F$407))/4,($U$212-AD338))),-2)</f>
        <v>0</v>
      </c>
      <c r="AF275" s="1425">
        <f>ROUND(IF(($U$212-AE338)&lt;=0,0,MIN(($U$212*(1/'Full Assumptions '!$F$407))/4,($U$212-AE338))),-2)</f>
        <v>0</v>
      </c>
      <c r="AG275" s="1425">
        <f>ROUND(IF(($U$212-AF338)&lt;=0,0,MIN(($U$212*(1/'Full Assumptions '!$F$407))/4,($U$212-AF338))),-2)</f>
        <v>0</v>
      </c>
      <c r="AH275" s="1425">
        <f>ROUND(IF(($U$212-AG338)&lt;=0,0,MIN(($U$212*(1/'Full Assumptions '!$F$407))/4,($U$212-AG338))),-2)</f>
        <v>0</v>
      </c>
      <c r="AI275" s="1425">
        <f>ROUND(IF(($U$212-AH338)&lt;=0,0,MIN(($U$212*(1/'Full Assumptions '!$F$407))/4,($U$212-AH338))),-2)</f>
        <v>0</v>
      </c>
      <c r="AJ275" s="1425">
        <f>ROUND(IF(($U$212-AI338)&lt;=0,0,MIN(($U$212*(1/'Full Assumptions '!$F$407))/4,($U$212-AI338))),-2)</f>
        <v>0</v>
      </c>
      <c r="AK275" s="1425">
        <f>ROUND(IF(($U$212-AJ338)&lt;=0,0,MIN(($U$212*(1/'Full Assumptions '!$F$407))/4,($U$212-AJ338))),-2)</f>
        <v>0</v>
      </c>
      <c r="AL275" s="1425">
        <f>ROUND(IF(($U$212-AK338)&lt;=0,0,MIN(($U$212*(1/'Full Assumptions '!$F$407))/4,($U$212-AK338))),-2)</f>
        <v>0</v>
      </c>
      <c r="AM275" s="1425">
        <f>ROUND(IF(($U$212-AL338)&lt;=0,0,MIN(($U$212*(1/'Full Assumptions '!$F$407))/4,($U$212-AL338))),-2)</f>
        <v>0</v>
      </c>
      <c r="AN275" s="1425">
        <f>ROUND(IF(($U$212-AM338)&lt;=0,0,MIN(($U$212*(1/'Full Assumptions '!$F$407))/4,($U$212-AM338))),-2)</f>
        <v>0</v>
      </c>
      <c r="AO275" s="1425">
        <f>ROUND(IF(($U$212-AN338)&lt;=0,0,MIN(($U$212*(1/'Full Assumptions '!$F$407))/4,($U$212-AN338))),-2)</f>
        <v>0</v>
      </c>
      <c r="AP275" s="1425">
        <f>ROUND(IF(($U$212-AO338)&lt;=0,0,MIN(($U$212*(1/'Full Assumptions '!$F$407))/4,($U$212-AO338))),-2)</f>
        <v>0</v>
      </c>
      <c r="AQ275" s="1425">
        <f>ROUND(IF(($U$212-AP338)&lt;=0,0,MIN(($U$212*(1/'Full Assumptions '!$F$407))/4,($U$212-AP338))),-2)</f>
        <v>0</v>
      </c>
      <c r="AR275" s="1425">
        <f>ROUND(IF(($U$212-AQ338)&lt;=0,0,MIN(($U$212*(1/'Full Assumptions '!$F$407))/4,($U$212-AQ338))),-2)</f>
        <v>0</v>
      </c>
      <c r="AS275" s="1425">
        <f>ROUND(IF(($U$212-AR338)&lt;=0,0,MIN(($U$212*(1/'Full Assumptions '!$F$407))/4,($U$212-AR338))),-2)</f>
        <v>0</v>
      </c>
      <c r="AT275" s="1425">
        <f>ROUND(IF(($U$212-AS338)&lt;=0,0,MIN(($U$212*(1/'Full Assumptions '!$F$407))/4,($U$212-AS338))),-2)</f>
        <v>0</v>
      </c>
      <c r="AU275" s="1425">
        <f>ROUND(IF(($U$212-AT338)&lt;=0,0,MIN(($U$212*(1/'Full Assumptions '!$F$407))/4,($U$212-AT338))),-2)</f>
        <v>0</v>
      </c>
      <c r="AV275" s="1425">
        <f>ROUND(IF(($U$212-AU338)&lt;=0,0,MIN(($U$212*(1/'Full Assumptions '!$F$407))/4,($U$212-AU338))),-2)</f>
        <v>0</v>
      </c>
      <c r="AW275" s="1425">
        <f>ROUND(IF(($U$212-AV338)&lt;=0,0,MIN(($U$212*(1/'Full Assumptions '!$F$407))/4,($U$212-AV338))),-2)</f>
        <v>0</v>
      </c>
      <c r="AX275" s="1425">
        <f>ROUND(IF(($U$212-AW338)&lt;=0,0,MIN(($U$212*(1/'Full Assumptions '!$F$407))/4,($U$212-AW338))),-2)</f>
        <v>0</v>
      </c>
      <c r="AY275" s="1425">
        <f>ROUND(IF(($U$212-AX338)&lt;=0,0,MIN(($U$212*(1/'Full Assumptions '!$F$407))/4,($U$212-AX338))),-2)</f>
        <v>0</v>
      </c>
      <c r="AZ275" s="1425">
        <f>ROUND(IF(($U$212-AY338)&lt;=0,0,MIN(($U$212*(1/'Full Assumptions '!$F$407))/4,($U$212-AY338))),-2)</f>
        <v>0</v>
      </c>
      <c r="BA275" s="1425">
        <f>ROUND(IF(($U$212-AZ338)&lt;=0,0,MIN(($U$212*(1/'Full Assumptions '!$F$407))/4,($U$212-AZ338))),-2)</f>
        <v>0</v>
      </c>
      <c r="BB275" s="1425">
        <f>ROUND(IF(($U$212-BA338)&lt;=0,0,MIN(($U$212*(1/'Full Assumptions '!$F$407))/4,($U$212-BA338))),-2)</f>
        <v>0</v>
      </c>
      <c r="BC275" s="1425">
        <f>ROUND(IF(($U$212-BB338)&lt;=0,0,MIN(($U$212*(1/'Full Assumptions '!$F$407))/4,($U$212-BB338))),-2)</f>
        <v>0</v>
      </c>
      <c r="BD275" s="1425">
        <f>ROUND(IF(($U$212-BC338)&lt;=0,0,MIN(($U$212*(1/'Full Assumptions '!$F$407))/4,($U$212-BC338))),-2)</f>
        <v>0</v>
      </c>
      <c r="BE275" s="1425">
        <f>ROUND(IF(($U$212-BD338)&lt;=0,0,MIN(($U$212*(1/'Full Assumptions '!$F$407))/4,($U$212-BD338))),-2)</f>
        <v>0</v>
      </c>
      <c r="BF275" s="1425">
        <f>ROUND(IF(($U$212-BE338)&lt;=0,0,MIN(($U$212*(1/'Full Assumptions '!$F$407))/4,($U$212-BE338))),-2)</f>
        <v>0</v>
      </c>
      <c r="BG275" s="1425">
        <f>ROUND(IF(($U$212-BF338)&lt;=0,0,MIN(($U$212*(1/'Full Assumptions '!$F$407))/4,($U$212-BF338))),-2)</f>
        <v>0</v>
      </c>
      <c r="BH275" s="1425">
        <f>ROUND(IF(($U$212-BG338)&lt;=0,0,MIN(($U$212*(1/'Full Assumptions '!$F$407))/4,($U$212-BG338))),-2)</f>
        <v>0</v>
      </c>
      <c r="BI275" s="1425">
        <f>ROUND(IF(($U$212-BH338)&lt;=0,0,MIN(($U$212*(1/'Full Assumptions '!$F$407))/4,($U$212-BH338))),-2)</f>
        <v>0</v>
      </c>
      <c r="BJ275" s="1425">
        <f>ROUND(IF(($U$212-BI338)&lt;=0,0,MIN(($U$212*(1/'Full Assumptions '!$F$407))/4,($U$212-BI338))),-2)</f>
        <v>0</v>
      </c>
      <c r="BK275" s="1425">
        <f>ROUND(IF(($U$212-BJ338)&lt;=0,0,MIN(($U$212*(1/'Full Assumptions '!$F$407))/4,($U$212-BJ338))),-2)</f>
        <v>0</v>
      </c>
      <c r="BL275" s="1425">
        <f>ROUND(IF(($U$212-BK338)&lt;=0,0,MIN(($U$212*(1/'Full Assumptions '!$F$407))/4,($U$212-BK338))),-2)</f>
        <v>0</v>
      </c>
      <c r="BM275" s="1425">
        <f>ROUND(IF(($U$212-BL338)&lt;=0,0,MIN(($U$212*(1/'Full Assumptions '!$F$407))/4,($U$212-BL338))),-2)</f>
        <v>0</v>
      </c>
      <c r="BN275" s="1425">
        <f>ROUND(IF(($U$212-BM338)&lt;=0,0,MIN(($U$212*(1/'Full Assumptions '!$F$407))/4,($U$212-BM338))),-2)</f>
        <v>0</v>
      </c>
    </row>
    <row r="276" spans="2:66" ht="10.5">
      <c r="B276" s="1624"/>
      <c r="C276" s="1446" t="s">
        <v>69</v>
      </c>
      <c r="D276" s="1424"/>
      <c r="E276" s="1424"/>
      <c r="F276" s="1424"/>
      <c r="G276" s="1424"/>
      <c r="H276" s="1424"/>
      <c r="I276" s="1424"/>
      <c r="J276" s="1424"/>
      <c r="K276" s="1424"/>
      <c r="L276" s="1424"/>
      <c r="M276" s="1424"/>
      <c r="N276" s="1424"/>
      <c r="O276" s="1424"/>
      <c r="P276" s="1424"/>
      <c r="Q276" s="1424"/>
      <c r="R276" s="1424"/>
      <c r="S276" s="1424"/>
      <c r="T276" s="1424"/>
      <c r="U276" s="1424"/>
      <c r="V276" s="1424">
        <f>ROUND(IF(($V$213-U339)&lt;=0,0,MIN(($V$213*(1/'Full Assumptions '!$F$407))/4,($V$213-U339))),-2)</f>
        <v>0</v>
      </c>
      <c r="W276" s="1424">
        <f>ROUND(IF(($V$213-V339)&lt;=0,0,MIN(($V$213*(1/'Full Assumptions '!$F$407))/4,($V$213-V339))),-2)</f>
        <v>0</v>
      </c>
      <c r="X276" s="1424">
        <f>ROUND(IF(($V$213-W339)&lt;=0,0,MIN(($V$213*(1/'Full Assumptions '!$F$407))/4,($V$213-W339))),-2)</f>
        <v>0</v>
      </c>
      <c r="Y276" s="1424">
        <f>ROUND(IF(($V$213-X339)&lt;=0,0,MIN(($V$213*(1/'Full Assumptions '!$F$407))/4,($V$213-X339))),-2)</f>
        <v>0</v>
      </c>
      <c r="Z276" s="1424">
        <f>ROUND(IF(($V$213-Y339)&lt;=0,0,MIN(($V$213*(1/'Full Assumptions '!$F$407))/4,($V$213-Y339))),-2)</f>
        <v>0</v>
      </c>
      <c r="AA276" s="1424">
        <f>ROUND(IF(($V$213-Z339)&lt;=0,0,MIN(($V$213*(1/'Full Assumptions '!$F$407))/4,($V$213-Z339))),-2)</f>
        <v>0</v>
      </c>
      <c r="AB276" s="1424">
        <f>ROUND(IF(($V$213-AA339)&lt;=0,0,MIN(($V$213*(1/'Full Assumptions '!$F$407))/4,($V$213-AA339))),-2)</f>
        <v>0</v>
      </c>
      <c r="AC276" s="1424">
        <f>ROUND(IF(($V$213-AB339)&lt;=0,0,MIN(($V$213*(1/'Full Assumptions '!$F$407))/4,($V$213-AB339))),-2)</f>
        <v>0</v>
      </c>
      <c r="AD276" s="1424">
        <f>ROUND(IF(($V$213-AC339)&lt;=0,0,MIN(($V$213*(1/'Full Assumptions '!$F$407))/4,($V$213-AC339))),-2)</f>
        <v>0</v>
      </c>
      <c r="AE276" s="1424">
        <f>ROUND(IF(($V$213-AD339)&lt;=0,0,MIN(($V$213*(1/'Full Assumptions '!$F$407))/4,($V$213-AD339))),-2)</f>
        <v>0</v>
      </c>
      <c r="AF276" s="1424">
        <f>ROUND(IF(($V$213-AE339)&lt;=0,0,MIN(($V$213*(1/'Full Assumptions '!$F$407))/4,($V$213-AE339))),-2)</f>
        <v>0</v>
      </c>
      <c r="AG276" s="1424">
        <f>ROUND(IF(($V$213-AF339)&lt;=0,0,MIN(($V$213*(1/'Full Assumptions '!$F$407))/4,($V$213-AF339))),-2)</f>
        <v>0</v>
      </c>
      <c r="AH276" s="1424">
        <f>ROUND(IF(($V$213-AG339)&lt;=0,0,MIN(($V$213*(1/'Full Assumptions '!$F$407))/4,($V$213-AG339))),-2)</f>
        <v>0</v>
      </c>
      <c r="AI276" s="1424">
        <f>ROUND(IF(($V$213-AH339)&lt;=0,0,MIN(($V$213*(1/'Full Assumptions '!$F$407))/4,($V$213-AH339))),-2)</f>
        <v>0</v>
      </c>
      <c r="AJ276" s="1424">
        <f>ROUND(IF(($V$213-AI339)&lt;=0,0,MIN(($V$213*(1/'Full Assumptions '!$F$407))/4,($V$213-AI339))),-2)</f>
        <v>0</v>
      </c>
      <c r="AK276" s="1424">
        <f>ROUND(IF(($V$213-AJ339)&lt;=0,0,MIN(($V$213*(1/'Full Assumptions '!$F$407))/4,($V$213-AJ339))),-2)</f>
        <v>0</v>
      </c>
      <c r="AL276" s="1424">
        <f>ROUND(IF(($V$213-AK339)&lt;=0,0,MIN(($V$213*(1/'Full Assumptions '!$F$407))/4,($V$213-AK339))),-2)</f>
        <v>0</v>
      </c>
      <c r="AM276" s="1424">
        <f>ROUND(IF(($V$213-AL339)&lt;=0,0,MIN(($V$213*(1/'Full Assumptions '!$F$407))/4,($V$213-AL339))),-2)</f>
        <v>0</v>
      </c>
      <c r="AN276" s="1424">
        <f>ROUND(IF(($V$213-AM339)&lt;=0,0,MIN(($V$213*(1/'Full Assumptions '!$F$407))/4,($V$213-AM339))),-2)</f>
        <v>0</v>
      </c>
      <c r="AO276" s="1424">
        <f>ROUND(IF(($V$213-AN339)&lt;=0,0,MIN(($V$213*(1/'Full Assumptions '!$F$407))/4,($V$213-AN339))),-2)</f>
        <v>0</v>
      </c>
      <c r="AP276" s="1424">
        <f>ROUND(IF(($V$213-AO339)&lt;=0,0,MIN(($V$213*(1/'Full Assumptions '!$F$407))/4,($V$213-AO339))),-2)</f>
        <v>0</v>
      </c>
      <c r="AQ276" s="1424">
        <f>ROUND(IF(($V$213-AP339)&lt;=0,0,MIN(($V$213*(1/'Full Assumptions '!$F$407))/4,($V$213-AP339))),-2)</f>
        <v>0</v>
      </c>
      <c r="AR276" s="1424">
        <f>ROUND(IF(($V$213-AQ339)&lt;=0,0,MIN(($V$213*(1/'Full Assumptions '!$F$407))/4,($V$213-AQ339))),-2)</f>
        <v>0</v>
      </c>
      <c r="AS276" s="1424">
        <f>ROUND(IF(($V$213-AR339)&lt;=0,0,MIN(($V$213*(1/'Full Assumptions '!$F$407))/4,($V$213-AR339))),-2)</f>
        <v>0</v>
      </c>
      <c r="AT276" s="1424">
        <f>ROUND(IF(($V$213-AS339)&lt;=0,0,MIN(($V$213*(1/'Full Assumptions '!$F$407))/4,($V$213-AS339))),-2)</f>
        <v>0</v>
      </c>
      <c r="AU276" s="1424">
        <f>ROUND(IF(($V$213-AT339)&lt;=0,0,MIN(($V$213*(1/'Full Assumptions '!$F$407))/4,($V$213-AT339))),-2)</f>
        <v>0</v>
      </c>
      <c r="AV276" s="1424">
        <f>ROUND(IF(($V$213-AU339)&lt;=0,0,MIN(($V$213*(1/'Full Assumptions '!$F$407))/4,($V$213-AU339))),-2)</f>
        <v>0</v>
      </c>
      <c r="AW276" s="1424">
        <f>ROUND(IF(($V$213-AV339)&lt;=0,0,MIN(($V$213*(1/'Full Assumptions '!$F$407))/4,($V$213-AV339))),-2)</f>
        <v>0</v>
      </c>
      <c r="AX276" s="1424">
        <f>ROUND(IF(($V$213-AW339)&lt;=0,0,MIN(($V$213*(1/'Full Assumptions '!$F$407))/4,($V$213-AW339))),-2)</f>
        <v>0</v>
      </c>
      <c r="AY276" s="1424">
        <f>ROUND(IF(($V$213-AX339)&lt;=0,0,MIN(($V$213*(1/'Full Assumptions '!$F$407))/4,($V$213-AX339))),-2)</f>
        <v>0</v>
      </c>
      <c r="AZ276" s="1424">
        <f>ROUND(IF(($V$213-AY339)&lt;=0,0,MIN(($V$213*(1/'Full Assumptions '!$F$407))/4,($V$213-AY339))),-2)</f>
        <v>0</v>
      </c>
      <c r="BA276" s="1424">
        <f>ROUND(IF(($V$213-AZ339)&lt;=0,0,MIN(($V$213*(1/'Full Assumptions '!$F$407))/4,($V$213-AZ339))),-2)</f>
        <v>0</v>
      </c>
      <c r="BB276" s="1424">
        <f>ROUND(IF(($V$213-BA339)&lt;=0,0,MIN(($V$213*(1/'Full Assumptions '!$F$407))/4,($V$213-BA339))),-2)</f>
        <v>0</v>
      </c>
      <c r="BC276" s="1424">
        <f>ROUND(IF(($V$213-BB339)&lt;=0,0,MIN(($V$213*(1/'Full Assumptions '!$F$407))/4,($V$213-BB339))),-2)</f>
        <v>0</v>
      </c>
      <c r="BD276" s="1424">
        <f>ROUND(IF(($V$213-BC339)&lt;=0,0,MIN(($V$213*(1/'Full Assumptions '!$F$407))/4,($V$213-BC339))),-2)</f>
        <v>0</v>
      </c>
      <c r="BE276" s="1424">
        <f>ROUND(IF(($V$213-BD339)&lt;=0,0,MIN(($V$213*(1/'Full Assumptions '!$F$407))/4,($V$213-BD339))),-2)</f>
        <v>0</v>
      </c>
      <c r="BF276" s="1424">
        <f>ROUND(IF(($V$213-BE339)&lt;=0,0,MIN(($V$213*(1/'Full Assumptions '!$F$407))/4,($V$213-BE339))),-2)</f>
        <v>0</v>
      </c>
      <c r="BG276" s="1424">
        <f>ROUND(IF(($V$213-BF339)&lt;=0,0,MIN(($V$213*(1/'Full Assumptions '!$F$407))/4,($V$213-BF339))),-2)</f>
        <v>0</v>
      </c>
      <c r="BH276" s="1424">
        <f>ROUND(IF(($V$213-BG339)&lt;=0,0,MIN(($V$213*(1/'Full Assumptions '!$F$407))/4,($V$213-BG339))),-2)</f>
        <v>0</v>
      </c>
      <c r="BI276" s="1424">
        <f>ROUND(IF(($V$213-BH339)&lt;=0,0,MIN(($V$213*(1/'Full Assumptions '!$F$407))/4,($V$213-BH339))),-2)</f>
        <v>0</v>
      </c>
      <c r="BJ276" s="1424">
        <f>ROUND(IF(($V$213-BI339)&lt;=0,0,MIN(($V$213*(1/'Full Assumptions '!$F$407))/4,($V$213-BI339))),-2)</f>
        <v>0</v>
      </c>
      <c r="BK276" s="1424">
        <f>ROUND(IF(($V$213-BJ339)&lt;=0,0,MIN(($V$213*(1/'Full Assumptions '!$F$407))/4,($V$213-BJ339))),-2)</f>
        <v>0</v>
      </c>
      <c r="BL276" s="1424">
        <f>ROUND(IF(($V$213-BK339)&lt;=0,0,MIN(($V$213*(1/'Full Assumptions '!$F$407))/4,($V$213-BK339))),-2)</f>
        <v>0</v>
      </c>
      <c r="BM276" s="1424">
        <f>ROUND(IF(($V$213-BL339)&lt;=0,0,MIN(($V$213*(1/'Full Assumptions '!$F$407))/4,($V$213-BL339))),-2)</f>
        <v>0</v>
      </c>
      <c r="BN276" s="1424">
        <f>ROUND(IF(($V$213-BM339)&lt;=0,0,MIN(($V$213*(1/'Full Assumptions '!$F$407))/4,($V$213-BM339))),-2)</f>
        <v>0</v>
      </c>
    </row>
    <row r="277" spans="2:66" ht="10.5">
      <c r="B277" s="1624" t="s">
        <v>80</v>
      </c>
      <c r="C277" s="1446" t="s">
        <v>66</v>
      </c>
      <c r="D277" s="1425"/>
      <c r="E277" s="1425"/>
      <c r="F277" s="1425"/>
      <c r="G277" s="1425"/>
      <c r="H277" s="1425"/>
      <c r="I277" s="1425"/>
      <c r="J277" s="1425"/>
      <c r="K277" s="1425"/>
      <c r="L277" s="1425"/>
      <c r="M277" s="1425"/>
      <c r="N277" s="1425"/>
      <c r="O277" s="1425"/>
      <c r="P277" s="1425"/>
      <c r="Q277" s="1425"/>
      <c r="R277" s="1425"/>
      <c r="S277" s="1425"/>
      <c r="T277" s="1425"/>
      <c r="U277" s="1425"/>
      <c r="V277" s="1425"/>
      <c r="W277" s="1425">
        <f>ROUND(IF(($W$214-V340)&lt;=0,0,MIN(($W$214*(1/'Full Assumptions '!$F$407))/4,($W$214-V340))),-2)</f>
        <v>0</v>
      </c>
      <c r="X277" s="1425">
        <f>ROUND(IF(($W$214-W340)&lt;=0,0,MIN(($W$214*(1/'Full Assumptions '!$F$407))/4,($W$214-W340))),-2)</f>
        <v>0</v>
      </c>
      <c r="Y277" s="1425">
        <f>ROUND(IF(($W$214-X340)&lt;=0,0,MIN(($W$214*(1/'Full Assumptions '!$F$407))/4,($W$214-X340))),-2)</f>
        <v>0</v>
      </c>
      <c r="Z277" s="1425">
        <f>ROUND(IF(($W$214-Y340)&lt;=0,0,MIN(($W$214*(1/'Full Assumptions '!$F$407))/4,($W$214-Y340))),-2)</f>
        <v>0</v>
      </c>
      <c r="AA277" s="1425">
        <f>ROUND(IF(($W$214-Z340)&lt;=0,0,MIN(($W$214*(1/'Full Assumptions '!$F$407))/4,($W$214-Z340))),-2)</f>
        <v>0</v>
      </c>
      <c r="AB277" s="1425">
        <f>ROUND(IF(($W$214-AA340)&lt;=0,0,MIN(($W$214*(1/'Full Assumptions '!$F$407))/4,($W$214-AA340))),-2)</f>
        <v>0</v>
      </c>
      <c r="AC277" s="1425">
        <f>ROUND(IF(($W$214-AB340)&lt;=0,0,MIN(($W$214*(1/'Full Assumptions '!$F$407))/4,($W$214-AB340))),-2)</f>
        <v>0</v>
      </c>
      <c r="AD277" s="1425">
        <f>ROUND(IF(($W$214-AC340)&lt;=0,0,MIN(($W$214*(1/'Full Assumptions '!$F$407))/4,($W$214-AC340))),-2)</f>
        <v>0</v>
      </c>
      <c r="AE277" s="1425">
        <f>ROUND(IF(($W$214-AD340)&lt;=0,0,MIN(($W$214*(1/'Full Assumptions '!$F$407))/4,($W$214-AD340))),-2)</f>
        <v>0</v>
      </c>
      <c r="AF277" s="1425">
        <f>ROUND(IF(($W$214-AE340)&lt;=0,0,MIN(($W$214*(1/'Full Assumptions '!$F$407))/4,($W$214-AE340))),-2)</f>
        <v>0</v>
      </c>
      <c r="AG277" s="1425">
        <f>ROUND(IF(($W$214-AF340)&lt;=0,0,MIN(($W$214*(1/'Full Assumptions '!$F$407))/4,($W$214-AF340))),-2)</f>
        <v>0</v>
      </c>
      <c r="AH277" s="1425">
        <f>ROUND(IF(($W$214-AG340)&lt;=0,0,MIN(($W$214*(1/'Full Assumptions '!$F$407))/4,($W$214-AG340))),-2)</f>
        <v>0</v>
      </c>
      <c r="AI277" s="1425">
        <f>ROUND(IF(($W$214-AH340)&lt;=0,0,MIN(($W$214*(1/'Full Assumptions '!$F$407))/4,($W$214-AH340))),-2)</f>
        <v>0</v>
      </c>
      <c r="AJ277" s="1425">
        <f>ROUND(IF(($W$214-AI340)&lt;=0,0,MIN(($W$214*(1/'Full Assumptions '!$F$407))/4,($W$214-AI340))),-2)</f>
        <v>0</v>
      </c>
      <c r="AK277" s="1425">
        <f>ROUND(IF(($W$214-AJ340)&lt;=0,0,MIN(($W$214*(1/'Full Assumptions '!$F$407))/4,($W$214-AJ340))),-2)</f>
        <v>0</v>
      </c>
      <c r="AL277" s="1425">
        <f>ROUND(IF(($W$214-AK340)&lt;=0,0,MIN(($W$214*(1/'Full Assumptions '!$F$407))/4,($W$214-AK340))),-2)</f>
        <v>0</v>
      </c>
      <c r="AM277" s="1425">
        <f>ROUND(IF(($W$214-AL340)&lt;=0,0,MIN(($W$214*(1/'Full Assumptions '!$F$407))/4,($W$214-AL340))),-2)</f>
        <v>0</v>
      </c>
      <c r="AN277" s="1425">
        <f>ROUND(IF(($W$214-AM340)&lt;=0,0,MIN(($W$214*(1/'Full Assumptions '!$F$407))/4,($W$214-AM340))),-2)</f>
        <v>0</v>
      </c>
      <c r="AO277" s="1425">
        <f>ROUND(IF(($W$214-AN340)&lt;=0,0,MIN(($W$214*(1/'Full Assumptions '!$F$407))/4,($W$214-AN340))),-2)</f>
        <v>0</v>
      </c>
      <c r="AP277" s="1425">
        <f>ROUND(IF(($W$214-AO340)&lt;=0,0,MIN(($W$214*(1/'Full Assumptions '!$F$407))/4,($W$214-AO340))),-2)</f>
        <v>0</v>
      </c>
      <c r="AQ277" s="1425">
        <f>ROUND(IF(($W$214-AP340)&lt;=0,0,MIN(($W$214*(1/'Full Assumptions '!$F$407))/4,($W$214-AP340))),-2)</f>
        <v>0</v>
      </c>
      <c r="AR277" s="1425">
        <f>ROUND(IF(($W$214-AQ340)&lt;=0,0,MIN(($W$214*(1/'Full Assumptions '!$F$407))/4,($W$214-AQ340))),-2)</f>
        <v>0</v>
      </c>
      <c r="AS277" s="1425">
        <f>ROUND(IF(($W$214-AR340)&lt;=0,0,MIN(($W$214*(1/'Full Assumptions '!$F$407))/4,($W$214-AR340))),-2)</f>
        <v>0</v>
      </c>
      <c r="AT277" s="1425">
        <f>ROUND(IF(($W$214-AS340)&lt;=0,0,MIN(($W$214*(1/'Full Assumptions '!$F$407))/4,($W$214-AS340))),-2)</f>
        <v>0</v>
      </c>
      <c r="AU277" s="1425">
        <f>ROUND(IF(($W$214-AT340)&lt;=0,0,MIN(($W$214*(1/'Full Assumptions '!$F$407))/4,($W$214-AT340))),-2)</f>
        <v>0</v>
      </c>
      <c r="AV277" s="1425">
        <f>ROUND(IF(($W$214-AU340)&lt;=0,0,MIN(($W$214*(1/'Full Assumptions '!$F$407))/4,($W$214-AU340))),-2)</f>
        <v>0</v>
      </c>
      <c r="AW277" s="1425">
        <f>ROUND(IF(($W$214-AV340)&lt;=0,0,MIN(($W$214*(1/'Full Assumptions '!$F$407))/4,($W$214-AV340))),-2)</f>
        <v>0</v>
      </c>
      <c r="AX277" s="1425">
        <f>ROUND(IF(($W$214-AW340)&lt;=0,0,MIN(($W$214*(1/'Full Assumptions '!$F$407))/4,($W$214-AW340))),-2)</f>
        <v>0</v>
      </c>
      <c r="AY277" s="1425">
        <f>ROUND(IF(($W$214-AX340)&lt;=0,0,MIN(($W$214*(1/'Full Assumptions '!$F$407))/4,($W$214-AX340))),-2)</f>
        <v>0</v>
      </c>
      <c r="AZ277" s="1425">
        <f>ROUND(IF(($W$214-AY340)&lt;=0,0,MIN(($W$214*(1/'Full Assumptions '!$F$407))/4,($W$214-AY340))),-2)</f>
        <v>0</v>
      </c>
      <c r="BA277" s="1425">
        <f>ROUND(IF(($W$214-AZ340)&lt;=0,0,MIN(($W$214*(1/'Full Assumptions '!$F$407))/4,($W$214-AZ340))),-2)</f>
        <v>0</v>
      </c>
      <c r="BB277" s="1425">
        <f>ROUND(IF(($W$214-BA340)&lt;=0,0,MIN(($W$214*(1/'Full Assumptions '!$F$407))/4,($W$214-BA340))),-2)</f>
        <v>0</v>
      </c>
      <c r="BC277" s="1425">
        <f>ROUND(IF(($W$214-BB340)&lt;=0,0,MIN(($W$214*(1/'Full Assumptions '!$F$407))/4,($W$214-BB340))),-2)</f>
        <v>0</v>
      </c>
      <c r="BD277" s="1425">
        <f>ROUND(IF(($W$214-BC340)&lt;=0,0,MIN(($W$214*(1/'Full Assumptions '!$F$407))/4,($W$214-BC340))),-2)</f>
        <v>0</v>
      </c>
      <c r="BE277" s="1425">
        <f>ROUND(IF(($W$214-BD340)&lt;=0,0,MIN(($W$214*(1/'Full Assumptions '!$F$407))/4,($W$214-BD340))),-2)</f>
        <v>0</v>
      </c>
      <c r="BF277" s="1425">
        <f>ROUND(IF(($W$214-BE340)&lt;=0,0,MIN(($W$214*(1/'Full Assumptions '!$F$407))/4,($W$214-BE340))),-2)</f>
        <v>0</v>
      </c>
      <c r="BG277" s="1425">
        <f>ROUND(IF(($W$214-BF340)&lt;=0,0,MIN(($W$214*(1/'Full Assumptions '!$F$407))/4,($W$214-BF340))),-2)</f>
        <v>0</v>
      </c>
      <c r="BH277" s="1425">
        <f>ROUND(IF(($W$214-BG340)&lt;=0,0,MIN(($W$214*(1/'Full Assumptions '!$F$407))/4,($W$214-BG340))),-2)</f>
        <v>0</v>
      </c>
      <c r="BI277" s="1425">
        <f>ROUND(IF(($W$214-BH340)&lt;=0,0,MIN(($W$214*(1/'Full Assumptions '!$F$407))/4,($W$214-BH340))),-2)</f>
        <v>0</v>
      </c>
      <c r="BJ277" s="1425">
        <f>ROUND(IF(($W$214-BI340)&lt;=0,0,MIN(($W$214*(1/'Full Assumptions '!$F$407))/4,($W$214-BI340))),-2)</f>
        <v>0</v>
      </c>
      <c r="BK277" s="1425">
        <f>ROUND(IF(($W$214-BJ340)&lt;=0,0,MIN(($W$214*(1/'Full Assumptions '!$F$407))/4,($W$214-BJ340))),-2)</f>
        <v>0</v>
      </c>
      <c r="BL277" s="1425">
        <f>ROUND(IF(($W$214-BK340)&lt;=0,0,MIN(($W$214*(1/'Full Assumptions '!$F$407))/4,($W$214-BK340))),-2)</f>
        <v>0</v>
      </c>
      <c r="BM277" s="1425">
        <f>ROUND(IF(($W$214-BL340)&lt;=0,0,MIN(($W$214*(1/'Full Assumptions '!$F$407))/4,($W$214-BL340))),-2)</f>
        <v>0</v>
      </c>
      <c r="BN277" s="1425">
        <f>ROUND(IF(($W$214-BM340)&lt;=0,0,MIN(($W$214*(1/'Full Assumptions '!$F$407))/4,($W$214-BM340))),-2)</f>
        <v>0</v>
      </c>
    </row>
    <row r="278" spans="2:66" ht="10.5">
      <c r="B278" s="1624"/>
      <c r="C278" s="1446" t="s">
        <v>67</v>
      </c>
      <c r="D278" s="1424"/>
      <c r="E278" s="1424"/>
      <c r="F278" s="1424"/>
      <c r="G278" s="1424"/>
      <c r="H278" s="1424"/>
      <c r="I278" s="1424"/>
      <c r="J278" s="1424"/>
      <c r="K278" s="1424"/>
      <c r="L278" s="1424"/>
      <c r="M278" s="1424"/>
      <c r="N278" s="1424"/>
      <c r="O278" s="1424"/>
      <c r="P278" s="1424"/>
      <c r="Q278" s="1424"/>
      <c r="R278" s="1424"/>
      <c r="S278" s="1424"/>
      <c r="T278" s="1424"/>
      <c r="U278" s="1424"/>
      <c r="V278" s="1424"/>
      <c r="W278" s="1424"/>
      <c r="X278" s="1424">
        <f>ROUND(IF(($X$215-W341)&lt;=0,0,MIN(($X$215*(1/'Full Assumptions '!$F$407))/4,($X$215-W341))),-2)</f>
        <v>0</v>
      </c>
      <c r="Y278" s="1424">
        <f>ROUND(IF(($X$215-X341)&lt;=0,0,MIN(($X$215*(1/'Full Assumptions '!$F$407))/4,($X$215-X341))),-2)</f>
        <v>0</v>
      </c>
      <c r="Z278" s="1424">
        <f>ROUND(IF(($X$215-Y341)&lt;=0,0,MIN(($X$215*(1/'Full Assumptions '!$F$407))/4,($X$215-Y341))),-2)</f>
        <v>0</v>
      </c>
      <c r="AA278" s="1424">
        <f>ROUND(IF(($X$215-Z341)&lt;=0,0,MIN(($X$215*(1/'Full Assumptions '!$F$407))/4,($X$215-Z341))),-2)</f>
        <v>0</v>
      </c>
      <c r="AB278" s="1424">
        <f>ROUND(IF(($X$215-AA341)&lt;=0,0,MIN(($X$215*(1/'Full Assumptions '!$F$407))/4,($X$215-AA341))),-2)</f>
        <v>0</v>
      </c>
      <c r="AC278" s="1424">
        <f>ROUND(IF(($X$215-AB341)&lt;=0,0,MIN(($X$215*(1/'Full Assumptions '!$F$407))/4,($X$215-AB341))),-2)</f>
        <v>0</v>
      </c>
      <c r="AD278" s="1424">
        <f>ROUND(IF(($X$215-AC341)&lt;=0,0,MIN(($X$215*(1/'Full Assumptions '!$F$407))/4,($X$215-AC341))),-2)</f>
        <v>0</v>
      </c>
      <c r="AE278" s="1424">
        <f>ROUND(IF(($X$215-AD341)&lt;=0,0,MIN(($X$215*(1/'Full Assumptions '!$F$407))/4,($X$215-AD341))),-2)</f>
        <v>0</v>
      </c>
      <c r="AF278" s="1424">
        <f>ROUND(IF(($X$215-AE341)&lt;=0,0,MIN(($X$215*(1/'Full Assumptions '!$F$407))/4,($X$215-AE341))),-2)</f>
        <v>0</v>
      </c>
      <c r="AG278" s="1424">
        <f>ROUND(IF(($X$215-AF341)&lt;=0,0,MIN(($X$215*(1/'Full Assumptions '!$F$407))/4,($X$215-AF341))),-2)</f>
        <v>0</v>
      </c>
      <c r="AH278" s="1424">
        <f>ROUND(IF(($X$215-AG341)&lt;=0,0,MIN(($X$215*(1/'Full Assumptions '!$F$407))/4,($X$215-AG341))),-2)</f>
        <v>0</v>
      </c>
      <c r="AI278" s="1424">
        <f>ROUND(IF(($X$215-AH341)&lt;=0,0,MIN(($X$215*(1/'Full Assumptions '!$F$407))/4,($X$215-AH341))),-2)</f>
        <v>0</v>
      </c>
      <c r="AJ278" s="1424">
        <f>ROUND(IF(($X$215-AI341)&lt;=0,0,MIN(($X$215*(1/'Full Assumptions '!$F$407))/4,($X$215-AI341))),-2)</f>
        <v>0</v>
      </c>
      <c r="AK278" s="1424">
        <f>ROUND(IF(($X$215-AJ341)&lt;=0,0,MIN(($X$215*(1/'Full Assumptions '!$F$407))/4,($X$215-AJ341))),-2)</f>
        <v>0</v>
      </c>
      <c r="AL278" s="1424">
        <f>ROUND(IF(($X$215-AK341)&lt;=0,0,MIN(($X$215*(1/'Full Assumptions '!$F$407))/4,($X$215-AK341))),-2)</f>
        <v>0</v>
      </c>
      <c r="AM278" s="1424">
        <f>ROUND(IF(($X$215-AL341)&lt;=0,0,MIN(($X$215*(1/'Full Assumptions '!$F$407))/4,($X$215-AL341))),-2)</f>
        <v>0</v>
      </c>
      <c r="AN278" s="1424">
        <f>ROUND(IF(($X$215-AM341)&lt;=0,0,MIN(($X$215*(1/'Full Assumptions '!$F$407))/4,($X$215-AM341))),-2)</f>
        <v>0</v>
      </c>
      <c r="AO278" s="1424">
        <f>ROUND(IF(($X$215-AN341)&lt;=0,0,MIN(($X$215*(1/'Full Assumptions '!$F$407))/4,($X$215-AN341))),-2)</f>
        <v>0</v>
      </c>
      <c r="AP278" s="1424">
        <f>ROUND(IF(($X$215-AO341)&lt;=0,0,MIN(($X$215*(1/'Full Assumptions '!$F$407))/4,($X$215-AO341))),-2)</f>
        <v>0</v>
      </c>
      <c r="AQ278" s="1424">
        <f>ROUND(IF(($X$215-AP341)&lt;=0,0,MIN(($X$215*(1/'Full Assumptions '!$F$407))/4,($X$215-AP341))),-2)</f>
        <v>0</v>
      </c>
      <c r="AR278" s="1424">
        <f>ROUND(IF(($X$215-AQ341)&lt;=0,0,MIN(($X$215*(1/'Full Assumptions '!$F$407))/4,($X$215-AQ341))),-2)</f>
        <v>0</v>
      </c>
      <c r="AS278" s="1424">
        <f>ROUND(IF(($X$215-AR341)&lt;=0,0,MIN(($X$215*(1/'Full Assumptions '!$F$407))/4,($X$215-AR341))),-2)</f>
        <v>0</v>
      </c>
      <c r="AT278" s="1424">
        <f>ROUND(IF(($X$215-AS341)&lt;=0,0,MIN(($X$215*(1/'Full Assumptions '!$F$407))/4,($X$215-AS341))),-2)</f>
        <v>0</v>
      </c>
      <c r="AU278" s="1424">
        <f>ROUND(IF(($X$215-AT341)&lt;=0,0,MIN(($X$215*(1/'Full Assumptions '!$F$407))/4,($X$215-AT341))),-2)</f>
        <v>0</v>
      </c>
      <c r="AV278" s="1424">
        <f>ROUND(IF(($X$215-AU341)&lt;=0,0,MIN(($X$215*(1/'Full Assumptions '!$F$407))/4,($X$215-AU341))),-2)</f>
        <v>0</v>
      </c>
      <c r="AW278" s="1424">
        <f>ROUND(IF(($X$215-AV341)&lt;=0,0,MIN(($X$215*(1/'Full Assumptions '!$F$407))/4,($X$215-AV341))),-2)</f>
        <v>0</v>
      </c>
      <c r="AX278" s="1424">
        <f>ROUND(IF(($X$215-AW341)&lt;=0,0,MIN(($X$215*(1/'Full Assumptions '!$F$407))/4,($X$215-AW341))),-2)</f>
        <v>0</v>
      </c>
      <c r="AY278" s="1424">
        <f>ROUND(IF(($X$215-AX341)&lt;=0,0,MIN(($X$215*(1/'Full Assumptions '!$F$407))/4,($X$215-AX341))),-2)</f>
        <v>0</v>
      </c>
      <c r="AZ278" s="1424">
        <f>ROUND(IF(($X$215-AY341)&lt;=0,0,MIN(($X$215*(1/'Full Assumptions '!$F$407))/4,($X$215-AY341))),-2)</f>
        <v>0</v>
      </c>
      <c r="BA278" s="1424">
        <f>ROUND(IF(($X$215-AZ341)&lt;=0,0,MIN(($X$215*(1/'Full Assumptions '!$F$407))/4,($X$215-AZ341))),-2)</f>
        <v>0</v>
      </c>
      <c r="BB278" s="1424">
        <f>ROUND(IF(($X$215-BA341)&lt;=0,0,MIN(($X$215*(1/'Full Assumptions '!$F$407))/4,($X$215-BA341))),-2)</f>
        <v>0</v>
      </c>
      <c r="BC278" s="1424">
        <f>ROUND(IF(($X$215-BB341)&lt;=0,0,MIN(($X$215*(1/'Full Assumptions '!$F$407))/4,($X$215-BB341))),-2)</f>
        <v>0</v>
      </c>
      <c r="BD278" s="1424">
        <f>ROUND(IF(($X$215-BC341)&lt;=0,0,MIN(($X$215*(1/'Full Assumptions '!$F$407))/4,($X$215-BC341))),-2)</f>
        <v>0</v>
      </c>
      <c r="BE278" s="1424">
        <f>ROUND(IF(($X$215-BD341)&lt;=0,0,MIN(($X$215*(1/'Full Assumptions '!$F$407))/4,($X$215-BD341))),-2)</f>
        <v>0</v>
      </c>
      <c r="BF278" s="1424">
        <f>ROUND(IF(($X$215-BE341)&lt;=0,0,MIN(($X$215*(1/'Full Assumptions '!$F$407))/4,($X$215-BE341))),-2)</f>
        <v>0</v>
      </c>
      <c r="BG278" s="1424">
        <f>ROUND(IF(($X$215-BF341)&lt;=0,0,MIN(($X$215*(1/'Full Assumptions '!$F$407))/4,($X$215-BF341))),-2)</f>
        <v>0</v>
      </c>
      <c r="BH278" s="1424">
        <f>ROUND(IF(($X$215-BG341)&lt;=0,0,MIN(($X$215*(1/'Full Assumptions '!$F$407))/4,($X$215-BG341))),-2)</f>
        <v>0</v>
      </c>
      <c r="BI278" s="1424">
        <f>ROUND(IF(($X$215-BH341)&lt;=0,0,MIN(($X$215*(1/'Full Assumptions '!$F$407))/4,($X$215-BH341))),-2)</f>
        <v>0</v>
      </c>
      <c r="BJ278" s="1424">
        <f>ROUND(IF(($X$215-BI341)&lt;=0,0,MIN(($X$215*(1/'Full Assumptions '!$F$407))/4,($X$215-BI341))),-2)</f>
        <v>0</v>
      </c>
      <c r="BK278" s="1424">
        <f>ROUND(IF(($X$215-BJ341)&lt;=0,0,MIN(($X$215*(1/'Full Assumptions '!$F$407))/4,($X$215-BJ341))),-2)</f>
        <v>0</v>
      </c>
      <c r="BL278" s="1424">
        <f>ROUND(IF(($X$215-BK341)&lt;=0,0,MIN(($X$215*(1/'Full Assumptions '!$F$407))/4,($X$215-BK341))),-2)</f>
        <v>0</v>
      </c>
      <c r="BM278" s="1424">
        <f>ROUND(IF(($X$215-BL341)&lt;=0,0,MIN(($X$215*(1/'Full Assumptions '!$F$407))/4,($X$215-BL341))),-2)</f>
        <v>0</v>
      </c>
      <c r="BN278" s="1424">
        <f>ROUND(IF(($X$215-BM341)&lt;=0,0,MIN(($X$215*(1/'Full Assumptions '!$F$407))/4,($X$215-BM341))),-2)</f>
        <v>0</v>
      </c>
    </row>
    <row r="279" spans="2:66" ht="10.5">
      <c r="B279" s="1624"/>
      <c r="C279" s="1446" t="s">
        <v>68</v>
      </c>
      <c r="D279" s="1425"/>
      <c r="E279" s="1425"/>
      <c r="F279" s="1425"/>
      <c r="G279" s="1425"/>
      <c r="H279" s="1425"/>
      <c r="I279" s="1425"/>
      <c r="J279" s="1425"/>
      <c r="K279" s="1425"/>
      <c r="L279" s="1425"/>
      <c r="M279" s="1425"/>
      <c r="N279" s="1425"/>
      <c r="O279" s="1425"/>
      <c r="P279" s="1425"/>
      <c r="Q279" s="1425"/>
      <c r="R279" s="1425"/>
      <c r="S279" s="1425"/>
      <c r="T279" s="1425"/>
      <c r="U279" s="1425"/>
      <c r="V279" s="1425"/>
      <c r="W279" s="1425"/>
      <c r="X279" s="1425"/>
      <c r="Y279" s="1425">
        <f>ROUND(IF(($Y$216-X342)&lt;=0,0,MIN(($Y$216*(1/'Full Assumptions '!$F$407))/4,($Y$216-X342))),-2)</f>
        <v>0</v>
      </c>
      <c r="Z279" s="1425">
        <f>ROUND(IF(($Y$216-Y342)&lt;=0,0,MIN(($Y$216*(1/'Full Assumptions '!$F$407))/4,($Y$216-Y342))),-2)</f>
        <v>0</v>
      </c>
      <c r="AA279" s="1425">
        <f>ROUND(IF(($Y$216-Z342)&lt;=0,0,MIN(($Y$216*(1/'Full Assumptions '!$F$407))/4,($Y$216-Z342))),-2)</f>
        <v>0</v>
      </c>
      <c r="AB279" s="1425">
        <f>ROUND(IF(($Y$216-AA342)&lt;=0,0,MIN(($Y$216*(1/'Full Assumptions '!$F$407))/4,($Y$216-AA342))),-2)</f>
        <v>0</v>
      </c>
      <c r="AC279" s="1425">
        <f>ROUND(IF(($Y$216-AB342)&lt;=0,0,MIN(($Y$216*(1/'Full Assumptions '!$F$407))/4,($Y$216-AB342))),-2)</f>
        <v>0</v>
      </c>
      <c r="AD279" s="1425">
        <f>ROUND(IF(($Y$216-AC342)&lt;=0,0,MIN(($Y$216*(1/'Full Assumptions '!$F$407))/4,($Y$216-AC342))),-2)</f>
        <v>0</v>
      </c>
      <c r="AE279" s="1425">
        <f>ROUND(IF(($Y$216-AD342)&lt;=0,0,MIN(($Y$216*(1/'Full Assumptions '!$F$407))/4,($Y$216-AD342))),-2)</f>
        <v>0</v>
      </c>
      <c r="AF279" s="1425">
        <f>ROUND(IF(($Y$216-AE342)&lt;=0,0,MIN(($Y$216*(1/'Full Assumptions '!$F$407))/4,($Y$216-AE342))),-2)</f>
        <v>0</v>
      </c>
      <c r="AG279" s="1425">
        <f>ROUND(IF(($Y$216-AF342)&lt;=0,0,MIN(($Y$216*(1/'Full Assumptions '!$F$407))/4,($Y$216-AF342))),-2)</f>
        <v>0</v>
      </c>
      <c r="AH279" s="1425">
        <f>ROUND(IF(($Y$216-AG342)&lt;=0,0,MIN(($Y$216*(1/'Full Assumptions '!$F$407))/4,($Y$216-AG342))),-2)</f>
        <v>0</v>
      </c>
      <c r="AI279" s="1425">
        <f>ROUND(IF(($Y$216-AH342)&lt;=0,0,MIN(($Y$216*(1/'Full Assumptions '!$F$407))/4,($Y$216-AH342))),-2)</f>
        <v>0</v>
      </c>
      <c r="AJ279" s="1425">
        <f>ROUND(IF(($Y$216-AI342)&lt;=0,0,MIN(($Y$216*(1/'Full Assumptions '!$F$407))/4,($Y$216-AI342))),-2)</f>
        <v>0</v>
      </c>
      <c r="AK279" s="1425">
        <f>ROUND(IF(($Y$216-AJ342)&lt;=0,0,MIN(($Y$216*(1/'Full Assumptions '!$F$407))/4,($Y$216-AJ342))),-2)</f>
        <v>0</v>
      </c>
      <c r="AL279" s="1425">
        <f>ROUND(IF(($Y$216-AK342)&lt;=0,0,MIN(($Y$216*(1/'Full Assumptions '!$F$407))/4,($Y$216-AK342))),-2)</f>
        <v>0</v>
      </c>
      <c r="AM279" s="1425">
        <f>ROUND(IF(($Y$216-AL342)&lt;=0,0,MIN(($Y$216*(1/'Full Assumptions '!$F$407))/4,($Y$216-AL342))),-2)</f>
        <v>0</v>
      </c>
      <c r="AN279" s="1425">
        <f>ROUND(IF(($Y$216-AM342)&lt;=0,0,MIN(($Y$216*(1/'Full Assumptions '!$F$407))/4,($Y$216-AM342))),-2)</f>
        <v>0</v>
      </c>
      <c r="AO279" s="1425">
        <f>ROUND(IF(($Y$216-AN342)&lt;=0,0,MIN(($Y$216*(1/'Full Assumptions '!$F$407))/4,($Y$216-AN342))),-2)</f>
        <v>0</v>
      </c>
      <c r="AP279" s="1425">
        <f>ROUND(IF(($Y$216-AO342)&lt;=0,0,MIN(($Y$216*(1/'Full Assumptions '!$F$407))/4,($Y$216-AO342))),-2)</f>
        <v>0</v>
      </c>
      <c r="AQ279" s="1425">
        <f>ROUND(IF(($Y$216-AP342)&lt;=0,0,MIN(($Y$216*(1/'Full Assumptions '!$F$407))/4,($Y$216-AP342))),-2)</f>
        <v>0</v>
      </c>
      <c r="AR279" s="1425">
        <f>ROUND(IF(($Y$216-AQ342)&lt;=0,0,MIN(($Y$216*(1/'Full Assumptions '!$F$407))/4,($Y$216-AQ342))),-2)</f>
        <v>0</v>
      </c>
      <c r="AS279" s="1425">
        <f>ROUND(IF(($Y$216-AR342)&lt;=0,0,MIN(($Y$216*(1/'Full Assumptions '!$F$407))/4,($Y$216-AR342))),-2)</f>
        <v>0</v>
      </c>
      <c r="AT279" s="1425">
        <f>ROUND(IF(($Y$216-AS342)&lt;=0,0,MIN(($Y$216*(1/'Full Assumptions '!$F$407))/4,($Y$216-AS342))),-2)</f>
        <v>0</v>
      </c>
      <c r="AU279" s="1425">
        <f>ROUND(IF(($Y$216-AT342)&lt;=0,0,MIN(($Y$216*(1/'Full Assumptions '!$F$407))/4,($Y$216-AT342))),-2)</f>
        <v>0</v>
      </c>
      <c r="AV279" s="1425">
        <f>ROUND(IF(($Y$216-AU342)&lt;=0,0,MIN(($Y$216*(1/'Full Assumptions '!$F$407))/4,($Y$216-AU342))),-2)</f>
        <v>0</v>
      </c>
      <c r="AW279" s="1425">
        <f>ROUND(IF(($Y$216-AV342)&lt;=0,0,MIN(($Y$216*(1/'Full Assumptions '!$F$407))/4,($Y$216-AV342))),-2)</f>
        <v>0</v>
      </c>
      <c r="AX279" s="1425">
        <f>ROUND(IF(($Y$216-AW342)&lt;=0,0,MIN(($Y$216*(1/'Full Assumptions '!$F$407))/4,($Y$216-AW342))),-2)</f>
        <v>0</v>
      </c>
      <c r="AY279" s="1425">
        <f>ROUND(IF(($Y$216-AX342)&lt;=0,0,MIN(($Y$216*(1/'Full Assumptions '!$F$407))/4,($Y$216-AX342))),-2)</f>
        <v>0</v>
      </c>
      <c r="AZ279" s="1425">
        <f>ROUND(IF(($Y$216-AY342)&lt;=0,0,MIN(($Y$216*(1/'Full Assumptions '!$F$407))/4,($Y$216-AY342))),-2)</f>
        <v>0</v>
      </c>
      <c r="BA279" s="1425">
        <f>ROUND(IF(($Y$216-AZ342)&lt;=0,0,MIN(($Y$216*(1/'Full Assumptions '!$F$407))/4,($Y$216-AZ342))),-2)</f>
        <v>0</v>
      </c>
      <c r="BB279" s="1425">
        <f>ROUND(IF(($Y$216-BA342)&lt;=0,0,MIN(($Y$216*(1/'Full Assumptions '!$F$407))/4,($Y$216-BA342))),-2)</f>
        <v>0</v>
      </c>
      <c r="BC279" s="1425">
        <f>ROUND(IF(($Y$216-BB342)&lt;=0,0,MIN(($Y$216*(1/'Full Assumptions '!$F$407))/4,($Y$216-BB342))),-2)</f>
        <v>0</v>
      </c>
      <c r="BD279" s="1425">
        <f>ROUND(IF(($Y$216-BC342)&lt;=0,0,MIN(($Y$216*(1/'Full Assumptions '!$F$407))/4,($Y$216-BC342))),-2)</f>
        <v>0</v>
      </c>
      <c r="BE279" s="1425">
        <f>ROUND(IF(($Y$216-BD342)&lt;=0,0,MIN(($Y$216*(1/'Full Assumptions '!$F$407))/4,($Y$216-BD342))),-2)</f>
        <v>0</v>
      </c>
      <c r="BF279" s="1425">
        <f>ROUND(IF(($Y$216-BE342)&lt;=0,0,MIN(($Y$216*(1/'Full Assumptions '!$F$407))/4,($Y$216-BE342))),-2)</f>
        <v>0</v>
      </c>
      <c r="BG279" s="1425">
        <f>ROUND(IF(($Y$216-BF342)&lt;=0,0,MIN(($Y$216*(1/'Full Assumptions '!$F$407))/4,($Y$216-BF342))),-2)</f>
        <v>0</v>
      </c>
      <c r="BH279" s="1425">
        <f>ROUND(IF(($Y$216-BG342)&lt;=0,0,MIN(($Y$216*(1/'Full Assumptions '!$F$407))/4,($Y$216-BG342))),-2)</f>
        <v>0</v>
      </c>
      <c r="BI279" s="1425">
        <f>ROUND(IF(($Y$216-BH342)&lt;=0,0,MIN(($Y$216*(1/'Full Assumptions '!$F$407))/4,($Y$216-BH342))),-2)</f>
        <v>0</v>
      </c>
      <c r="BJ279" s="1425">
        <f>ROUND(IF(($Y$216-BI342)&lt;=0,0,MIN(($Y$216*(1/'Full Assumptions '!$F$407))/4,($Y$216-BI342))),-2)</f>
        <v>0</v>
      </c>
      <c r="BK279" s="1425">
        <f>ROUND(IF(($Y$216-BJ342)&lt;=0,0,MIN(($Y$216*(1/'Full Assumptions '!$F$407))/4,($Y$216-BJ342))),-2)</f>
        <v>0</v>
      </c>
      <c r="BL279" s="1425">
        <f>ROUND(IF(($Y$216-BK342)&lt;=0,0,MIN(($Y$216*(1/'Full Assumptions '!$F$407))/4,($Y$216-BK342))),-2)</f>
        <v>0</v>
      </c>
      <c r="BM279" s="1425">
        <f>ROUND(IF(($Y$216-BL342)&lt;=0,0,MIN(($Y$216*(1/'Full Assumptions '!$F$407))/4,($Y$216-BL342))),-2)</f>
        <v>0</v>
      </c>
      <c r="BN279" s="1425">
        <f>ROUND(IF(($Y$216-BM342)&lt;=0,0,MIN(($Y$216*(1/'Full Assumptions '!$F$407))/4,($Y$216-BM342))),-2)</f>
        <v>0</v>
      </c>
    </row>
    <row r="280" spans="2:66" ht="10.5">
      <c r="B280" s="1458"/>
      <c r="C280" s="1446" t="s">
        <v>69</v>
      </c>
      <c r="D280" s="1424"/>
      <c r="E280" s="1424"/>
      <c r="F280" s="1424"/>
      <c r="G280" s="1424"/>
      <c r="H280" s="1424"/>
      <c r="I280" s="1424"/>
      <c r="J280" s="1424"/>
      <c r="K280" s="1424"/>
      <c r="L280" s="1424"/>
      <c r="M280" s="1424"/>
      <c r="N280" s="1424"/>
      <c r="O280" s="1424"/>
      <c r="P280" s="1424"/>
      <c r="Q280" s="1424"/>
      <c r="R280" s="1424"/>
      <c r="S280" s="1424"/>
      <c r="T280" s="1424"/>
      <c r="U280" s="1424"/>
      <c r="V280" s="1424"/>
      <c r="W280" s="1424"/>
      <c r="X280" s="1424"/>
      <c r="Y280" s="1424"/>
      <c r="Z280" s="1424">
        <f>ROUND(IF(($Z$217-Y343)&lt;=0,0,MIN(($Z$217*(1/'Full Assumptions '!$F$407))/4,($Z$217-Y343))),-2)</f>
        <v>0</v>
      </c>
      <c r="AA280" s="1424">
        <f>ROUND(IF(($Z$217-Z343)&lt;=0,0,MIN(($Z$217*(1/'Full Assumptions '!$F$407))/4,($Z$217-Z343))),-2)</f>
        <v>0</v>
      </c>
      <c r="AB280" s="1424">
        <f>ROUND(IF(($Z$217-AA343)&lt;=0,0,MIN(($Z$217*(1/'Full Assumptions '!$F$407))/4,($Z$217-AA343))),-2)</f>
        <v>0</v>
      </c>
      <c r="AC280" s="1424">
        <f>ROUND(IF(($Z$217-AB343)&lt;=0,0,MIN(($Z$217*(1/'Full Assumptions '!$F$407))/4,($Z$217-AB343))),-2)</f>
        <v>0</v>
      </c>
      <c r="AD280" s="1424">
        <f>ROUND(IF(($Z$217-AC343)&lt;=0,0,MIN(($Z$217*(1/'Full Assumptions '!$F$407))/4,($Z$217-AC343))),-2)</f>
        <v>0</v>
      </c>
      <c r="AE280" s="1424">
        <f>ROUND(IF(($Z$217-AD343)&lt;=0,0,MIN(($Z$217*(1/'Full Assumptions '!$F$407))/4,($Z$217-AD343))),-2)</f>
        <v>0</v>
      </c>
      <c r="AF280" s="1424">
        <f>ROUND(IF(($Z$217-AE343)&lt;=0,0,MIN(($Z$217*(1/'Full Assumptions '!$F$407))/4,($Z$217-AE343))),-2)</f>
        <v>0</v>
      </c>
      <c r="AG280" s="1424">
        <f>ROUND(IF(($Z$217-AF343)&lt;=0,0,MIN(($Z$217*(1/'Full Assumptions '!$F$407))/4,($Z$217-AF343))),-2)</f>
        <v>0</v>
      </c>
      <c r="AH280" s="1424">
        <f>ROUND(IF(($Z$217-AG343)&lt;=0,0,MIN(($Z$217*(1/'Full Assumptions '!$F$407))/4,($Z$217-AG343))),-2)</f>
        <v>0</v>
      </c>
      <c r="AI280" s="1424">
        <f>ROUND(IF(($Z$217-AH343)&lt;=0,0,MIN(($Z$217*(1/'Full Assumptions '!$F$407))/4,($Z$217-AH343))),-2)</f>
        <v>0</v>
      </c>
      <c r="AJ280" s="1424">
        <f>ROUND(IF(($Z$217-AI343)&lt;=0,0,MIN(($Z$217*(1/'Full Assumptions '!$F$407))/4,($Z$217-AI343))),-2)</f>
        <v>0</v>
      </c>
      <c r="AK280" s="1424">
        <f>ROUND(IF(($Z$217-AJ343)&lt;=0,0,MIN(($Z$217*(1/'Full Assumptions '!$F$407))/4,($Z$217-AJ343))),-2)</f>
        <v>0</v>
      </c>
      <c r="AL280" s="1424">
        <f>ROUND(IF(($Z$217-AK343)&lt;=0,0,MIN(($Z$217*(1/'Full Assumptions '!$F$407))/4,($Z$217-AK343))),-2)</f>
        <v>0</v>
      </c>
      <c r="AM280" s="1424">
        <f>ROUND(IF(($Z$217-AL343)&lt;=0,0,MIN(($Z$217*(1/'Full Assumptions '!$F$407))/4,($Z$217-AL343))),-2)</f>
        <v>0</v>
      </c>
      <c r="AN280" s="1424">
        <f>ROUND(IF(($Z$217-AM343)&lt;=0,0,MIN(($Z$217*(1/'Full Assumptions '!$F$407))/4,($Z$217-AM343))),-2)</f>
        <v>0</v>
      </c>
      <c r="AO280" s="1424">
        <f>ROUND(IF(($Z$217-AN343)&lt;=0,0,MIN(($Z$217*(1/'Full Assumptions '!$F$407))/4,($Z$217-AN343))),-2)</f>
        <v>0</v>
      </c>
      <c r="AP280" s="1424">
        <f>ROUND(IF(($Z$217-AO343)&lt;=0,0,MIN(($Z$217*(1/'Full Assumptions '!$F$407))/4,($Z$217-AO343))),-2)</f>
        <v>0</v>
      </c>
      <c r="AQ280" s="1424">
        <f>ROUND(IF(($Z$217-AP343)&lt;=0,0,MIN(($Z$217*(1/'Full Assumptions '!$F$407))/4,($Z$217-AP343))),-2)</f>
        <v>0</v>
      </c>
      <c r="AR280" s="1424">
        <f>ROUND(IF(($Z$217-AQ343)&lt;=0,0,MIN(($Z$217*(1/'Full Assumptions '!$F$407))/4,($Z$217-AQ343))),-2)</f>
        <v>0</v>
      </c>
      <c r="AS280" s="1424">
        <f>ROUND(IF(($Z$217-AR343)&lt;=0,0,MIN(($Z$217*(1/'Full Assumptions '!$F$407))/4,($Z$217-AR343))),-2)</f>
        <v>0</v>
      </c>
      <c r="AT280" s="1424">
        <f>ROUND(IF(($Z$217-AS343)&lt;=0,0,MIN(($Z$217*(1/'Full Assumptions '!$F$407))/4,($Z$217-AS343))),-2)</f>
        <v>0</v>
      </c>
      <c r="AU280" s="1424">
        <f>ROUND(IF(($Z$217-AT343)&lt;=0,0,MIN(($Z$217*(1/'Full Assumptions '!$F$407))/4,($Z$217-AT343))),-2)</f>
        <v>0</v>
      </c>
      <c r="AV280" s="1424">
        <f>ROUND(IF(($Z$217-AU343)&lt;=0,0,MIN(($Z$217*(1/'Full Assumptions '!$F$407))/4,($Z$217-AU343))),-2)</f>
        <v>0</v>
      </c>
      <c r="AW280" s="1424">
        <f>ROUND(IF(($Z$217-AV343)&lt;=0,0,MIN(($Z$217*(1/'Full Assumptions '!$F$407))/4,($Z$217-AV343))),-2)</f>
        <v>0</v>
      </c>
      <c r="AX280" s="1424">
        <f>ROUND(IF(($Z$217-AW343)&lt;=0,0,MIN(($Z$217*(1/'Full Assumptions '!$F$407))/4,($Z$217-AW343))),-2)</f>
        <v>0</v>
      </c>
      <c r="AY280" s="1424">
        <f>ROUND(IF(($Z$217-AX343)&lt;=0,0,MIN(($Z$217*(1/'Full Assumptions '!$F$407))/4,($Z$217-AX343))),-2)</f>
        <v>0</v>
      </c>
      <c r="AZ280" s="1424">
        <f>ROUND(IF(($Z$217-AY343)&lt;=0,0,MIN(($Z$217*(1/'Full Assumptions '!$F$407))/4,($Z$217-AY343))),-2)</f>
        <v>0</v>
      </c>
      <c r="BA280" s="1424">
        <f>ROUND(IF(($Z$217-AZ343)&lt;=0,0,MIN(($Z$217*(1/'Full Assumptions '!$F$407))/4,($Z$217-AZ343))),-2)</f>
        <v>0</v>
      </c>
      <c r="BB280" s="1424">
        <f>ROUND(IF(($Z$217-BA343)&lt;=0,0,MIN(($Z$217*(1/'Full Assumptions '!$F$407))/4,($Z$217-BA343))),-2)</f>
        <v>0</v>
      </c>
      <c r="BC280" s="1424">
        <f>ROUND(IF(($Z$217-BB343)&lt;=0,0,MIN(($Z$217*(1/'Full Assumptions '!$F$407))/4,($Z$217-BB343))),-2)</f>
        <v>0</v>
      </c>
      <c r="BD280" s="1424">
        <f>ROUND(IF(($Z$217-BC343)&lt;=0,0,MIN(($Z$217*(1/'Full Assumptions '!$F$407))/4,($Z$217-BC343))),-2)</f>
        <v>0</v>
      </c>
      <c r="BE280" s="1424">
        <f>ROUND(IF(($Z$217-BD343)&lt;=0,0,MIN(($Z$217*(1/'Full Assumptions '!$F$407))/4,($Z$217-BD343))),-2)</f>
        <v>0</v>
      </c>
      <c r="BF280" s="1424">
        <f>ROUND(IF(($Z$217-BE343)&lt;=0,0,MIN(($Z$217*(1/'Full Assumptions '!$F$407))/4,($Z$217-BE343))),-2)</f>
        <v>0</v>
      </c>
      <c r="BG280" s="1424">
        <f>ROUND(IF(($Z$217-BF343)&lt;=0,0,MIN(($Z$217*(1/'Full Assumptions '!$F$407))/4,($Z$217-BF343))),-2)</f>
        <v>0</v>
      </c>
      <c r="BH280" s="1424">
        <f>ROUND(IF(($Z$217-BG343)&lt;=0,0,MIN(($Z$217*(1/'Full Assumptions '!$F$407))/4,($Z$217-BG343))),-2)</f>
        <v>0</v>
      </c>
      <c r="BI280" s="1424">
        <f>ROUND(IF(($Z$217-BH343)&lt;=0,0,MIN(($Z$217*(1/'Full Assumptions '!$F$407))/4,($Z$217-BH343))),-2)</f>
        <v>0</v>
      </c>
      <c r="BJ280" s="1424">
        <f>ROUND(IF(($Z$217-BI343)&lt;=0,0,MIN(($Z$217*(1/'Full Assumptions '!$F$407))/4,($Z$217-BI343))),-2)</f>
        <v>0</v>
      </c>
      <c r="BK280" s="1424">
        <f>ROUND(IF(($Z$217-BJ343)&lt;=0,0,MIN(($Z$217*(1/'Full Assumptions '!$F$407))/4,($Z$217-BJ343))),-2)</f>
        <v>0</v>
      </c>
      <c r="BL280" s="1424">
        <f>ROUND(IF(($Z$217-BK343)&lt;=0,0,MIN(($Z$217*(1/'Full Assumptions '!$F$407))/4,($Z$217-BK343))),-2)</f>
        <v>0</v>
      </c>
      <c r="BM280" s="1424">
        <f>ROUND(IF(($Z$217-BL343)&lt;=0,0,MIN(($Z$217*(1/'Full Assumptions '!$F$407))/4,($Z$217-BL343))),-2)</f>
        <v>0</v>
      </c>
      <c r="BN280" s="1424">
        <f>ROUND(IF(($Z$217-BM343)&lt;=0,0,MIN(($Z$217*(1/'Full Assumptions '!$F$407))/4,($Z$217-BM343))),-2)</f>
        <v>0</v>
      </c>
    </row>
    <row r="281" spans="2:66" ht="10.5">
      <c r="B281" s="1624" t="s">
        <v>318</v>
      </c>
      <c r="C281" s="1446" t="s">
        <v>66</v>
      </c>
      <c r="D281" s="1425"/>
      <c r="E281" s="1425"/>
      <c r="F281" s="1425"/>
      <c r="G281" s="1425"/>
      <c r="H281" s="1425"/>
      <c r="I281" s="1425"/>
      <c r="J281" s="1425"/>
      <c r="K281" s="1425"/>
      <c r="L281" s="1425"/>
      <c r="M281" s="1425"/>
      <c r="N281" s="1425"/>
      <c r="O281" s="1425"/>
      <c r="P281" s="1425"/>
      <c r="Q281" s="1425"/>
      <c r="R281" s="1425"/>
      <c r="S281" s="1425"/>
      <c r="T281" s="1425"/>
      <c r="U281" s="1425"/>
      <c r="V281" s="1425"/>
      <c r="W281" s="1425"/>
      <c r="X281" s="1425"/>
      <c r="Y281" s="1425"/>
      <c r="Z281" s="1425"/>
      <c r="AA281" s="1425">
        <f>ROUND(IF(($AA$218-Y324)&lt;=0,0,MIN(($AA$218*(1/'Full Assumptions '!$F$407))/4,($AA$218-Y324))),-2)</f>
        <v>0</v>
      </c>
      <c r="AB281" s="1425">
        <f>ROUND(IF(($AA$218-Z324)&lt;=0,0,MIN(($AA$218*(1/'Full Assumptions '!$F$407))/4,($AA$218-Z324))),-2)</f>
        <v>0</v>
      </c>
      <c r="AC281" s="1425">
        <f>ROUND(IF(($AA$218-AA324)&lt;=0,0,MIN(($AA$218*(1/'Full Assumptions '!$F$407))/4,($AA$218-AA324))),-2)</f>
        <v>0</v>
      </c>
      <c r="AD281" s="1425">
        <f>ROUND(IF(($AA$218-AB324)&lt;=0,0,MIN(($AA$218*(1/'Full Assumptions '!$F$407))/4,($AA$218-AB324))),-2)</f>
        <v>0</v>
      </c>
      <c r="AE281" s="1425">
        <f>ROUND(IF(($AA$218-AC324)&lt;=0,0,MIN(($AA$218*(1/'Full Assumptions '!$F$407))/4,($AA$218-AC324))),-2)</f>
        <v>0</v>
      </c>
      <c r="AF281" s="1425">
        <f>ROUND(IF(($AA$218-AD324)&lt;=0,0,MIN(($AA$218*(1/'Full Assumptions '!$F$407))/4,($AA$218-AD324))),-2)</f>
        <v>0</v>
      </c>
      <c r="AG281" s="1425">
        <f>ROUND(IF(($AA$218-AE324)&lt;=0,0,MIN(($AA$218*(1/'Full Assumptions '!$F$407))/4,($AA$218-AE324))),-2)</f>
        <v>0</v>
      </c>
      <c r="AH281" s="1425">
        <f>ROUND(IF(($AA$218-AF324)&lt;=0,0,MIN(($AA$218*(1/'Full Assumptions '!$F$407))/4,($AA$218-AF324))),-2)</f>
        <v>0</v>
      </c>
      <c r="AI281" s="1425">
        <f>ROUND(IF(($AA$218-AG324)&lt;=0,0,MIN(($AA$218*(1/'Full Assumptions '!$F$407))/4,($AA$218-AG324))),-2)</f>
        <v>0</v>
      </c>
      <c r="AJ281" s="1425">
        <f>ROUND(IF(($AA$218-AH324)&lt;=0,0,MIN(($AA$218*(1/'Full Assumptions '!$F$407))/4,($AA$218-AH324))),-2)</f>
        <v>0</v>
      </c>
      <c r="AK281" s="1425">
        <f>ROUND(IF(($AA$218-AI324)&lt;=0,0,MIN(($AA$218*(1/'Full Assumptions '!$F$407))/4,($AA$218-AI324))),-2)</f>
        <v>0</v>
      </c>
      <c r="AL281" s="1425">
        <f>ROUND(IF(($AA$218-AJ324)&lt;=0,0,MIN(($AA$218*(1/'Full Assumptions '!$F$407))/4,($AA$218-AJ324))),-2)</f>
        <v>0</v>
      </c>
      <c r="AM281" s="1425">
        <f>ROUND(IF(($AA$218-AK324)&lt;=0,0,MIN(($AA$218*(1/'Full Assumptions '!$F$407))/4,($AA$218-AK324))),-2)</f>
        <v>0</v>
      </c>
      <c r="AN281" s="1425">
        <f>ROUND(IF(($AA$218-AL324)&lt;=0,0,MIN(($AA$218*(1/'Full Assumptions '!$F$407))/4,($AA$218-AL324))),-2)</f>
        <v>0</v>
      </c>
      <c r="AO281" s="1425">
        <f>ROUND(IF(($AA$218-AM324)&lt;=0,0,MIN(($AA$218*(1/'Full Assumptions '!$F$407))/4,($AA$218-AM324))),-2)</f>
        <v>0</v>
      </c>
      <c r="AP281" s="1425">
        <f>ROUND(IF(($AA$218-AN324)&lt;=0,0,MIN(($AA$218*(1/'Full Assumptions '!$F$407))/4,($AA$218-AN324))),-2)</f>
        <v>0</v>
      </c>
      <c r="AQ281" s="1425">
        <f>ROUND(IF(($AA$218-AO324)&lt;=0,0,MIN(($AA$218*(1/'Full Assumptions '!$F$407))/4,($AA$218-AO324))),-2)</f>
        <v>0</v>
      </c>
      <c r="AR281" s="1425">
        <f>ROUND(IF(($AA$218-AP324)&lt;=0,0,MIN(($AA$218*(1/'Full Assumptions '!$F$407))/4,($AA$218-AP324))),-2)</f>
        <v>0</v>
      </c>
      <c r="AS281" s="1425">
        <f>ROUND(IF(($AA$218-AQ324)&lt;=0,0,MIN(($AA$218*(1/'Full Assumptions '!$F$407))/4,($AA$218-AQ324))),-2)</f>
        <v>0</v>
      </c>
      <c r="AT281" s="1425">
        <f>ROUND(IF(($AA$218-AR324)&lt;=0,0,MIN(($AA$218*(1/'Full Assumptions '!$F$407))/4,($AA$218-AR324))),-2)</f>
        <v>0</v>
      </c>
      <c r="AU281" s="1425">
        <f>ROUND(IF(($AA$218-AS324)&lt;=0,0,MIN(($AA$218*(1/'Full Assumptions '!$F$407))/4,($AA$218-AS324))),-2)</f>
        <v>0</v>
      </c>
      <c r="AV281" s="1425">
        <f>ROUND(IF(($AA$218-AT324)&lt;=0,0,MIN(($AA$218*(1/'Full Assumptions '!$F$407))/4,($AA$218-AT324))),-2)</f>
        <v>0</v>
      </c>
      <c r="AW281" s="1425">
        <f>ROUND(IF(($AA$218-AU324)&lt;=0,0,MIN(($AA$218*(1/'Full Assumptions '!$F$407))/4,($AA$218-AU324))),-2)</f>
        <v>0</v>
      </c>
      <c r="AX281" s="1425">
        <f>ROUND(IF(($AA$218-AV324)&lt;=0,0,MIN(($AA$218*(1/'Full Assumptions '!$F$407))/4,($AA$218-AV324))),-2)</f>
        <v>0</v>
      </c>
      <c r="AY281" s="1425">
        <f>ROUND(IF(($AA$218-AW324)&lt;=0,0,MIN(($AA$218*(1/'Full Assumptions '!$F$407))/4,($AA$218-AW324))),-2)</f>
        <v>0</v>
      </c>
      <c r="AZ281" s="1425">
        <f>ROUND(IF(($AA$218-AX324)&lt;=0,0,MIN(($AA$218*(1/'Full Assumptions '!$F$407))/4,($AA$218-AX324))),-2)</f>
        <v>0</v>
      </c>
      <c r="BA281" s="1425">
        <f>ROUND(IF(($AA$218-AY324)&lt;=0,0,MIN(($AA$218*(1/'Full Assumptions '!$F$407))/4,($AA$218-AY324))),-2)</f>
        <v>0</v>
      </c>
      <c r="BB281" s="1425">
        <f>ROUND(IF(($AA$218-AZ324)&lt;=0,0,MIN(($AA$218*(1/'Full Assumptions '!$F$407))/4,($AA$218-AZ324))),-2)</f>
        <v>0</v>
      </c>
      <c r="BC281" s="1425">
        <f>ROUND(IF(($AA$218-BA324)&lt;=0,0,MIN(($AA$218*(1/'Full Assumptions '!$F$407))/4,($AA$218-BA324))),-2)</f>
        <v>0</v>
      </c>
      <c r="BD281" s="1425">
        <f>ROUND(IF(($AA$218-BB324)&lt;=0,0,MIN(($AA$218*(1/'Full Assumptions '!$F$407))/4,($AA$218-BB324))),-2)</f>
        <v>0</v>
      </c>
      <c r="BE281" s="1425">
        <f>ROUND(IF(($AA$218-BC324)&lt;=0,0,MIN(($AA$218*(1/'Full Assumptions '!$F$407))/4,($AA$218-BC324))),-2)</f>
        <v>0</v>
      </c>
      <c r="BF281" s="1425">
        <f>ROUND(IF(($AA$218-BD324)&lt;=0,0,MIN(($AA$218*(1/'Full Assumptions '!$F$407))/4,($AA$218-BD324))),-2)</f>
        <v>0</v>
      </c>
      <c r="BG281" s="1425">
        <f>ROUND(IF(($AA$218-BE324)&lt;=0,0,MIN(($AA$218*(1/'Full Assumptions '!$F$407))/4,($AA$218-BE324))),-2)</f>
        <v>0</v>
      </c>
      <c r="BH281" s="1425">
        <f>ROUND(IF(($AA$218-BF324)&lt;=0,0,MIN(($AA$218*(1/'Full Assumptions '!$F$407))/4,($AA$218-BF324))),-2)</f>
        <v>0</v>
      </c>
      <c r="BI281" s="1425">
        <f>ROUND(IF(($AA$218-BG324)&lt;=0,0,MIN(($AA$218*(1/'Full Assumptions '!$F$407))/4,($AA$218-BG324))),-2)</f>
        <v>0</v>
      </c>
      <c r="BJ281" s="1425">
        <f>ROUND(IF(($AA$218-BH324)&lt;=0,0,MIN(($AA$218*(1/'Full Assumptions '!$F$407))/4,($AA$218-BH324))),-2)</f>
        <v>0</v>
      </c>
      <c r="BK281" s="1425">
        <f>ROUND(IF(($AA$218-BI324)&lt;=0,0,MIN(($AA$218*(1/'Full Assumptions '!$F$407))/4,($AA$218-BI324))),-2)</f>
        <v>0</v>
      </c>
      <c r="BL281" s="1425">
        <f>ROUND(IF(($AA$218-BJ324)&lt;=0,0,MIN(($AA$218*(1/'Full Assumptions '!$F$407))/4,($AA$218-BJ324))),-2)</f>
        <v>0</v>
      </c>
      <c r="BM281" s="1425">
        <f>ROUND(IF(($AA$218-BK324)&lt;=0,0,MIN(($AA$218*(1/'Full Assumptions '!$F$407))/4,($AA$218-BK324))),-2)</f>
        <v>0</v>
      </c>
      <c r="BN281" s="1425">
        <f>ROUND(IF(($AA$218-BL324)&lt;=0,0,MIN(($AA$218*(1/'Full Assumptions '!$F$407))/4,($AA$218-BL324))),-2)</f>
        <v>0</v>
      </c>
    </row>
    <row r="282" spans="2:66" ht="10.5">
      <c r="B282" s="1624"/>
      <c r="C282" s="1446" t="s">
        <v>67</v>
      </c>
      <c r="D282" s="1424"/>
      <c r="E282" s="1424"/>
      <c r="F282" s="1424"/>
      <c r="G282" s="1424"/>
      <c r="H282" s="1424"/>
      <c r="I282" s="1424"/>
      <c r="J282" s="1424"/>
      <c r="K282" s="1424"/>
      <c r="L282" s="1424"/>
      <c r="M282" s="1424"/>
      <c r="N282" s="1424"/>
      <c r="O282" s="1424"/>
      <c r="P282" s="1424"/>
      <c r="Q282" s="1424"/>
      <c r="R282" s="1424"/>
      <c r="S282" s="1424"/>
      <c r="T282" s="1424"/>
      <c r="U282" s="1424"/>
      <c r="V282" s="1424"/>
      <c r="W282" s="1424"/>
      <c r="X282" s="1424"/>
      <c r="Y282" s="1424"/>
      <c r="Z282" s="1424"/>
      <c r="AA282" s="1424"/>
      <c r="AB282" s="1424">
        <f>ROUND(IF(($AB$219-Y325)&lt;=0,0,MIN(($AB$219*(1/'Full Assumptions '!$F$407))/4,($AB$219-Y325))),-2)</f>
        <v>0</v>
      </c>
      <c r="AC282" s="1424">
        <f>ROUND(IF(($AB$219-Z325)&lt;=0,0,MIN(($AB$219*(1/'Full Assumptions '!$F$407))/4,($AB$219-Z325))),-2)</f>
        <v>0</v>
      </c>
      <c r="AD282" s="1424">
        <f>ROUND(IF(($AB$219-AA325)&lt;=0,0,MIN(($AB$219*(1/'Full Assumptions '!$F$407))/4,($AB$219-AA325))),-2)</f>
        <v>0</v>
      </c>
      <c r="AE282" s="1424">
        <f>ROUND(IF(($AB$219-AB325)&lt;=0,0,MIN(($AB$219*(1/'Full Assumptions '!$F$407))/4,($AB$219-AB325))),-2)</f>
        <v>0</v>
      </c>
      <c r="AF282" s="1424">
        <f>ROUND(IF(($AB$219-AC325)&lt;=0,0,MIN(($AB$219*(1/'Full Assumptions '!$F$407))/4,($AB$219-AC325))),-2)</f>
        <v>0</v>
      </c>
      <c r="AG282" s="1424">
        <f>ROUND(IF(($AB$219-AD325)&lt;=0,0,MIN(($AB$219*(1/'Full Assumptions '!$F$407))/4,($AB$219-AD325))),-2)</f>
        <v>0</v>
      </c>
      <c r="AH282" s="1424">
        <f>ROUND(IF(($AB$219-AE325)&lt;=0,0,MIN(($AB$219*(1/'Full Assumptions '!$F$407))/4,($AB$219-AE325))),-2)</f>
        <v>0</v>
      </c>
      <c r="AI282" s="1424">
        <f>ROUND(IF(($AB$219-AF325)&lt;=0,0,MIN(($AB$219*(1/'Full Assumptions '!$F$407))/4,($AB$219-AF325))),-2)</f>
        <v>0</v>
      </c>
      <c r="AJ282" s="1424">
        <f>ROUND(IF(($AB$219-AG325)&lt;=0,0,MIN(($AB$219*(1/'Full Assumptions '!$F$407))/4,($AB$219-AG325))),-2)</f>
        <v>0</v>
      </c>
      <c r="AK282" s="1424">
        <f>ROUND(IF(($AB$219-AH325)&lt;=0,0,MIN(($AB$219*(1/'Full Assumptions '!$F$407))/4,($AB$219-AH325))),-2)</f>
        <v>0</v>
      </c>
      <c r="AL282" s="1424">
        <f>ROUND(IF(($AB$219-AI325)&lt;=0,0,MIN(($AB$219*(1/'Full Assumptions '!$F$407))/4,($AB$219-AI325))),-2)</f>
        <v>0</v>
      </c>
      <c r="AM282" s="1424">
        <f>ROUND(IF(($AB$219-AJ325)&lt;=0,0,MIN(($AB$219*(1/'Full Assumptions '!$F$407))/4,($AB$219-AJ325))),-2)</f>
        <v>0</v>
      </c>
      <c r="AN282" s="1424">
        <f>ROUND(IF(($AB$219-AK325)&lt;=0,0,MIN(($AB$219*(1/'Full Assumptions '!$F$407))/4,($AB$219-AK325))),-2)</f>
        <v>0</v>
      </c>
      <c r="AO282" s="1424">
        <f>ROUND(IF(($AB$219-AL325)&lt;=0,0,MIN(($AB$219*(1/'Full Assumptions '!$F$407))/4,($AB$219-AL325))),-2)</f>
        <v>0</v>
      </c>
      <c r="AP282" s="1424">
        <f>ROUND(IF(($AB$219-AM325)&lt;=0,0,MIN(($AB$219*(1/'Full Assumptions '!$F$407))/4,($AB$219-AM325))),-2)</f>
        <v>0</v>
      </c>
      <c r="AQ282" s="1424">
        <f>ROUND(IF(($AB$219-AN325)&lt;=0,0,MIN(($AB$219*(1/'Full Assumptions '!$F$407))/4,($AB$219-AN325))),-2)</f>
        <v>0</v>
      </c>
      <c r="AR282" s="1424">
        <f>ROUND(IF(($AB$219-AO325)&lt;=0,0,MIN(($AB$219*(1/'Full Assumptions '!$F$407))/4,($AB$219-AO325))),-2)</f>
        <v>0</v>
      </c>
      <c r="AS282" s="1424">
        <f>ROUND(IF(($AB$219-AP325)&lt;=0,0,MIN(($AB$219*(1/'Full Assumptions '!$F$407))/4,($AB$219-AP325))),-2)</f>
        <v>0</v>
      </c>
      <c r="AT282" s="1424">
        <f>ROUND(IF(($AB$219-AQ325)&lt;=0,0,MIN(($AB$219*(1/'Full Assumptions '!$F$407))/4,($AB$219-AQ325))),-2)</f>
        <v>0</v>
      </c>
      <c r="AU282" s="1424">
        <f>ROUND(IF(($AB$219-AR325)&lt;=0,0,MIN(($AB$219*(1/'Full Assumptions '!$F$407))/4,($AB$219-AR325))),-2)</f>
        <v>0</v>
      </c>
      <c r="AV282" s="1424">
        <f>ROUND(IF(($AB$219-AS325)&lt;=0,0,MIN(($AB$219*(1/'Full Assumptions '!$F$407))/4,($AB$219-AS325))),-2)</f>
        <v>0</v>
      </c>
      <c r="AW282" s="1424">
        <f>ROUND(IF(($AB$219-AT325)&lt;=0,0,MIN(($AB$219*(1/'Full Assumptions '!$F$407))/4,($AB$219-AT325))),-2)</f>
        <v>0</v>
      </c>
      <c r="AX282" s="1424">
        <f>ROUND(IF(($AB$219-AU325)&lt;=0,0,MIN(($AB$219*(1/'Full Assumptions '!$F$407))/4,($AB$219-AU325))),-2)</f>
        <v>0</v>
      </c>
      <c r="AY282" s="1424">
        <f>ROUND(IF(($AB$219-AV325)&lt;=0,0,MIN(($AB$219*(1/'Full Assumptions '!$F$407))/4,($AB$219-AV325))),-2)</f>
        <v>0</v>
      </c>
      <c r="AZ282" s="1424">
        <f>ROUND(IF(($AB$219-AW325)&lt;=0,0,MIN(($AB$219*(1/'Full Assumptions '!$F$407))/4,($AB$219-AW325))),-2)</f>
        <v>0</v>
      </c>
      <c r="BA282" s="1424">
        <f>ROUND(IF(($AB$219-AX325)&lt;=0,0,MIN(($AB$219*(1/'Full Assumptions '!$F$407))/4,($AB$219-AX325))),-2)</f>
        <v>0</v>
      </c>
      <c r="BB282" s="1424">
        <f>ROUND(IF(($AB$219-AY325)&lt;=0,0,MIN(($AB$219*(1/'Full Assumptions '!$F$407))/4,($AB$219-AY325))),-2)</f>
        <v>0</v>
      </c>
      <c r="BC282" s="1424">
        <f>ROUND(IF(($AB$219-AZ325)&lt;=0,0,MIN(($AB$219*(1/'Full Assumptions '!$F$407))/4,($AB$219-AZ325))),-2)</f>
        <v>0</v>
      </c>
      <c r="BD282" s="1424">
        <f>ROUND(IF(($AB$219-BA325)&lt;=0,0,MIN(($AB$219*(1/'Full Assumptions '!$F$407))/4,($AB$219-BA325))),-2)</f>
        <v>0</v>
      </c>
      <c r="BE282" s="1424">
        <f>ROUND(IF(($AB$219-BB325)&lt;=0,0,MIN(($AB$219*(1/'Full Assumptions '!$F$407))/4,($AB$219-BB325))),-2)</f>
        <v>0</v>
      </c>
      <c r="BF282" s="1424">
        <f>ROUND(IF(($AB$219-BC325)&lt;=0,0,MIN(($AB$219*(1/'Full Assumptions '!$F$407))/4,($AB$219-BC325))),-2)</f>
        <v>0</v>
      </c>
      <c r="BG282" s="1424">
        <f>ROUND(IF(($AB$219-BD325)&lt;=0,0,MIN(($AB$219*(1/'Full Assumptions '!$F$407))/4,($AB$219-BD325))),-2)</f>
        <v>0</v>
      </c>
      <c r="BH282" s="1424">
        <f>ROUND(IF(($AB$219-BE325)&lt;=0,0,MIN(($AB$219*(1/'Full Assumptions '!$F$407))/4,($AB$219-BE325))),-2)</f>
        <v>0</v>
      </c>
      <c r="BI282" s="1424">
        <f>ROUND(IF(($AB$219-BF325)&lt;=0,0,MIN(($AB$219*(1/'Full Assumptions '!$F$407))/4,($AB$219-BF325))),-2)</f>
        <v>0</v>
      </c>
      <c r="BJ282" s="1424">
        <f>ROUND(IF(($AB$219-BG325)&lt;=0,0,MIN(($AB$219*(1/'Full Assumptions '!$F$407))/4,($AB$219-BG325))),-2)</f>
        <v>0</v>
      </c>
      <c r="BK282" s="1424">
        <f>ROUND(IF(($AB$219-BH325)&lt;=0,0,MIN(($AB$219*(1/'Full Assumptions '!$F$407))/4,($AB$219-BH325))),-2)</f>
        <v>0</v>
      </c>
      <c r="BL282" s="1424">
        <f>ROUND(IF(($AB$219-BI325)&lt;=0,0,MIN(($AB$219*(1/'Full Assumptions '!$F$407))/4,($AB$219-BI325))),-2)</f>
        <v>0</v>
      </c>
      <c r="BM282" s="1424">
        <f>ROUND(IF(($AB$219-BJ325)&lt;=0,0,MIN(($AB$219*(1/'Full Assumptions '!$F$407))/4,($AB$219-BJ325))),-2)</f>
        <v>0</v>
      </c>
      <c r="BN282" s="1424">
        <f>ROUND(IF(($AB$219-BK325)&lt;=0,0,MIN(($AB$219*(1/'Full Assumptions '!$F$407))/4,($AB$219-BK325))),-2)</f>
        <v>0</v>
      </c>
    </row>
    <row r="283" spans="2:66" ht="10.5">
      <c r="B283" s="1624"/>
      <c r="C283" s="1446" t="s">
        <v>68</v>
      </c>
      <c r="D283" s="1425"/>
      <c r="E283" s="1425"/>
      <c r="F283" s="1425"/>
      <c r="G283" s="1425"/>
      <c r="H283" s="1425"/>
      <c r="I283" s="1425"/>
      <c r="J283" s="1425"/>
      <c r="K283" s="1425"/>
      <c r="L283" s="1425"/>
      <c r="M283" s="1425"/>
      <c r="N283" s="1425"/>
      <c r="O283" s="1425"/>
      <c r="P283" s="1425"/>
      <c r="Q283" s="1425"/>
      <c r="R283" s="1425"/>
      <c r="S283" s="1425"/>
      <c r="T283" s="1425"/>
      <c r="U283" s="1425"/>
      <c r="V283" s="1425"/>
      <c r="W283" s="1425"/>
      <c r="X283" s="1425"/>
      <c r="Y283" s="1425"/>
      <c r="Z283" s="1425"/>
      <c r="AA283" s="1425"/>
      <c r="AB283" s="1425"/>
      <c r="AC283" s="1425">
        <f>ROUND(IF(($AC$220-Y326)&lt;=0,0,MIN(($AC$220*(1/'Full Assumptions '!$F$407))/4,($AC$220-Y326))),-2)</f>
        <v>0</v>
      </c>
      <c r="AD283" s="1425">
        <f>ROUND(IF(($AC$220-Z326)&lt;=0,0,MIN(($AC$220*(1/'Full Assumptions '!$F$407))/4,($AC$220-Z326))),-2)</f>
        <v>0</v>
      </c>
      <c r="AE283" s="1425">
        <f>ROUND(IF(($AC$220-AA326)&lt;=0,0,MIN(($AC$220*(1/'Full Assumptions '!$F$407))/4,($AC$220-AA326))),-2)</f>
        <v>0</v>
      </c>
      <c r="AF283" s="1425">
        <f>ROUND(IF(($AC$220-AB326)&lt;=0,0,MIN(($AC$220*(1/'Full Assumptions '!$F$407))/4,($AC$220-AB326))),-2)</f>
        <v>0</v>
      </c>
      <c r="AG283" s="1425">
        <f>ROUND(IF(($AC$220-AC326)&lt;=0,0,MIN(($AC$220*(1/'Full Assumptions '!$F$407))/4,($AC$220-AC326))),-2)</f>
        <v>0</v>
      </c>
      <c r="AH283" s="1425">
        <f>ROUND(IF(($AC$220-AD326)&lt;=0,0,MIN(($AC$220*(1/'Full Assumptions '!$F$407))/4,($AC$220-AD326))),-2)</f>
        <v>0</v>
      </c>
      <c r="AI283" s="1425">
        <f>ROUND(IF(($AC$220-AE326)&lt;=0,0,MIN(($AC$220*(1/'Full Assumptions '!$F$407))/4,($AC$220-AE326))),-2)</f>
        <v>0</v>
      </c>
      <c r="AJ283" s="1425">
        <f>ROUND(IF(($AC$220-AF326)&lt;=0,0,MIN(($AC$220*(1/'Full Assumptions '!$F$407))/4,($AC$220-AF326))),-2)</f>
        <v>0</v>
      </c>
      <c r="AK283" s="1425">
        <f>ROUND(IF(($AC$220-AG326)&lt;=0,0,MIN(($AC$220*(1/'Full Assumptions '!$F$407))/4,($AC$220-AG326))),-2)</f>
        <v>0</v>
      </c>
      <c r="AL283" s="1425">
        <f>ROUND(IF(($AC$220-AH326)&lt;=0,0,MIN(($AC$220*(1/'Full Assumptions '!$F$407))/4,($AC$220-AH326))),-2)</f>
        <v>0</v>
      </c>
      <c r="AM283" s="1425">
        <f>ROUND(IF(($AC$220-AI326)&lt;=0,0,MIN(($AC$220*(1/'Full Assumptions '!$F$407))/4,($AC$220-AI326))),-2)</f>
        <v>0</v>
      </c>
      <c r="AN283" s="1425">
        <f>ROUND(IF(($AC$220-AJ326)&lt;=0,0,MIN(($AC$220*(1/'Full Assumptions '!$F$407))/4,($AC$220-AJ326))),-2)</f>
        <v>0</v>
      </c>
      <c r="AO283" s="1425">
        <f>ROUND(IF(($AC$220-AK326)&lt;=0,0,MIN(($AC$220*(1/'Full Assumptions '!$F$407))/4,($AC$220-AK326))),-2)</f>
        <v>0</v>
      </c>
      <c r="AP283" s="1425">
        <f>ROUND(IF(($AC$220-AL326)&lt;=0,0,MIN(($AC$220*(1/'Full Assumptions '!$F$407))/4,($AC$220-AL326))),-2)</f>
        <v>0</v>
      </c>
      <c r="AQ283" s="1425">
        <f>ROUND(IF(($AC$220-AM326)&lt;=0,0,MIN(($AC$220*(1/'Full Assumptions '!$F$407))/4,($AC$220-AM326))),-2)</f>
        <v>0</v>
      </c>
      <c r="AR283" s="1425">
        <f>ROUND(IF(($AC$220-AN326)&lt;=0,0,MIN(($AC$220*(1/'Full Assumptions '!$F$407))/4,($AC$220-AN326))),-2)</f>
        <v>0</v>
      </c>
      <c r="AS283" s="1425">
        <f>ROUND(IF(($AC$220-AO326)&lt;=0,0,MIN(($AC$220*(1/'Full Assumptions '!$F$407))/4,($AC$220-AO326))),-2)</f>
        <v>0</v>
      </c>
      <c r="AT283" s="1425">
        <f>ROUND(IF(($AC$220-AP326)&lt;=0,0,MIN(($AC$220*(1/'Full Assumptions '!$F$407))/4,($AC$220-AP326))),-2)</f>
        <v>0</v>
      </c>
      <c r="AU283" s="1425">
        <f>ROUND(IF(($AC$220-AQ326)&lt;=0,0,MIN(($AC$220*(1/'Full Assumptions '!$F$407))/4,($AC$220-AQ326))),-2)</f>
        <v>0</v>
      </c>
      <c r="AV283" s="1425">
        <f>ROUND(IF(($AC$220-AR326)&lt;=0,0,MIN(($AC$220*(1/'Full Assumptions '!$F$407))/4,($AC$220-AR326))),-2)</f>
        <v>0</v>
      </c>
      <c r="AW283" s="1425">
        <f>ROUND(IF(($AC$220-AS326)&lt;=0,0,MIN(($AC$220*(1/'Full Assumptions '!$F$407))/4,($AC$220-AS326))),-2)</f>
        <v>0</v>
      </c>
      <c r="AX283" s="1425">
        <f>ROUND(IF(($AC$220-AT326)&lt;=0,0,MIN(($AC$220*(1/'Full Assumptions '!$F$407))/4,($AC$220-AT326))),-2)</f>
        <v>0</v>
      </c>
      <c r="AY283" s="1425">
        <f>ROUND(IF(($AC$220-AU326)&lt;=0,0,MIN(($AC$220*(1/'Full Assumptions '!$F$407))/4,($AC$220-AU326))),-2)</f>
        <v>0</v>
      </c>
      <c r="AZ283" s="1425">
        <f>ROUND(IF(($AC$220-AV326)&lt;=0,0,MIN(($AC$220*(1/'Full Assumptions '!$F$407))/4,($AC$220-AV326))),-2)</f>
        <v>0</v>
      </c>
      <c r="BA283" s="1425">
        <f>ROUND(IF(($AC$220-AW326)&lt;=0,0,MIN(($AC$220*(1/'Full Assumptions '!$F$407))/4,($AC$220-AW326))),-2)</f>
        <v>0</v>
      </c>
      <c r="BB283" s="1425">
        <f>ROUND(IF(($AC$220-AX326)&lt;=0,0,MIN(($AC$220*(1/'Full Assumptions '!$F$407))/4,($AC$220-AX326))),-2)</f>
        <v>0</v>
      </c>
      <c r="BC283" s="1425">
        <f>ROUND(IF(($AC$220-AY326)&lt;=0,0,MIN(($AC$220*(1/'Full Assumptions '!$F$407))/4,($AC$220-AY326))),-2)</f>
        <v>0</v>
      </c>
      <c r="BD283" s="1425">
        <f>ROUND(IF(($AC$220-AZ326)&lt;=0,0,MIN(($AC$220*(1/'Full Assumptions '!$F$407))/4,($AC$220-AZ326))),-2)</f>
        <v>0</v>
      </c>
      <c r="BE283" s="1425">
        <f>ROUND(IF(($AC$220-BA326)&lt;=0,0,MIN(($AC$220*(1/'Full Assumptions '!$F$407))/4,($AC$220-BA326))),-2)</f>
        <v>0</v>
      </c>
      <c r="BF283" s="1425">
        <f>ROUND(IF(($AC$220-BB326)&lt;=0,0,MIN(($AC$220*(1/'Full Assumptions '!$F$407))/4,($AC$220-BB326))),-2)</f>
        <v>0</v>
      </c>
      <c r="BG283" s="1425">
        <f>ROUND(IF(($AC$220-BC326)&lt;=0,0,MIN(($AC$220*(1/'Full Assumptions '!$F$407))/4,($AC$220-BC326))),-2)</f>
        <v>0</v>
      </c>
      <c r="BH283" s="1425">
        <f>ROUND(IF(($AC$220-BD326)&lt;=0,0,MIN(($AC$220*(1/'Full Assumptions '!$F$407))/4,($AC$220-BD326))),-2)</f>
        <v>0</v>
      </c>
      <c r="BI283" s="1425">
        <f>ROUND(IF(($AC$220-BE326)&lt;=0,0,MIN(($AC$220*(1/'Full Assumptions '!$F$407))/4,($AC$220-BE326))),-2)</f>
        <v>0</v>
      </c>
      <c r="BJ283" s="1425">
        <f>ROUND(IF(($AC$220-BF326)&lt;=0,0,MIN(($AC$220*(1/'Full Assumptions '!$F$407))/4,($AC$220-BF326))),-2)</f>
        <v>0</v>
      </c>
      <c r="BK283" s="1425">
        <f>ROUND(IF(($AC$220-BG326)&lt;=0,0,MIN(($AC$220*(1/'Full Assumptions '!$F$407))/4,($AC$220-BG326))),-2)</f>
        <v>0</v>
      </c>
      <c r="BL283" s="1425">
        <f>ROUND(IF(($AC$220-BH326)&lt;=0,0,MIN(($AC$220*(1/'Full Assumptions '!$F$407))/4,($AC$220-BH326))),-2)</f>
        <v>0</v>
      </c>
      <c r="BM283" s="1425">
        <f>ROUND(IF(($AC$220-BI326)&lt;=0,0,MIN(($AC$220*(1/'Full Assumptions '!$F$407))/4,($AC$220-BI326))),-2)</f>
        <v>0</v>
      </c>
      <c r="BN283" s="1425">
        <f>ROUND(IF(($AC$220-BJ326)&lt;=0,0,MIN(($AC$220*(1/'Full Assumptions '!$F$407))/4,($AC$220-BJ326))),-2)</f>
        <v>0</v>
      </c>
    </row>
    <row r="284" spans="2:66" ht="10.5">
      <c r="B284" s="1458"/>
      <c r="C284" s="1446" t="s">
        <v>69</v>
      </c>
      <c r="D284" s="1424"/>
      <c r="E284" s="1424"/>
      <c r="F284" s="1424"/>
      <c r="G284" s="1424"/>
      <c r="H284" s="1424"/>
      <c r="I284" s="1424"/>
      <c r="J284" s="1424"/>
      <c r="K284" s="1424"/>
      <c r="L284" s="1424"/>
      <c r="M284" s="1424"/>
      <c r="N284" s="1424"/>
      <c r="O284" s="1424"/>
      <c r="P284" s="1424"/>
      <c r="Q284" s="1424"/>
      <c r="R284" s="1424"/>
      <c r="S284" s="1424"/>
      <c r="T284" s="1424"/>
      <c r="U284" s="1424"/>
      <c r="V284" s="1424"/>
      <c r="W284" s="1424"/>
      <c r="X284" s="1424"/>
      <c r="Y284" s="1424"/>
      <c r="Z284" s="1424"/>
      <c r="AA284" s="1424"/>
      <c r="AB284" s="1424"/>
      <c r="AC284" s="1424"/>
      <c r="AD284" s="1424">
        <f>ROUND(IF(($AD$221-Y327)&lt;=0,0,MIN(($AD$221*(1/'Full Assumptions '!$F$407))/4,($AD$221-Y327))),-2)</f>
        <v>0</v>
      </c>
      <c r="AE284" s="1424">
        <f>ROUND(IF(($AD$221-Z327)&lt;=0,0,MIN(($AD$221*(1/'Full Assumptions '!$F$407))/4,($AD$221-Z327))),-2)</f>
        <v>0</v>
      </c>
      <c r="AF284" s="1424">
        <f>ROUND(IF(($AD$221-AA327)&lt;=0,0,MIN(($AD$221*(1/'Full Assumptions '!$F$407))/4,($AD$221-AA327))),-2)</f>
        <v>0</v>
      </c>
      <c r="AG284" s="1424">
        <f>ROUND(IF(($AD$221-AB327)&lt;=0,0,MIN(($AD$221*(1/'Full Assumptions '!$F$407))/4,($AD$221-AB327))),-2)</f>
        <v>0</v>
      </c>
      <c r="AH284" s="1424">
        <f>ROUND(IF(($AD$221-AC327)&lt;=0,0,MIN(($AD$221*(1/'Full Assumptions '!$F$407))/4,($AD$221-AC327))),-2)</f>
        <v>0</v>
      </c>
      <c r="AI284" s="1424">
        <f>ROUND(IF(($AD$221-AD327)&lt;=0,0,MIN(($AD$221*(1/'Full Assumptions '!$F$407))/4,($AD$221-AD327))),-2)</f>
        <v>0</v>
      </c>
      <c r="AJ284" s="1424">
        <f>ROUND(IF(($AD$221-AE327)&lt;=0,0,MIN(($AD$221*(1/'Full Assumptions '!$F$407))/4,($AD$221-AE327))),-2)</f>
        <v>0</v>
      </c>
      <c r="AK284" s="1424">
        <f>ROUND(IF(($AD$221-AF327)&lt;=0,0,MIN(($AD$221*(1/'Full Assumptions '!$F$407))/4,($AD$221-AF327))),-2)</f>
        <v>0</v>
      </c>
      <c r="AL284" s="1424">
        <f>ROUND(IF(($AD$221-AG327)&lt;=0,0,MIN(($AD$221*(1/'Full Assumptions '!$F$407))/4,($AD$221-AG327))),-2)</f>
        <v>0</v>
      </c>
      <c r="AM284" s="1424">
        <f>ROUND(IF(($AD$221-AH327)&lt;=0,0,MIN(($AD$221*(1/'Full Assumptions '!$F$407))/4,($AD$221-AH327))),-2)</f>
        <v>0</v>
      </c>
      <c r="AN284" s="1424">
        <f>ROUND(IF(($AD$221-AI327)&lt;=0,0,MIN(($AD$221*(1/'Full Assumptions '!$F$407))/4,($AD$221-AI327))),-2)</f>
        <v>0</v>
      </c>
      <c r="AO284" s="1424">
        <f>ROUND(IF(($AD$221-AJ327)&lt;=0,0,MIN(($AD$221*(1/'Full Assumptions '!$F$407))/4,($AD$221-AJ327))),-2)</f>
        <v>0</v>
      </c>
      <c r="AP284" s="1424">
        <f>ROUND(IF(($AD$221-AK327)&lt;=0,0,MIN(($AD$221*(1/'Full Assumptions '!$F$407))/4,($AD$221-AK327))),-2)</f>
        <v>0</v>
      </c>
      <c r="AQ284" s="1424">
        <f>ROUND(IF(($AD$221-AL327)&lt;=0,0,MIN(($AD$221*(1/'Full Assumptions '!$F$407))/4,($AD$221-AL327))),-2)</f>
        <v>0</v>
      </c>
      <c r="AR284" s="1424">
        <f>ROUND(IF(($AD$221-AM327)&lt;=0,0,MIN(($AD$221*(1/'Full Assumptions '!$F$407))/4,($AD$221-AM327))),-2)</f>
        <v>0</v>
      </c>
      <c r="AS284" s="1424">
        <f>ROUND(IF(($AD$221-AN327)&lt;=0,0,MIN(($AD$221*(1/'Full Assumptions '!$F$407))/4,($AD$221-AN327))),-2)</f>
        <v>0</v>
      </c>
      <c r="AT284" s="1424">
        <f>ROUND(IF(($AD$221-AO327)&lt;=0,0,MIN(($AD$221*(1/'Full Assumptions '!$F$407))/4,($AD$221-AO327))),-2)</f>
        <v>0</v>
      </c>
      <c r="AU284" s="1424">
        <f>ROUND(IF(($AD$221-AP327)&lt;=0,0,MIN(($AD$221*(1/'Full Assumptions '!$F$407))/4,($AD$221-AP327))),-2)</f>
        <v>0</v>
      </c>
      <c r="AV284" s="1424">
        <f>ROUND(IF(($AD$221-AQ327)&lt;=0,0,MIN(($AD$221*(1/'Full Assumptions '!$F$407))/4,($AD$221-AQ327))),-2)</f>
        <v>0</v>
      </c>
      <c r="AW284" s="1424">
        <f>ROUND(IF(($AD$221-AR327)&lt;=0,0,MIN(($AD$221*(1/'Full Assumptions '!$F$407))/4,($AD$221-AR327))),-2)</f>
        <v>0</v>
      </c>
      <c r="AX284" s="1424">
        <f>ROUND(IF(($AD$221-AS327)&lt;=0,0,MIN(($AD$221*(1/'Full Assumptions '!$F$407))/4,($AD$221-AS327))),-2)</f>
        <v>0</v>
      </c>
      <c r="AY284" s="1424">
        <f>ROUND(IF(($AD$221-AT327)&lt;=0,0,MIN(($AD$221*(1/'Full Assumptions '!$F$407))/4,($AD$221-AT327))),-2)</f>
        <v>0</v>
      </c>
      <c r="AZ284" s="1424">
        <f>ROUND(IF(($AD$221-AU327)&lt;=0,0,MIN(($AD$221*(1/'Full Assumptions '!$F$407))/4,($AD$221-AU327))),-2)</f>
        <v>0</v>
      </c>
      <c r="BA284" s="1424">
        <f>ROUND(IF(($AD$221-AV327)&lt;=0,0,MIN(($AD$221*(1/'Full Assumptions '!$F$407))/4,($AD$221-AV327))),-2)</f>
        <v>0</v>
      </c>
      <c r="BB284" s="1424">
        <f>ROUND(IF(($AD$221-AW327)&lt;=0,0,MIN(($AD$221*(1/'Full Assumptions '!$F$407))/4,($AD$221-AW327))),-2)</f>
        <v>0</v>
      </c>
      <c r="BC284" s="1424">
        <f>ROUND(IF(($AD$221-AX327)&lt;=0,0,MIN(($AD$221*(1/'Full Assumptions '!$F$407))/4,($AD$221-AX327))),-2)</f>
        <v>0</v>
      </c>
      <c r="BD284" s="1424">
        <f>ROUND(IF(($AD$221-AY327)&lt;=0,0,MIN(($AD$221*(1/'Full Assumptions '!$F$407))/4,($AD$221-AY327))),-2)</f>
        <v>0</v>
      </c>
      <c r="BE284" s="1424">
        <f>ROUND(IF(($AD$221-AZ327)&lt;=0,0,MIN(($AD$221*(1/'Full Assumptions '!$F$407))/4,($AD$221-AZ327))),-2)</f>
        <v>0</v>
      </c>
      <c r="BF284" s="1424">
        <f>ROUND(IF(($AD$221-BA327)&lt;=0,0,MIN(($AD$221*(1/'Full Assumptions '!$F$407))/4,($AD$221-BA327))),-2)</f>
        <v>0</v>
      </c>
      <c r="BG284" s="1424">
        <f>ROUND(IF(($AD$221-BB327)&lt;=0,0,MIN(($AD$221*(1/'Full Assumptions '!$F$407))/4,($AD$221-BB327))),-2)</f>
        <v>0</v>
      </c>
      <c r="BH284" s="1424">
        <f>ROUND(IF(($AD$221-BC327)&lt;=0,0,MIN(($AD$221*(1/'Full Assumptions '!$F$407))/4,($AD$221-BC327))),-2)</f>
        <v>0</v>
      </c>
      <c r="BI284" s="1424">
        <f>ROUND(IF(($AD$221-BD327)&lt;=0,0,MIN(($AD$221*(1/'Full Assumptions '!$F$407))/4,($AD$221-BD327))),-2)</f>
        <v>0</v>
      </c>
      <c r="BJ284" s="1424">
        <f>ROUND(IF(($AD$221-BE327)&lt;=0,0,MIN(($AD$221*(1/'Full Assumptions '!$F$407))/4,($AD$221-BE327))),-2)</f>
        <v>0</v>
      </c>
      <c r="BK284" s="1424">
        <f>ROUND(IF(($AD$221-BF327)&lt;=0,0,MIN(($AD$221*(1/'Full Assumptions '!$F$407))/4,($AD$221-BF327))),-2)</f>
        <v>0</v>
      </c>
      <c r="BL284" s="1424">
        <f>ROUND(IF(($AD$221-BG327)&lt;=0,0,MIN(($AD$221*(1/'Full Assumptions '!$F$407))/4,($AD$221-BG327))),-2)</f>
        <v>0</v>
      </c>
      <c r="BM284" s="1424">
        <f>ROUND(IF(($AD$221-BH327)&lt;=0,0,MIN(($AD$221*(1/'Full Assumptions '!$F$407))/4,($AD$221-BH327))),-2)</f>
        <v>0</v>
      </c>
      <c r="BN284" s="1424">
        <f>ROUND(IF(($AD$221-BI327)&lt;=0,0,MIN(($AD$221*(1/'Full Assumptions '!$F$407))/4,($AD$221-BI327))),-2)</f>
        <v>0</v>
      </c>
    </row>
    <row r="285" spans="2:66" ht="10.5">
      <c r="B285" s="1624" t="s">
        <v>317</v>
      </c>
      <c r="C285" s="1446" t="s">
        <v>66</v>
      </c>
      <c r="D285" s="1425"/>
      <c r="E285" s="1425"/>
      <c r="F285" s="1425"/>
      <c r="G285" s="1425"/>
      <c r="H285" s="1425"/>
      <c r="I285" s="1425"/>
      <c r="J285" s="1425"/>
      <c r="K285" s="1425"/>
      <c r="L285" s="1425"/>
      <c r="M285" s="1425"/>
      <c r="N285" s="1425"/>
      <c r="O285" s="1425"/>
      <c r="P285" s="1425"/>
      <c r="Q285" s="1425"/>
      <c r="R285" s="1425"/>
      <c r="S285" s="1425"/>
      <c r="T285" s="1425"/>
      <c r="U285" s="1425"/>
      <c r="V285" s="1425"/>
      <c r="W285" s="1425"/>
      <c r="X285" s="1425"/>
      <c r="Y285" s="1425"/>
      <c r="Z285" s="1425"/>
      <c r="AA285" s="1425"/>
      <c r="AB285" s="1425"/>
      <c r="AC285" s="1425"/>
      <c r="AD285" s="1425"/>
      <c r="AE285" s="1425">
        <f>ROUND(IF(($AE$222-Y328)&lt;=0,0,MIN(($AE$222*(1/'Full Assumptions '!$F$407))/4,($AE$222-Y328))),-2)</f>
        <v>0</v>
      </c>
      <c r="AF285" s="1425">
        <f>ROUND(IF(($AE$222-Z328)&lt;=0,0,MIN(($AE$222*(1/'Full Assumptions '!$F$407))/4,($AE$222-Z328))),-2)</f>
        <v>0</v>
      </c>
      <c r="AG285" s="1425">
        <f>ROUND(IF(($AE$222-AA328)&lt;=0,0,MIN(($AE$222*(1/'Full Assumptions '!$F$407))/4,($AE$222-AA328))),-2)</f>
        <v>0</v>
      </c>
      <c r="AH285" s="1425">
        <f>ROUND(IF(($AE$222-AB328)&lt;=0,0,MIN(($AE$222*(1/'Full Assumptions '!$F$407))/4,($AE$222-AB328))),-2)</f>
        <v>0</v>
      </c>
      <c r="AI285" s="1425">
        <f>ROUND(IF(($AE$222-AC328)&lt;=0,0,MIN(($AE$222*(1/'Full Assumptions '!$F$407))/4,($AE$222-AC328))),-2)</f>
        <v>0</v>
      </c>
      <c r="AJ285" s="1425">
        <f>ROUND(IF(($AE$222-AD328)&lt;=0,0,MIN(($AE$222*(1/'Full Assumptions '!$F$407))/4,($AE$222-AD328))),-2)</f>
        <v>0</v>
      </c>
      <c r="AK285" s="1425">
        <f>ROUND(IF(($AE$222-AE328)&lt;=0,0,MIN(($AE$222*(1/'Full Assumptions '!$F$407))/4,($AE$222-AE328))),-2)</f>
        <v>0</v>
      </c>
      <c r="AL285" s="1425">
        <f>ROUND(IF(($AE$222-AF328)&lt;=0,0,MIN(($AE$222*(1/'Full Assumptions '!$F$407))/4,($AE$222-AF328))),-2)</f>
        <v>0</v>
      </c>
      <c r="AM285" s="1425">
        <f>ROUND(IF(($AE$222-AG328)&lt;=0,0,MIN(($AE$222*(1/'Full Assumptions '!$F$407))/4,($AE$222-AG328))),-2)</f>
        <v>0</v>
      </c>
      <c r="AN285" s="1425">
        <f>ROUND(IF(($AE$222-AH328)&lt;=0,0,MIN(($AE$222*(1/'Full Assumptions '!$F$407))/4,($AE$222-AH328))),-2)</f>
        <v>0</v>
      </c>
      <c r="AO285" s="1425">
        <f>ROUND(IF(($AE$222-AI328)&lt;=0,0,MIN(($AE$222*(1/'Full Assumptions '!$F$407))/4,($AE$222-AI328))),-2)</f>
        <v>0</v>
      </c>
      <c r="AP285" s="1425">
        <f>ROUND(IF(($AE$222-AJ328)&lt;=0,0,MIN(($AE$222*(1/'Full Assumptions '!$F$407))/4,($AE$222-AJ328))),-2)</f>
        <v>0</v>
      </c>
      <c r="AQ285" s="1425">
        <f>ROUND(IF(($AE$222-AK328)&lt;=0,0,MIN(($AE$222*(1/'Full Assumptions '!$F$407))/4,($AE$222-AK328))),-2)</f>
        <v>0</v>
      </c>
      <c r="AR285" s="1425">
        <f>ROUND(IF(($AE$222-AL328)&lt;=0,0,MIN(($AE$222*(1/'Full Assumptions '!$F$407))/4,($AE$222-AL328))),-2)</f>
        <v>0</v>
      </c>
      <c r="AS285" s="1425">
        <f>ROUND(IF(($AE$222-AM328)&lt;=0,0,MIN(($AE$222*(1/'Full Assumptions '!$F$407))/4,($AE$222-AM328))),-2)</f>
        <v>0</v>
      </c>
      <c r="AT285" s="1425">
        <f>ROUND(IF(($AE$222-AN328)&lt;=0,0,MIN(($AE$222*(1/'Full Assumptions '!$F$407))/4,($AE$222-AN328))),-2)</f>
        <v>0</v>
      </c>
      <c r="AU285" s="1425">
        <f>ROUND(IF(($AE$222-AO328)&lt;=0,0,MIN(($AE$222*(1/'Full Assumptions '!$F$407))/4,($AE$222-AO328))),-2)</f>
        <v>0</v>
      </c>
      <c r="AV285" s="1425">
        <f>ROUND(IF(($AE$222-AP328)&lt;=0,0,MIN(($AE$222*(1/'Full Assumptions '!$F$407))/4,($AE$222-AP328))),-2)</f>
        <v>0</v>
      </c>
      <c r="AW285" s="1425">
        <f>ROUND(IF(($AE$222-AQ328)&lt;=0,0,MIN(($AE$222*(1/'Full Assumptions '!$F$407))/4,($AE$222-AQ328))),-2)</f>
        <v>0</v>
      </c>
      <c r="AX285" s="1425">
        <f>ROUND(IF(($AE$222-AR328)&lt;=0,0,MIN(($AE$222*(1/'Full Assumptions '!$F$407))/4,($AE$222-AR328))),-2)</f>
        <v>0</v>
      </c>
      <c r="AY285" s="1425">
        <f>ROUND(IF(($AE$222-AS328)&lt;=0,0,MIN(($AE$222*(1/'Full Assumptions '!$F$407))/4,($AE$222-AS328))),-2)</f>
        <v>0</v>
      </c>
      <c r="AZ285" s="1425">
        <f>ROUND(IF(($AE$222-AT328)&lt;=0,0,MIN(($AE$222*(1/'Full Assumptions '!$F$407))/4,($AE$222-AT328))),-2)</f>
        <v>0</v>
      </c>
      <c r="BA285" s="1425">
        <f>ROUND(IF(($AE$222-AU328)&lt;=0,0,MIN(($AE$222*(1/'Full Assumptions '!$F$407))/4,($AE$222-AU328))),-2)</f>
        <v>0</v>
      </c>
      <c r="BB285" s="1425">
        <f>ROUND(IF(($AE$222-AV328)&lt;=0,0,MIN(($AE$222*(1/'Full Assumptions '!$F$407))/4,($AE$222-AV328))),-2)</f>
        <v>0</v>
      </c>
      <c r="BC285" s="1425">
        <f>ROUND(IF(($AE$222-AW328)&lt;=0,0,MIN(($AE$222*(1/'Full Assumptions '!$F$407))/4,($AE$222-AW328))),-2)</f>
        <v>0</v>
      </c>
      <c r="BD285" s="1425">
        <f>ROUND(IF(($AE$222-AX328)&lt;=0,0,MIN(($AE$222*(1/'Full Assumptions '!$F$407))/4,($AE$222-AX328))),-2)</f>
        <v>0</v>
      </c>
      <c r="BE285" s="1425">
        <f>ROUND(IF(($AE$222-AY328)&lt;=0,0,MIN(($AE$222*(1/'Full Assumptions '!$F$407))/4,($AE$222-AY328))),-2)</f>
        <v>0</v>
      </c>
      <c r="BF285" s="1425">
        <f>ROUND(IF(($AE$222-AZ328)&lt;=0,0,MIN(($AE$222*(1/'Full Assumptions '!$F$407))/4,($AE$222-AZ328))),-2)</f>
        <v>0</v>
      </c>
      <c r="BG285" s="1425">
        <f>ROUND(IF(($AE$222-BA328)&lt;=0,0,MIN(($AE$222*(1/'Full Assumptions '!$F$407))/4,($AE$222-BA328))),-2)</f>
        <v>0</v>
      </c>
      <c r="BH285" s="1425">
        <f>ROUND(IF(($AE$222-BB328)&lt;=0,0,MIN(($AE$222*(1/'Full Assumptions '!$F$407))/4,($AE$222-BB328))),-2)</f>
        <v>0</v>
      </c>
      <c r="BI285" s="1425">
        <f>ROUND(IF(($AE$222-BC328)&lt;=0,0,MIN(($AE$222*(1/'Full Assumptions '!$F$407))/4,($AE$222-BC328))),-2)</f>
        <v>0</v>
      </c>
      <c r="BJ285" s="1425">
        <f>ROUND(IF(($AE$222-BD328)&lt;=0,0,MIN(($AE$222*(1/'Full Assumptions '!$F$407))/4,($AE$222-BD328))),-2)</f>
        <v>0</v>
      </c>
      <c r="BK285" s="1425">
        <f>ROUND(IF(($AE$222-BE328)&lt;=0,0,MIN(($AE$222*(1/'Full Assumptions '!$F$407))/4,($AE$222-BE328))),-2)</f>
        <v>0</v>
      </c>
      <c r="BL285" s="1425">
        <f>ROUND(IF(($AE$222-BF328)&lt;=0,0,MIN(($AE$222*(1/'Full Assumptions '!$F$407))/4,($AE$222-BF328))),-2)</f>
        <v>0</v>
      </c>
      <c r="BM285" s="1425">
        <f>ROUND(IF(($AE$222-BG328)&lt;=0,0,MIN(($AE$222*(1/'Full Assumptions '!$F$407))/4,($AE$222-BG328))),-2)</f>
        <v>0</v>
      </c>
      <c r="BN285" s="1425">
        <f>ROUND(IF(($AE$222-BH328)&lt;=0,0,MIN(($AE$222*(1/'Full Assumptions '!$F$407))/4,($AE$222-BH328))),-2)</f>
        <v>0</v>
      </c>
    </row>
    <row r="286" spans="2:66" ht="10.5">
      <c r="B286" s="1624"/>
      <c r="C286" s="1446" t="s">
        <v>67</v>
      </c>
      <c r="D286" s="1424"/>
      <c r="E286" s="1424"/>
      <c r="F286" s="1424"/>
      <c r="G286" s="1424"/>
      <c r="H286" s="1424"/>
      <c r="I286" s="1424"/>
      <c r="J286" s="1424"/>
      <c r="K286" s="1424"/>
      <c r="L286" s="1424"/>
      <c r="M286" s="1424"/>
      <c r="N286" s="1424"/>
      <c r="O286" s="1424"/>
      <c r="P286" s="1424"/>
      <c r="Q286" s="1424"/>
      <c r="R286" s="1424"/>
      <c r="S286" s="1424"/>
      <c r="T286" s="1424"/>
      <c r="U286" s="1424"/>
      <c r="V286" s="1424"/>
      <c r="W286" s="1424"/>
      <c r="X286" s="1424"/>
      <c r="Y286" s="1424"/>
      <c r="Z286" s="1424"/>
      <c r="AA286" s="1424"/>
      <c r="AB286" s="1424"/>
      <c r="AC286" s="1424"/>
      <c r="AD286" s="1424"/>
      <c r="AE286" s="1424"/>
      <c r="AF286" s="1424">
        <f>ROUND(IF(($AF$223-Y329)&lt;=0,0,MIN(($AF$223*(1/'Full Assumptions '!$F$407))/4,($AF$223-Y329))),-2)</f>
        <v>0</v>
      </c>
      <c r="AG286" s="1424">
        <f>ROUND(IF(($AF$223-Z329)&lt;=0,0,MIN(($AF$223*(1/'Full Assumptions '!$F$407))/4,($AF$223-Z329))),-2)</f>
        <v>0</v>
      </c>
      <c r="AH286" s="1424">
        <f>ROUND(IF(($AF$223-AA329)&lt;=0,0,MIN(($AF$223*(1/'Full Assumptions '!$F$407))/4,($AF$223-AA329))),-2)</f>
        <v>0</v>
      </c>
      <c r="AI286" s="1424">
        <f>ROUND(IF(($AF$223-AB329)&lt;=0,0,MIN(($AF$223*(1/'Full Assumptions '!$F$407))/4,($AF$223-AB329))),-2)</f>
        <v>0</v>
      </c>
      <c r="AJ286" s="1424">
        <f>ROUND(IF(($AF$223-AC329)&lt;=0,0,MIN(($AF$223*(1/'Full Assumptions '!$F$407))/4,($AF$223-AC329))),-2)</f>
        <v>0</v>
      </c>
      <c r="AK286" s="1424">
        <f>ROUND(IF(($AF$223-AD329)&lt;=0,0,MIN(($AF$223*(1/'Full Assumptions '!$F$407))/4,($AF$223-AD329))),-2)</f>
        <v>0</v>
      </c>
      <c r="AL286" s="1424">
        <f>ROUND(IF(($AF$223-AE329)&lt;=0,0,MIN(($AF$223*(1/'Full Assumptions '!$F$407))/4,($AF$223-AE329))),-2)</f>
        <v>0</v>
      </c>
      <c r="AM286" s="1424">
        <f>ROUND(IF(($AF$223-AF329)&lt;=0,0,MIN(($AF$223*(1/'Full Assumptions '!$F$407))/4,($AF$223-AF329))),-2)</f>
        <v>0</v>
      </c>
      <c r="AN286" s="1424">
        <f>ROUND(IF(($AF$223-AG329)&lt;=0,0,MIN(($AF$223*(1/'Full Assumptions '!$F$407))/4,($AF$223-AG329))),-2)</f>
        <v>0</v>
      </c>
      <c r="AO286" s="1424">
        <f>ROUND(IF(($AF$223-AH329)&lt;=0,0,MIN(($AF$223*(1/'Full Assumptions '!$F$407))/4,($AF$223-AH329))),-2)</f>
        <v>0</v>
      </c>
      <c r="AP286" s="1424">
        <f>ROUND(IF(($AF$223-AI329)&lt;=0,0,MIN(($AF$223*(1/'Full Assumptions '!$F$407))/4,($AF$223-AI329))),-2)</f>
        <v>0</v>
      </c>
      <c r="AQ286" s="1424">
        <f>ROUND(IF(($AF$223-AJ329)&lt;=0,0,MIN(($AF$223*(1/'Full Assumptions '!$F$407))/4,($AF$223-AJ329))),-2)</f>
        <v>0</v>
      </c>
      <c r="AR286" s="1424">
        <f>ROUND(IF(($AF$223-AK329)&lt;=0,0,MIN(($AF$223*(1/'Full Assumptions '!$F$407))/4,($AF$223-AK329))),-2)</f>
        <v>0</v>
      </c>
      <c r="AS286" s="1424">
        <f>ROUND(IF(($AF$223-AL329)&lt;=0,0,MIN(($AF$223*(1/'Full Assumptions '!$F$407))/4,($AF$223-AL329))),-2)</f>
        <v>0</v>
      </c>
      <c r="AT286" s="1424">
        <f>ROUND(IF(($AF$223-AM329)&lt;=0,0,MIN(($AF$223*(1/'Full Assumptions '!$F$407))/4,($AF$223-AM329))),-2)</f>
        <v>0</v>
      </c>
      <c r="AU286" s="1424">
        <f>ROUND(IF(($AF$223-AN329)&lt;=0,0,MIN(($AF$223*(1/'Full Assumptions '!$F$407))/4,($AF$223-AN329))),-2)</f>
        <v>0</v>
      </c>
      <c r="AV286" s="1424">
        <f>ROUND(IF(($AF$223-AO329)&lt;=0,0,MIN(($AF$223*(1/'Full Assumptions '!$F$407))/4,($AF$223-AO329))),-2)</f>
        <v>0</v>
      </c>
      <c r="AW286" s="1424">
        <f>ROUND(IF(($AF$223-AP329)&lt;=0,0,MIN(($AF$223*(1/'Full Assumptions '!$F$407))/4,($AF$223-AP329))),-2)</f>
        <v>0</v>
      </c>
      <c r="AX286" s="1424">
        <f>ROUND(IF(($AF$223-AQ329)&lt;=0,0,MIN(($AF$223*(1/'Full Assumptions '!$F$407))/4,($AF$223-AQ329))),-2)</f>
        <v>0</v>
      </c>
      <c r="AY286" s="1424">
        <f>ROUND(IF(($AF$223-AR329)&lt;=0,0,MIN(($AF$223*(1/'Full Assumptions '!$F$407))/4,($AF$223-AR329))),-2)</f>
        <v>0</v>
      </c>
      <c r="AZ286" s="1424">
        <f>ROUND(IF(($AF$223-AS329)&lt;=0,0,MIN(($AF$223*(1/'Full Assumptions '!$F$407))/4,($AF$223-AS329))),-2)</f>
        <v>0</v>
      </c>
      <c r="BA286" s="1424">
        <f>ROUND(IF(($AF$223-AT329)&lt;=0,0,MIN(($AF$223*(1/'Full Assumptions '!$F$407))/4,($AF$223-AT329))),-2)</f>
        <v>0</v>
      </c>
      <c r="BB286" s="1424">
        <f>ROUND(IF(($AF$223-AU329)&lt;=0,0,MIN(($AF$223*(1/'Full Assumptions '!$F$407))/4,($AF$223-AU329))),-2)</f>
        <v>0</v>
      </c>
      <c r="BC286" s="1424">
        <f>ROUND(IF(($AF$223-AV329)&lt;=0,0,MIN(($AF$223*(1/'Full Assumptions '!$F$407))/4,($AF$223-AV329))),-2)</f>
        <v>0</v>
      </c>
      <c r="BD286" s="1424">
        <f>ROUND(IF(($AF$223-AW329)&lt;=0,0,MIN(($AF$223*(1/'Full Assumptions '!$F$407))/4,($AF$223-AW329))),-2)</f>
        <v>0</v>
      </c>
      <c r="BE286" s="1424">
        <f>ROUND(IF(($AF$223-AX329)&lt;=0,0,MIN(($AF$223*(1/'Full Assumptions '!$F$407))/4,($AF$223-AX329))),-2)</f>
        <v>0</v>
      </c>
      <c r="BF286" s="1424">
        <f>ROUND(IF(($AF$223-AY329)&lt;=0,0,MIN(($AF$223*(1/'Full Assumptions '!$F$407))/4,($AF$223-AY329))),-2)</f>
        <v>0</v>
      </c>
      <c r="BG286" s="1424">
        <f>ROUND(IF(($AF$223-AZ329)&lt;=0,0,MIN(($AF$223*(1/'Full Assumptions '!$F$407))/4,($AF$223-AZ329))),-2)</f>
        <v>0</v>
      </c>
      <c r="BH286" s="1424">
        <f>ROUND(IF(($AF$223-BA329)&lt;=0,0,MIN(($AF$223*(1/'Full Assumptions '!$F$407))/4,($AF$223-BA329))),-2)</f>
        <v>0</v>
      </c>
      <c r="BI286" s="1424">
        <f>ROUND(IF(($AF$223-BB329)&lt;=0,0,MIN(($AF$223*(1/'Full Assumptions '!$F$407))/4,($AF$223-BB329))),-2)</f>
        <v>0</v>
      </c>
      <c r="BJ286" s="1424">
        <f>ROUND(IF(($AF$223-BC329)&lt;=0,0,MIN(($AF$223*(1/'Full Assumptions '!$F$407))/4,($AF$223-BC329))),-2)</f>
        <v>0</v>
      </c>
      <c r="BK286" s="1424">
        <f>ROUND(IF(($AF$223-BD329)&lt;=0,0,MIN(($AF$223*(1/'Full Assumptions '!$F$407))/4,($AF$223-BD329))),-2)</f>
        <v>0</v>
      </c>
      <c r="BL286" s="1424">
        <f>ROUND(IF(($AF$223-BE329)&lt;=0,0,MIN(($AF$223*(1/'Full Assumptions '!$F$407))/4,($AF$223-BE329))),-2)</f>
        <v>0</v>
      </c>
      <c r="BM286" s="1424">
        <f>ROUND(IF(($AF$223-BF329)&lt;=0,0,MIN(($AF$223*(1/'Full Assumptions '!$F$407))/4,($AF$223-BF329))),-2)</f>
        <v>0</v>
      </c>
      <c r="BN286" s="1424">
        <f>ROUND(IF(($AF$223-BG329)&lt;=0,0,MIN(($AF$223*(1/'Full Assumptions '!$F$407))/4,($AF$223-BG329))),-2)</f>
        <v>0</v>
      </c>
    </row>
    <row r="287" spans="2:66" ht="10.5">
      <c r="B287" s="1624"/>
      <c r="C287" s="1446" t="s">
        <v>68</v>
      </c>
      <c r="D287" s="1425"/>
      <c r="E287" s="1425"/>
      <c r="F287" s="1425"/>
      <c r="G287" s="1425"/>
      <c r="H287" s="1425"/>
      <c r="I287" s="1425"/>
      <c r="J287" s="1425"/>
      <c r="K287" s="1425"/>
      <c r="L287" s="1425"/>
      <c r="M287" s="1425"/>
      <c r="N287" s="1425"/>
      <c r="O287" s="1425"/>
      <c r="P287" s="1425"/>
      <c r="Q287" s="1425"/>
      <c r="R287" s="1425"/>
      <c r="S287" s="1425"/>
      <c r="T287" s="1425"/>
      <c r="U287" s="1425"/>
      <c r="V287" s="1425"/>
      <c r="W287" s="1425"/>
      <c r="X287" s="1425"/>
      <c r="Y287" s="1425"/>
      <c r="Z287" s="1425"/>
      <c r="AA287" s="1425"/>
      <c r="AB287" s="1425"/>
      <c r="AC287" s="1425"/>
      <c r="AD287" s="1425"/>
      <c r="AE287" s="1425"/>
      <c r="AF287" s="1425"/>
      <c r="AG287" s="1425">
        <f>ROUND(IF(($AG$224-Y330)&lt;=0,0,MIN(($AG$224*(1/'Full Assumptions '!$F$407))/4,($AG$224-Y330))),-2)</f>
        <v>0</v>
      </c>
      <c r="AH287" s="1425">
        <f>ROUND(IF(($AG$224-Z330)&lt;=0,0,MIN(($AG$224*(1/'Full Assumptions '!$F$407))/4,($AG$224-Z330))),-2)</f>
        <v>0</v>
      </c>
      <c r="AI287" s="1425">
        <f>ROUND(IF(($AG$224-AA330)&lt;=0,0,MIN(($AG$224*(1/'Full Assumptions '!$F$407))/4,($AG$224-AA330))),-2)</f>
        <v>0</v>
      </c>
      <c r="AJ287" s="1425">
        <f>ROUND(IF(($AG$224-AB330)&lt;=0,0,MIN(($AG$224*(1/'Full Assumptions '!$F$407))/4,($AG$224-AB330))),-2)</f>
        <v>0</v>
      </c>
      <c r="AK287" s="1425">
        <f>ROUND(IF(($AG$224-AC330)&lt;=0,0,MIN(($AG$224*(1/'Full Assumptions '!$F$407))/4,($AG$224-AC330))),-2)</f>
        <v>0</v>
      </c>
      <c r="AL287" s="1425">
        <f>ROUND(IF(($AG$224-AD330)&lt;=0,0,MIN(($AG$224*(1/'Full Assumptions '!$F$407))/4,($AG$224-AD330))),-2)</f>
        <v>0</v>
      </c>
      <c r="AM287" s="1425">
        <f>ROUND(IF(($AG$224-AE330)&lt;=0,0,MIN(($AG$224*(1/'Full Assumptions '!$F$407))/4,($AG$224-AE330))),-2)</f>
        <v>0</v>
      </c>
      <c r="AN287" s="1425">
        <f>ROUND(IF(($AG$224-AF330)&lt;=0,0,MIN(($AG$224*(1/'Full Assumptions '!$F$407))/4,($AG$224-AF330))),-2)</f>
        <v>0</v>
      </c>
      <c r="AO287" s="1425">
        <f>ROUND(IF(($AG$224-AG330)&lt;=0,0,MIN(($AG$224*(1/'Full Assumptions '!$F$407))/4,($AG$224-AG330))),-2)</f>
        <v>0</v>
      </c>
      <c r="AP287" s="1425">
        <f>ROUND(IF(($AG$224-AH330)&lt;=0,0,MIN(($AG$224*(1/'Full Assumptions '!$F$407))/4,($AG$224-AH330))),-2)</f>
        <v>0</v>
      </c>
      <c r="AQ287" s="1425">
        <f>ROUND(IF(($AG$224-AI330)&lt;=0,0,MIN(($AG$224*(1/'Full Assumptions '!$F$407))/4,($AG$224-AI330))),-2)</f>
        <v>0</v>
      </c>
      <c r="AR287" s="1425">
        <f>ROUND(IF(($AG$224-AJ330)&lt;=0,0,MIN(($AG$224*(1/'Full Assumptions '!$F$407))/4,($AG$224-AJ330))),-2)</f>
        <v>0</v>
      </c>
      <c r="AS287" s="1425">
        <f>ROUND(IF(($AG$224-AK330)&lt;=0,0,MIN(($AG$224*(1/'Full Assumptions '!$F$407))/4,($AG$224-AK330))),-2)</f>
        <v>0</v>
      </c>
      <c r="AT287" s="1425">
        <f>ROUND(IF(($AG$224-AL330)&lt;=0,0,MIN(($AG$224*(1/'Full Assumptions '!$F$407))/4,($AG$224-AL330))),-2)</f>
        <v>0</v>
      </c>
      <c r="AU287" s="1425">
        <f>ROUND(IF(($AG$224-AM330)&lt;=0,0,MIN(($AG$224*(1/'Full Assumptions '!$F$407))/4,($AG$224-AM330))),-2)</f>
        <v>0</v>
      </c>
      <c r="AV287" s="1425">
        <f>ROUND(IF(($AG$224-AN330)&lt;=0,0,MIN(($AG$224*(1/'Full Assumptions '!$F$407))/4,($AG$224-AN330))),-2)</f>
        <v>0</v>
      </c>
      <c r="AW287" s="1425">
        <f>ROUND(IF(($AG$224-AO330)&lt;=0,0,MIN(($AG$224*(1/'Full Assumptions '!$F$407))/4,($AG$224-AO330))),-2)</f>
        <v>0</v>
      </c>
      <c r="AX287" s="1425">
        <f>ROUND(IF(($AG$224-AP330)&lt;=0,0,MIN(($AG$224*(1/'Full Assumptions '!$F$407))/4,($AG$224-AP330))),-2)</f>
        <v>0</v>
      </c>
      <c r="AY287" s="1425">
        <f>ROUND(IF(($AG$224-AQ330)&lt;=0,0,MIN(($AG$224*(1/'Full Assumptions '!$F$407))/4,($AG$224-AQ330))),-2)</f>
        <v>0</v>
      </c>
      <c r="AZ287" s="1425">
        <f>ROUND(IF(($AG$224-AR330)&lt;=0,0,MIN(($AG$224*(1/'Full Assumptions '!$F$407))/4,($AG$224-AR330))),-2)</f>
        <v>0</v>
      </c>
      <c r="BA287" s="1425">
        <f>ROUND(IF(($AG$224-AS330)&lt;=0,0,MIN(($AG$224*(1/'Full Assumptions '!$F$407))/4,($AG$224-AS330))),-2)</f>
        <v>0</v>
      </c>
      <c r="BB287" s="1425">
        <f>ROUND(IF(($AG$224-AT330)&lt;=0,0,MIN(($AG$224*(1/'Full Assumptions '!$F$407))/4,($AG$224-AT330))),-2)</f>
        <v>0</v>
      </c>
      <c r="BC287" s="1425">
        <f>ROUND(IF(($AG$224-AU330)&lt;=0,0,MIN(($AG$224*(1/'Full Assumptions '!$F$407))/4,($AG$224-AU330))),-2)</f>
        <v>0</v>
      </c>
      <c r="BD287" s="1425">
        <f>ROUND(IF(($AG$224-AV330)&lt;=0,0,MIN(($AG$224*(1/'Full Assumptions '!$F$407))/4,($AG$224-AV330))),-2)</f>
        <v>0</v>
      </c>
      <c r="BE287" s="1425">
        <f>ROUND(IF(($AG$224-AW330)&lt;=0,0,MIN(($AG$224*(1/'Full Assumptions '!$F$407))/4,($AG$224-AW330))),-2)</f>
        <v>0</v>
      </c>
      <c r="BF287" s="1425">
        <f>ROUND(IF(($AG$224-AX330)&lt;=0,0,MIN(($AG$224*(1/'Full Assumptions '!$F$407))/4,($AG$224-AX330))),-2)</f>
        <v>0</v>
      </c>
      <c r="BG287" s="1425">
        <f>ROUND(IF(($AG$224-AY330)&lt;=0,0,MIN(($AG$224*(1/'Full Assumptions '!$F$407))/4,($AG$224-AY330))),-2)</f>
        <v>0</v>
      </c>
      <c r="BH287" s="1425">
        <f>ROUND(IF(($AG$224-AZ330)&lt;=0,0,MIN(($AG$224*(1/'Full Assumptions '!$F$407))/4,($AG$224-AZ330))),-2)</f>
        <v>0</v>
      </c>
      <c r="BI287" s="1425">
        <f>ROUND(IF(($AG$224-BA330)&lt;=0,0,MIN(($AG$224*(1/'Full Assumptions '!$F$407))/4,($AG$224-BA330))),-2)</f>
        <v>0</v>
      </c>
      <c r="BJ287" s="1425">
        <f>ROUND(IF(($AG$224-BB330)&lt;=0,0,MIN(($AG$224*(1/'Full Assumptions '!$F$407))/4,($AG$224-BB330))),-2)</f>
        <v>0</v>
      </c>
      <c r="BK287" s="1425">
        <f>ROUND(IF(($AG$224-BC330)&lt;=0,0,MIN(($AG$224*(1/'Full Assumptions '!$F$407))/4,($AG$224-BC330))),-2)</f>
        <v>0</v>
      </c>
      <c r="BL287" s="1425">
        <f>ROUND(IF(($AG$224-BD330)&lt;=0,0,MIN(($AG$224*(1/'Full Assumptions '!$F$407))/4,($AG$224-BD330))),-2)</f>
        <v>0</v>
      </c>
      <c r="BM287" s="1425">
        <f>ROUND(IF(($AG$224-BE330)&lt;=0,0,MIN(($AG$224*(1/'Full Assumptions '!$F$407))/4,($AG$224-BE330))),-2)</f>
        <v>0</v>
      </c>
      <c r="BN287" s="1425">
        <f>ROUND(IF(($AG$224-BF330)&lt;=0,0,MIN(($AG$224*(1/'Full Assumptions '!$F$407))/4,($AG$224-BF330))),-2)</f>
        <v>0</v>
      </c>
    </row>
    <row r="288" spans="2:66" ht="10.5">
      <c r="B288" s="1458"/>
      <c r="C288" s="1446" t="s">
        <v>69</v>
      </c>
      <c r="D288" s="1424"/>
      <c r="E288" s="1424"/>
      <c r="F288" s="1424"/>
      <c r="G288" s="1424"/>
      <c r="H288" s="1424"/>
      <c r="I288" s="1424"/>
      <c r="J288" s="1424"/>
      <c r="K288" s="1424"/>
      <c r="L288" s="1424"/>
      <c r="M288" s="1424"/>
      <c r="N288" s="1424"/>
      <c r="O288" s="1424"/>
      <c r="P288" s="1424"/>
      <c r="Q288" s="1424"/>
      <c r="R288" s="1424"/>
      <c r="S288" s="1424"/>
      <c r="T288" s="1424"/>
      <c r="U288" s="1424"/>
      <c r="V288" s="1424"/>
      <c r="W288" s="1424"/>
      <c r="X288" s="1424"/>
      <c r="Y288" s="1424"/>
      <c r="Z288" s="1424"/>
      <c r="AA288" s="1424"/>
      <c r="AB288" s="1424"/>
      <c r="AC288" s="1424"/>
      <c r="AD288" s="1424"/>
      <c r="AE288" s="1424"/>
      <c r="AF288" s="1424"/>
      <c r="AG288" s="1424"/>
      <c r="AH288" s="1424">
        <f>ROUND(IF(($AH$225-Y331)&lt;=0,0,MIN(($AH$225*(1/'Full Assumptions '!$F$407))/4,($AH$225-Y331))),-2)</f>
        <v>0</v>
      </c>
      <c r="AI288" s="1424">
        <f>ROUND(IF(($AH$225-Z331)&lt;=0,0,MIN(($AH$225*(1/'Full Assumptions '!$F$407))/4,($AH$225-Z331))),-2)</f>
        <v>0</v>
      </c>
      <c r="AJ288" s="1424">
        <f>ROUND(IF(($AH$225-AA331)&lt;=0,0,MIN(($AH$225*(1/'Full Assumptions '!$F$407))/4,($AH$225-AA331))),-2)</f>
        <v>0</v>
      </c>
      <c r="AK288" s="1424">
        <f>ROUND(IF(($AH$225-AB331)&lt;=0,0,MIN(($AH$225*(1/'Full Assumptions '!$F$407))/4,($AH$225-AB331))),-2)</f>
        <v>0</v>
      </c>
      <c r="AL288" s="1424">
        <f>ROUND(IF(($AH$225-AC331)&lt;=0,0,MIN(($AH$225*(1/'Full Assumptions '!$F$407))/4,($AH$225-AC331))),-2)</f>
        <v>0</v>
      </c>
      <c r="AM288" s="1424">
        <f>ROUND(IF(($AH$225-AD331)&lt;=0,0,MIN(($AH$225*(1/'Full Assumptions '!$F$407))/4,($AH$225-AD331))),-2)</f>
        <v>0</v>
      </c>
      <c r="AN288" s="1424">
        <f>ROUND(IF(($AH$225-AE331)&lt;=0,0,MIN(($AH$225*(1/'Full Assumptions '!$F$407))/4,($AH$225-AE331))),-2)</f>
        <v>0</v>
      </c>
      <c r="AO288" s="1424">
        <f>ROUND(IF(($AH$225-AF331)&lt;=0,0,MIN(($AH$225*(1/'Full Assumptions '!$F$407))/4,($AH$225-AF331))),-2)</f>
        <v>0</v>
      </c>
      <c r="AP288" s="1424">
        <f>ROUND(IF(($AH$225-AG331)&lt;=0,0,MIN(($AH$225*(1/'Full Assumptions '!$F$407))/4,($AH$225-AG331))),-2)</f>
        <v>0</v>
      </c>
      <c r="AQ288" s="1424">
        <f>ROUND(IF(($AH$225-AH331)&lt;=0,0,MIN(($AH$225*(1/'Full Assumptions '!$F$407))/4,($AH$225-AH331))),-2)</f>
        <v>0</v>
      </c>
      <c r="AR288" s="1424">
        <f>ROUND(IF(($AH$225-AI331)&lt;=0,0,MIN(($AH$225*(1/'Full Assumptions '!$F$407))/4,($AH$225-AI331))),-2)</f>
        <v>0</v>
      </c>
      <c r="AS288" s="1424">
        <f>ROUND(IF(($AH$225-AJ331)&lt;=0,0,MIN(($AH$225*(1/'Full Assumptions '!$F$407))/4,($AH$225-AJ331))),-2)</f>
        <v>0</v>
      </c>
      <c r="AT288" s="1424">
        <f>ROUND(IF(($AH$225-AK331)&lt;=0,0,MIN(($AH$225*(1/'Full Assumptions '!$F$407))/4,($AH$225-AK331))),-2)</f>
        <v>0</v>
      </c>
      <c r="AU288" s="1424">
        <f>ROUND(IF(($AH$225-AL331)&lt;=0,0,MIN(($AH$225*(1/'Full Assumptions '!$F$407))/4,($AH$225-AL331))),-2)</f>
        <v>0</v>
      </c>
      <c r="AV288" s="1424">
        <f>ROUND(IF(($AH$225-AM331)&lt;=0,0,MIN(($AH$225*(1/'Full Assumptions '!$F$407))/4,($AH$225-AM331))),-2)</f>
        <v>0</v>
      </c>
      <c r="AW288" s="1424">
        <f>ROUND(IF(($AH$225-AN331)&lt;=0,0,MIN(($AH$225*(1/'Full Assumptions '!$F$407))/4,($AH$225-AN331))),-2)</f>
        <v>0</v>
      </c>
      <c r="AX288" s="1424">
        <f>ROUND(IF(($AH$225-AO331)&lt;=0,0,MIN(($AH$225*(1/'Full Assumptions '!$F$407))/4,($AH$225-AO331))),-2)</f>
        <v>0</v>
      </c>
      <c r="AY288" s="1424">
        <f>ROUND(IF(($AH$225-AP331)&lt;=0,0,MIN(($AH$225*(1/'Full Assumptions '!$F$407))/4,($AH$225-AP331))),-2)</f>
        <v>0</v>
      </c>
      <c r="AZ288" s="1424">
        <f>ROUND(IF(($AH$225-AQ331)&lt;=0,0,MIN(($AH$225*(1/'Full Assumptions '!$F$407))/4,($AH$225-AQ331))),-2)</f>
        <v>0</v>
      </c>
      <c r="BA288" s="1424">
        <f>ROUND(IF(($AH$225-AR331)&lt;=0,0,MIN(($AH$225*(1/'Full Assumptions '!$F$407))/4,($AH$225-AR331))),-2)</f>
        <v>0</v>
      </c>
      <c r="BB288" s="1424">
        <f>ROUND(IF(($AH$225-AS331)&lt;=0,0,MIN(($AH$225*(1/'Full Assumptions '!$F$407))/4,($AH$225-AS331))),-2)</f>
        <v>0</v>
      </c>
      <c r="BC288" s="1424">
        <f>ROUND(IF(($AH$225-AT331)&lt;=0,0,MIN(($AH$225*(1/'Full Assumptions '!$F$407))/4,($AH$225-AT331))),-2)</f>
        <v>0</v>
      </c>
      <c r="BD288" s="1424">
        <f>ROUND(IF(($AH$225-AU331)&lt;=0,0,MIN(($AH$225*(1/'Full Assumptions '!$F$407))/4,($AH$225-AU331))),-2)</f>
        <v>0</v>
      </c>
      <c r="BE288" s="1424">
        <f>ROUND(IF(($AH$225-AV331)&lt;=0,0,MIN(($AH$225*(1/'Full Assumptions '!$F$407))/4,($AH$225-AV331))),-2)</f>
        <v>0</v>
      </c>
      <c r="BF288" s="1424">
        <f>ROUND(IF(($AH$225-AW331)&lt;=0,0,MIN(($AH$225*(1/'Full Assumptions '!$F$407))/4,($AH$225-AW331))),-2)</f>
        <v>0</v>
      </c>
      <c r="BG288" s="1424">
        <f>ROUND(IF(($AH$225-AX331)&lt;=0,0,MIN(($AH$225*(1/'Full Assumptions '!$F$407))/4,($AH$225-AX331))),-2)</f>
        <v>0</v>
      </c>
      <c r="BH288" s="1424">
        <f>ROUND(IF(($AH$225-AY331)&lt;=0,0,MIN(($AH$225*(1/'Full Assumptions '!$F$407))/4,($AH$225-AY331))),-2)</f>
        <v>0</v>
      </c>
      <c r="BI288" s="1424">
        <f>ROUND(IF(($AH$225-AZ331)&lt;=0,0,MIN(($AH$225*(1/'Full Assumptions '!$F$407))/4,($AH$225-AZ331))),-2)</f>
        <v>0</v>
      </c>
      <c r="BJ288" s="1424">
        <f>ROUND(IF(($AH$225-BA331)&lt;=0,0,MIN(($AH$225*(1/'Full Assumptions '!$F$407))/4,($AH$225-BA331))),-2)</f>
        <v>0</v>
      </c>
      <c r="BK288" s="1424">
        <f>ROUND(IF(($AH$225-BB331)&lt;=0,0,MIN(($AH$225*(1/'Full Assumptions '!$F$407))/4,($AH$225-BB331))),-2)</f>
        <v>0</v>
      </c>
      <c r="BL288" s="1424">
        <f>ROUND(IF(($AH$225-BC331)&lt;=0,0,MIN(($AH$225*(1/'Full Assumptions '!$F$407))/4,($AH$225-BC331))),-2)</f>
        <v>0</v>
      </c>
      <c r="BM288" s="1424">
        <f>ROUND(IF(($AH$225-BD331)&lt;=0,0,MIN(($AH$225*(1/'Full Assumptions '!$F$407))/4,($AH$225-BD331))),-2)</f>
        <v>0</v>
      </c>
      <c r="BN288" s="1424">
        <f>ROUND(IF(($AH$225-BE331)&lt;=0,0,MIN(($AH$225*(1/'Full Assumptions '!$F$407))/4,($AH$225-BE331))),-2)</f>
        <v>0</v>
      </c>
    </row>
    <row r="289" spans="2:66" ht="10.5">
      <c r="B289" s="1624" t="s">
        <v>319</v>
      </c>
      <c r="C289" s="1446" t="s">
        <v>66</v>
      </c>
      <c r="D289" s="1425"/>
      <c r="E289" s="1425"/>
      <c r="F289" s="1425"/>
      <c r="G289" s="1425"/>
      <c r="H289" s="1425"/>
      <c r="I289" s="1425"/>
      <c r="J289" s="1425"/>
      <c r="K289" s="1425"/>
      <c r="L289" s="1425"/>
      <c r="M289" s="1425"/>
      <c r="N289" s="1425"/>
      <c r="O289" s="1425"/>
      <c r="P289" s="1425"/>
      <c r="Q289" s="1425"/>
      <c r="R289" s="1425"/>
      <c r="S289" s="1425"/>
      <c r="T289" s="1425"/>
      <c r="U289" s="1425"/>
      <c r="V289" s="1425"/>
      <c r="W289" s="1425"/>
      <c r="X289" s="1425"/>
      <c r="Y289" s="1425"/>
      <c r="Z289" s="1425"/>
      <c r="AA289" s="1425"/>
      <c r="AB289" s="1425"/>
      <c r="AC289" s="1425"/>
      <c r="AD289" s="1425"/>
      <c r="AE289" s="1425"/>
      <c r="AF289" s="1425"/>
      <c r="AG289" s="1425"/>
      <c r="AH289" s="1425"/>
      <c r="AI289" s="1425">
        <f>ROUND(IF(($AI$226-Y332)&lt;=0,0,MIN(($AI$226*(1/'Full Assumptions '!$F$407))/4,($AI$226-Y332))),-2)</f>
        <v>0</v>
      </c>
      <c r="AJ289" s="1425">
        <f>ROUND(IF(($AI$226-Z332)&lt;=0,0,MIN(($AI$226*(1/'Full Assumptions '!$F$407))/4,($AI$226-Z332))),-2)</f>
        <v>0</v>
      </c>
      <c r="AK289" s="1425">
        <f>ROUND(IF(($AI$226-AA332)&lt;=0,0,MIN(($AI$226*(1/'Full Assumptions '!$F$407))/4,($AI$226-AA332))),-2)</f>
        <v>0</v>
      </c>
      <c r="AL289" s="1425">
        <f>ROUND(IF(($AI$226-AB332)&lt;=0,0,MIN(($AI$226*(1/'Full Assumptions '!$F$407))/4,($AI$226-AB332))),-2)</f>
        <v>0</v>
      </c>
      <c r="AM289" s="1425">
        <f>ROUND(IF(($AI$226-AC332)&lt;=0,0,MIN(($AI$226*(1/'Full Assumptions '!$F$407))/4,($AI$226-AC332))),-2)</f>
        <v>0</v>
      </c>
      <c r="AN289" s="1425">
        <f>ROUND(IF(($AI$226-AD332)&lt;=0,0,MIN(($AI$226*(1/'Full Assumptions '!$F$407))/4,($AI$226-AD332))),-2)</f>
        <v>0</v>
      </c>
      <c r="AO289" s="1425">
        <f>ROUND(IF(($AI$226-AE332)&lt;=0,0,MIN(($AI$226*(1/'Full Assumptions '!$F$407))/4,($AI$226-AE332))),-2)</f>
        <v>0</v>
      </c>
      <c r="AP289" s="1425">
        <f>ROUND(IF(($AI$226-AF332)&lt;=0,0,MIN(($AI$226*(1/'Full Assumptions '!$F$407))/4,($AI$226-AF332))),-2)</f>
        <v>0</v>
      </c>
      <c r="AQ289" s="1425">
        <f>ROUND(IF(($AI$226-AG332)&lt;=0,0,MIN(($AI$226*(1/'Full Assumptions '!$F$407))/4,($AI$226-AG332))),-2)</f>
        <v>0</v>
      </c>
      <c r="AR289" s="1425">
        <f>ROUND(IF(($AI$226-AH332)&lt;=0,0,MIN(($AI$226*(1/'Full Assumptions '!$F$407))/4,($AI$226-AH332))),-2)</f>
        <v>0</v>
      </c>
      <c r="AS289" s="1425">
        <f>ROUND(IF(($AI$226-AI332)&lt;=0,0,MIN(($AI$226*(1/'Full Assumptions '!$F$407))/4,($AI$226-AI332))),-2)</f>
        <v>0</v>
      </c>
      <c r="AT289" s="1425">
        <f>ROUND(IF(($AI$226-AJ332)&lt;=0,0,MIN(($AI$226*(1/'Full Assumptions '!$F$407))/4,($AI$226-AJ332))),-2)</f>
        <v>0</v>
      </c>
      <c r="AU289" s="1425">
        <f>ROUND(IF(($AI$226-AK332)&lt;=0,0,MIN(($AI$226*(1/'Full Assumptions '!$F$407))/4,($AI$226-AK332))),-2)</f>
        <v>0</v>
      </c>
      <c r="AV289" s="1425">
        <f>ROUND(IF(($AI$226-AL332)&lt;=0,0,MIN(($AI$226*(1/'Full Assumptions '!$F$407))/4,($AI$226-AL332))),-2)</f>
        <v>0</v>
      </c>
      <c r="AW289" s="1425">
        <f>ROUND(IF(($AI$226-AM332)&lt;=0,0,MIN(($AI$226*(1/'Full Assumptions '!$F$407))/4,($AI$226-AM332))),-2)</f>
        <v>0</v>
      </c>
      <c r="AX289" s="1425">
        <f>ROUND(IF(($AI$226-AN332)&lt;=0,0,MIN(($AI$226*(1/'Full Assumptions '!$F$407))/4,($AI$226-AN332))),-2)</f>
        <v>0</v>
      </c>
      <c r="AY289" s="1425">
        <f>ROUND(IF(($AI$226-AO332)&lt;=0,0,MIN(($AI$226*(1/'Full Assumptions '!$F$407))/4,($AI$226-AO332))),-2)</f>
        <v>0</v>
      </c>
      <c r="AZ289" s="1425">
        <f>ROUND(IF(($AI$226-AP332)&lt;=0,0,MIN(($AI$226*(1/'Full Assumptions '!$F$407))/4,($AI$226-AP332))),-2)</f>
        <v>0</v>
      </c>
      <c r="BA289" s="1425">
        <f>ROUND(IF(($AI$226-AQ332)&lt;=0,0,MIN(($AI$226*(1/'Full Assumptions '!$F$407))/4,($AI$226-AQ332))),-2)</f>
        <v>0</v>
      </c>
      <c r="BB289" s="1425">
        <f>ROUND(IF(($AI$226-AR332)&lt;=0,0,MIN(($AI$226*(1/'Full Assumptions '!$F$407))/4,($AI$226-AR332))),-2)</f>
        <v>0</v>
      </c>
      <c r="BC289" s="1425">
        <f>ROUND(IF(($AI$226-AS332)&lt;=0,0,MIN(($AI$226*(1/'Full Assumptions '!$F$407))/4,($AI$226-AS332))),-2)</f>
        <v>0</v>
      </c>
      <c r="BD289" s="1425">
        <f>ROUND(IF(($AI$226-AT332)&lt;=0,0,MIN(($AI$226*(1/'Full Assumptions '!$F$407))/4,($AI$226-AT332))),-2)</f>
        <v>0</v>
      </c>
      <c r="BE289" s="1425">
        <f>ROUND(IF(($AI$226-AU332)&lt;=0,0,MIN(($AI$226*(1/'Full Assumptions '!$F$407))/4,($AI$226-AU332))),-2)</f>
        <v>0</v>
      </c>
      <c r="BF289" s="1425">
        <f>ROUND(IF(($AI$226-AV332)&lt;=0,0,MIN(($AI$226*(1/'Full Assumptions '!$F$407))/4,($AI$226-AV332))),-2)</f>
        <v>0</v>
      </c>
      <c r="BG289" s="1425">
        <f>ROUND(IF(($AI$226-AW332)&lt;=0,0,MIN(($AI$226*(1/'Full Assumptions '!$F$407))/4,($AI$226-AW332))),-2)</f>
        <v>0</v>
      </c>
      <c r="BH289" s="1425">
        <f>ROUND(IF(($AI$226-AX332)&lt;=0,0,MIN(($AI$226*(1/'Full Assumptions '!$F$407))/4,($AI$226-AX332))),-2)</f>
        <v>0</v>
      </c>
      <c r="BI289" s="1425">
        <f>ROUND(IF(($AI$226-AY332)&lt;=0,0,MIN(($AI$226*(1/'Full Assumptions '!$F$407))/4,($AI$226-AY332))),-2)</f>
        <v>0</v>
      </c>
      <c r="BJ289" s="1425">
        <f>ROUND(IF(($AI$226-AZ332)&lt;=0,0,MIN(($AI$226*(1/'Full Assumptions '!$F$407))/4,($AI$226-AZ332))),-2)</f>
        <v>0</v>
      </c>
      <c r="BK289" s="1425">
        <f>ROUND(IF(($AI$226-BA332)&lt;=0,0,MIN(($AI$226*(1/'Full Assumptions '!$F$407))/4,($AI$226-BA332))),-2)</f>
        <v>0</v>
      </c>
      <c r="BL289" s="1425">
        <f>ROUND(IF(($AI$226-BB332)&lt;=0,0,MIN(($AI$226*(1/'Full Assumptions '!$F$407))/4,($AI$226-BB332))),-2)</f>
        <v>0</v>
      </c>
      <c r="BM289" s="1425">
        <f>ROUND(IF(($AI$226-BC332)&lt;=0,0,MIN(($AI$226*(1/'Full Assumptions '!$F$407))/4,($AI$226-BC332))),-2)</f>
        <v>0</v>
      </c>
      <c r="BN289" s="1425">
        <f>ROUND(IF(($AI$226-BD332)&lt;=0,0,MIN(($AI$226*(1/'Full Assumptions '!$F$407))/4,($AI$226-BD332))),-2)</f>
        <v>0</v>
      </c>
    </row>
    <row r="290" spans="2:66" ht="10.5">
      <c r="B290" s="1624"/>
      <c r="C290" s="1446" t="s">
        <v>67</v>
      </c>
      <c r="D290" s="1424"/>
      <c r="E290" s="1424"/>
      <c r="F290" s="1424"/>
      <c r="G290" s="1424"/>
      <c r="H290" s="1424"/>
      <c r="I290" s="1424"/>
      <c r="J290" s="1424"/>
      <c r="K290" s="1424"/>
      <c r="L290" s="1424"/>
      <c r="M290" s="1424"/>
      <c r="N290" s="1424"/>
      <c r="O290" s="1424"/>
      <c r="P290" s="1424"/>
      <c r="Q290" s="1424"/>
      <c r="R290" s="1424"/>
      <c r="S290" s="1424"/>
      <c r="T290" s="1424"/>
      <c r="U290" s="1424"/>
      <c r="V290" s="1424"/>
      <c r="W290" s="1424"/>
      <c r="X290" s="1424"/>
      <c r="Y290" s="1424"/>
      <c r="Z290" s="1424"/>
      <c r="AA290" s="1424"/>
      <c r="AB290" s="1424"/>
      <c r="AC290" s="1424"/>
      <c r="AD290" s="1424"/>
      <c r="AE290" s="1424"/>
      <c r="AF290" s="1424"/>
      <c r="AG290" s="1424"/>
      <c r="AH290" s="1424"/>
      <c r="AI290" s="1424"/>
      <c r="AJ290" s="1424">
        <f>ROUND(IF(($AJ$227-Y333)&lt;=0,0,MIN(($AJ$227*(1/'Full Assumptions '!$F$407))/4,($AJ$227-Y333))),-2)</f>
        <v>0</v>
      </c>
      <c r="AK290" s="1424">
        <f>ROUND(IF(($AJ$227-Z333)&lt;=0,0,MIN(($AJ$227*(1/'Full Assumptions '!$F$407))/4,($AJ$227-Z333))),-2)</f>
        <v>0</v>
      </c>
      <c r="AL290" s="1424">
        <f>ROUND(IF(($AJ$227-AA333)&lt;=0,0,MIN(($AJ$227*(1/'Full Assumptions '!$F$407))/4,($AJ$227-AA333))),-2)</f>
        <v>0</v>
      </c>
      <c r="AM290" s="1424">
        <f>ROUND(IF(($AJ$227-AB333)&lt;=0,0,MIN(($AJ$227*(1/'Full Assumptions '!$F$407))/4,($AJ$227-AB333))),-2)</f>
        <v>0</v>
      </c>
      <c r="AN290" s="1424">
        <f>ROUND(IF(($AJ$227-AC333)&lt;=0,0,MIN(($AJ$227*(1/'Full Assumptions '!$F$407))/4,($AJ$227-AC333))),-2)</f>
        <v>0</v>
      </c>
      <c r="AO290" s="1424">
        <f>ROUND(IF(($AJ$227-AD333)&lt;=0,0,MIN(($AJ$227*(1/'Full Assumptions '!$F$407))/4,($AJ$227-AD333))),-2)</f>
        <v>0</v>
      </c>
      <c r="AP290" s="1424">
        <f>ROUND(IF(($AJ$227-AE333)&lt;=0,0,MIN(($AJ$227*(1/'Full Assumptions '!$F$407))/4,($AJ$227-AE333))),-2)</f>
        <v>0</v>
      </c>
      <c r="AQ290" s="1424">
        <f>ROUND(IF(($AJ$227-AF333)&lt;=0,0,MIN(($AJ$227*(1/'Full Assumptions '!$F$407))/4,($AJ$227-AF333))),-2)</f>
        <v>0</v>
      </c>
      <c r="AR290" s="1424">
        <f>ROUND(IF(($AJ$227-AG333)&lt;=0,0,MIN(($AJ$227*(1/'Full Assumptions '!$F$407))/4,($AJ$227-AG333))),-2)</f>
        <v>0</v>
      </c>
      <c r="AS290" s="1424">
        <f>ROUND(IF(($AJ$227-AH333)&lt;=0,0,MIN(($AJ$227*(1/'Full Assumptions '!$F$407))/4,($AJ$227-AH333))),-2)</f>
        <v>0</v>
      </c>
      <c r="AT290" s="1424">
        <f>ROUND(IF(($AJ$227-AI333)&lt;=0,0,MIN(($AJ$227*(1/'Full Assumptions '!$F$407))/4,($AJ$227-AI333))),-2)</f>
        <v>0</v>
      </c>
      <c r="AU290" s="1424">
        <f>ROUND(IF(($AJ$227-AJ333)&lt;=0,0,MIN(($AJ$227*(1/'Full Assumptions '!$F$407))/4,($AJ$227-AJ333))),-2)</f>
        <v>0</v>
      </c>
      <c r="AV290" s="1424">
        <f>ROUND(IF(($AJ$227-AK333)&lt;=0,0,MIN(($AJ$227*(1/'Full Assumptions '!$F$407))/4,($AJ$227-AK333))),-2)</f>
        <v>0</v>
      </c>
      <c r="AW290" s="1424">
        <f>ROUND(IF(($AJ$227-AL333)&lt;=0,0,MIN(($AJ$227*(1/'Full Assumptions '!$F$407))/4,($AJ$227-AL333))),-2)</f>
        <v>0</v>
      </c>
      <c r="AX290" s="1424">
        <f>ROUND(IF(($AJ$227-AM333)&lt;=0,0,MIN(($AJ$227*(1/'Full Assumptions '!$F$407))/4,($AJ$227-AM333))),-2)</f>
        <v>0</v>
      </c>
      <c r="AY290" s="1424">
        <f>ROUND(IF(($AJ$227-AN333)&lt;=0,0,MIN(($AJ$227*(1/'Full Assumptions '!$F$407))/4,($AJ$227-AN333))),-2)</f>
        <v>0</v>
      </c>
      <c r="AZ290" s="1424">
        <f>ROUND(IF(($AJ$227-AO333)&lt;=0,0,MIN(($AJ$227*(1/'Full Assumptions '!$F$407))/4,($AJ$227-AO333))),-2)</f>
        <v>0</v>
      </c>
      <c r="BA290" s="1424">
        <f>ROUND(IF(($AJ$227-AP333)&lt;=0,0,MIN(($AJ$227*(1/'Full Assumptions '!$F$407))/4,($AJ$227-AP333))),-2)</f>
        <v>0</v>
      </c>
      <c r="BB290" s="1424">
        <f>ROUND(IF(($AJ$227-AQ333)&lt;=0,0,MIN(($AJ$227*(1/'Full Assumptions '!$F$407))/4,($AJ$227-AQ333))),-2)</f>
        <v>0</v>
      </c>
      <c r="BC290" s="1424">
        <f>ROUND(IF(($AJ$227-AR333)&lt;=0,0,MIN(($AJ$227*(1/'Full Assumptions '!$F$407))/4,($AJ$227-AR333))),-2)</f>
        <v>0</v>
      </c>
      <c r="BD290" s="1424">
        <f>ROUND(IF(($AJ$227-AS333)&lt;=0,0,MIN(($AJ$227*(1/'Full Assumptions '!$F$407))/4,($AJ$227-AS333))),-2)</f>
        <v>0</v>
      </c>
      <c r="BE290" s="1424">
        <f>ROUND(IF(($AJ$227-AT333)&lt;=0,0,MIN(($AJ$227*(1/'Full Assumptions '!$F$407))/4,($AJ$227-AT333))),-2)</f>
        <v>0</v>
      </c>
      <c r="BF290" s="1424">
        <f>ROUND(IF(($AJ$227-AU333)&lt;=0,0,MIN(($AJ$227*(1/'Full Assumptions '!$F$407))/4,($AJ$227-AU333))),-2)</f>
        <v>0</v>
      </c>
      <c r="BG290" s="1424">
        <f>ROUND(IF(($AJ$227-AV333)&lt;=0,0,MIN(($AJ$227*(1/'Full Assumptions '!$F$407))/4,($AJ$227-AV333))),-2)</f>
        <v>0</v>
      </c>
      <c r="BH290" s="1424">
        <f>ROUND(IF(($AJ$227-AW333)&lt;=0,0,MIN(($AJ$227*(1/'Full Assumptions '!$F$407))/4,($AJ$227-AW333))),-2)</f>
        <v>0</v>
      </c>
      <c r="BI290" s="1424">
        <f>ROUND(IF(($AJ$227-AX333)&lt;=0,0,MIN(($AJ$227*(1/'Full Assumptions '!$F$407))/4,($AJ$227-AX333))),-2)</f>
        <v>0</v>
      </c>
      <c r="BJ290" s="1424">
        <f>ROUND(IF(($AJ$227-AY333)&lt;=0,0,MIN(($AJ$227*(1/'Full Assumptions '!$F$407))/4,($AJ$227-AY333))),-2)</f>
        <v>0</v>
      </c>
      <c r="BK290" s="1424">
        <f>ROUND(IF(($AJ$227-AZ333)&lt;=0,0,MIN(($AJ$227*(1/'Full Assumptions '!$F$407))/4,($AJ$227-AZ333))),-2)</f>
        <v>0</v>
      </c>
      <c r="BL290" s="1424">
        <f>ROUND(IF(($AJ$227-BA333)&lt;=0,0,MIN(($AJ$227*(1/'Full Assumptions '!$F$407))/4,($AJ$227-BA333))),-2)</f>
        <v>0</v>
      </c>
      <c r="BM290" s="1424">
        <f>ROUND(IF(($AJ$227-BB333)&lt;=0,0,MIN(($AJ$227*(1/'Full Assumptions '!$F$407))/4,($AJ$227-BB333))),-2)</f>
        <v>0</v>
      </c>
      <c r="BN290" s="1424">
        <f>ROUND(IF(($AJ$227-BC333)&lt;=0,0,MIN(($AJ$227*(1/'Full Assumptions '!$F$407))/4,($AJ$227-BC333))),-2)</f>
        <v>0</v>
      </c>
    </row>
    <row r="291" spans="2:66" ht="10.5">
      <c r="B291" s="1624"/>
      <c r="C291" s="1446" t="s">
        <v>68</v>
      </c>
      <c r="D291" s="1425"/>
      <c r="E291" s="1425"/>
      <c r="F291" s="1425"/>
      <c r="G291" s="1425"/>
      <c r="H291" s="1425"/>
      <c r="I291" s="1425"/>
      <c r="J291" s="1425"/>
      <c r="K291" s="1425"/>
      <c r="L291" s="1425"/>
      <c r="M291" s="1425"/>
      <c r="N291" s="1425"/>
      <c r="O291" s="1425"/>
      <c r="P291" s="1425"/>
      <c r="Q291" s="1425"/>
      <c r="R291" s="1425"/>
      <c r="S291" s="1425"/>
      <c r="T291" s="1425"/>
      <c r="U291" s="1425"/>
      <c r="V291" s="1425"/>
      <c r="W291" s="1425"/>
      <c r="X291" s="1425"/>
      <c r="Y291" s="1425"/>
      <c r="Z291" s="1425"/>
      <c r="AA291" s="1425"/>
      <c r="AB291" s="1425"/>
      <c r="AC291" s="1425"/>
      <c r="AD291" s="1425"/>
      <c r="AE291" s="1425"/>
      <c r="AF291" s="1425"/>
      <c r="AG291" s="1425"/>
      <c r="AH291" s="1425"/>
      <c r="AI291" s="1425"/>
      <c r="AJ291" s="1425"/>
      <c r="AK291" s="1425">
        <f>ROUND(IF(($AK$228-Y334)&lt;=0,0,MIN(($AK$228*(1/'Full Assumptions '!$F$407))/4,($AK$228-Y334))),-2)</f>
        <v>0</v>
      </c>
      <c r="AL291" s="1425">
        <f>ROUND(IF(($AK$228-Z334)&lt;=0,0,MIN(($AK$228*(1/'Full Assumptions '!$F$407))/4,($AK$228-Z334))),-2)</f>
        <v>0</v>
      </c>
      <c r="AM291" s="1425">
        <f>ROUND(IF(($AK$228-AA334)&lt;=0,0,MIN(($AK$228*(1/'Full Assumptions '!$F$407))/4,($AK$228-AA334))),-2)</f>
        <v>0</v>
      </c>
      <c r="AN291" s="1425">
        <f>ROUND(IF(($AK$228-AB334)&lt;=0,0,MIN(($AK$228*(1/'Full Assumptions '!$F$407))/4,($AK$228-AB334))),-2)</f>
        <v>0</v>
      </c>
      <c r="AO291" s="1425">
        <f>ROUND(IF(($AK$228-AC334)&lt;=0,0,MIN(($AK$228*(1/'Full Assumptions '!$F$407))/4,($AK$228-AC334))),-2)</f>
        <v>0</v>
      </c>
      <c r="AP291" s="1425">
        <f>ROUND(IF(($AK$228-AD334)&lt;=0,0,MIN(($AK$228*(1/'Full Assumptions '!$F$407))/4,($AK$228-AD334))),-2)</f>
        <v>0</v>
      </c>
      <c r="AQ291" s="1425">
        <f>ROUND(IF(($AK$228-AE334)&lt;=0,0,MIN(($AK$228*(1/'Full Assumptions '!$F$407))/4,($AK$228-AE334))),-2)</f>
        <v>0</v>
      </c>
      <c r="AR291" s="1425">
        <f>ROUND(IF(($AK$228-AF334)&lt;=0,0,MIN(($AK$228*(1/'Full Assumptions '!$F$407))/4,($AK$228-AF334))),-2)</f>
        <v>0</v>
      </c>
      <c r="AS291" s="1425">
        <f>ROUND(IF(($AK$228-AG334)&lt;=0,0,MIN(($AK$228*(1/'Full Assumptions '!$F$407))/4,($AK$228-AG334))),-2)</f>
        <v>0</v>
      </c>
      <c r="AT291" s="1425">
        <f>ROUND(IF(($AK$228-AH334)&lt;=0,0,MIN(($AK$228*(1/'Full Assumptions '!$F$407))/4,($AK$228-AH334))),-2)</f>
        <v>0</v>
      </c>
      <c r="AU291" s="1425">
        <f>ROUND(IF(($AK$228-AI334)&lt;=0,0,MIN(($AK$228*(1/'Full Assumptions '!$F$407))/4,($AK$228-AI334))),-2)</f>
        <v>0</v>
      </c>
      <c r="AV291" s="1425">
        <f>ROUND(IF(($AK$228-AJ334)&lt;=0,0,MIN(($AK$228*(1/'Full Assumptions '!$F$407))/4,($AK$228-AJ334))),-2)</f>
        <v>0</v>
      </c>
      <c r="AW291" s="1425">
        <f>ROUND(IF(($AK$228-AK334)&lt;=0,0,MIN(($AK$228*(1/'Full Assumptions '!$F$407))/4,($AK$228-AK334))),-2)</f>
        <v>0</v>
      </c>
      <c r="AX291" s="1425">
        <f>ROUND(IF(($AK$228-AL334)&lt;=0,0,MIN(($AK$228*(1/'Full Assumptions '!$F$407))/4,($AK$228-AL334))),-2)</f>
        <v>0</v>
      </c>
      <c r="AY291" s="1425">
        <f>ROUND(IF(($AK$228-AM334)&lt;=0,0,MIN(($AK$228*(1/'Full Assumptions '!$F$407))/4,($AK$228-AM334))),-2)</f>
        <v>0</v>
      </c>
      <c r="AZ291" s="1425">
        <f>ROUND(IF(($AK$228-AN334)&lt;=0,0,MIN(($AK$228*(1/'Full Assumptions '!$F$407))/4,($AK$228-AN334))),-2)</f>
        <v>0</v>
      </c>
      <c r="BA291" s="1425">
        <f>ROUND(IF(($AK$228-AO334)&lt;=0,0,MIN(($AK$228*(1/'Full Assumptions '!$F$407))/4,($AK$228-AO334))),-2)</f>
        <v>0</v>
      </c>
      <c r="BB291" s="1425">
        <f>ROUND(IF(($AK$228-AP334)&lt;=0,0,MIN(($AK$228*(1/'Full Assumptions '!$F$407))/4,($AK$228-AP334))),-2)</f>
        <v>0</v>
      </c>
      <c r="BC291" s="1425">
        <f>ROUND(IF(($AK$228-AQ334)&lt;=0,0,MIN(($AK$228*(1/'Full Assumptions '!$F$407))/4,($AK$228-AQ334))),-2)</f>
        <v>0</v>
      </c>
      <c r="BD291" s="1425">
        <f>ROUND(IF(($AK$228-AR334)&lt;=0,0,MIN(($AK$228*(1/'Full Assumptions '!$F$407))/4,($AK$228-AR334))),-2)</f>
        <v>0</v>
      </c>
      <c r="BE291" s="1425">
        <f>ROUND(IF(($AK$228-AS334)&lt;=0,0,MIN(($AK$228*(1/'Full Assumptions '!$F$407))/4,($AK$228-AS334))),-2)</f>
        <v>0</v>
      </c>
      <c r="BF291" s="1425">
        <f>ROUND(IF(($AK$228-AT334)&lt;=0,0,MIN(($AK$228*(1/'Full Assumptions '!$F$407))/4,($AK$228-AT334))),-2)</f>
        <v>0</v>
      </c>
      <c r="BG291" s="1425">
        <f>ROUND(IF(($AK$228-AU334)&lt;=0,0,MIN(($AK$228*(1/'Full Assumptions '!$F$407))/4,($AK$228-AU334))),-2)</f>
        <v>0</v>
      </c>
      <c r="BH291" s="1425">
        <f>ROUND(IF(($AK$228-AV334)&lt;=0,0,MIN(($AK$228*(1/'Full Assumptions '!$F$407))/4,($AK$228-AV334))),-2)</f>
        <v>0</v>
      </c>
      <c r="BI291" s="1425">
        <f>ROUND(IF(($AK$228-AW334)&lt;=0,0,MIN(($AK$228*(1/'Full Assumptions '!$F$407))/4,($AK$228-AW334))),-2)</f>
        <v>0</v>
      </c>
      <c r="BJ291" s="1425">
        <f>ROUND(IF(($AK$228-AX334)&lt;=0,0,MIN(($AK$228*(1/'Full Assumptions '!$F$407))/4,($AK$228-AX334))),-2)</f>
        <v>0</v>
      </c>
      <c r="BK291" s="1425">
        <f>ROUND(IF(($AK$228-AY334)&lt;=0,0,MIN(($AK$228*(1/'Full Assumptions '!$F$407))/4,($AK$228-AY334))),-2)</f>
        <v>0</v>
      </c>
      <c r="BL291" s="1425">
        <f>ROUND(IF(($AK$228-AZ334)&lt;=0,0,MIN(($AK$228*(1/'Full Assumptions '!$F$407))/4,($AK$228-AZ334))),-2)</f>
        <v>0</v>
      </c>
      <c r="BM291" s="1425">
        <f>ROUND(IF(($AK$228-BA334)&lt;=0,0,MIN(($AK$228*(1/'Full Assumptions '!$F$407))/4,($AK$228-BA334))),-2)</f>
        <v>0</v>
      </c>
      <c r="BN291" s="1425">
        <f>ROUND(IF(($AK$228-BB334)&lt;=0,0,MIN(($AK$228*(1/'Full Assumptions '!$F$407))/4,($AK$228-BB334))),-2)</f>
        <v>0</v>
      </c>
    </row>
    <row r="292" spans="2:66" ht="10.5">
      <c r="B292" s="1458"/>
      <c r="C292" s="1446" t="s">
        <v>69</v>
      </c>
      <c r="D292" s="1424"/>
      <c r="E292" s="1424"/>
      <c r="F292" s="1424"/>
      <c r="G292" s="1424"/>
      <c r="H292" s="1424"/>
      <c r="I292" s="1424"/>
      <c r="J292" s="1424"/>
      <c r="K292" s="1424"/>
      <c r="L292" s="1424"/>
      <c r="M292" s="1424"/>
      <c r="N292" s="1424"/>
      <c r="O292" s="1424"/>
      <c r="P292" s="1424"/>
      <c r="Q292" s="1424"/>
      <c r="R292" s="1424"/>
      <c r="S292" s="1424"/>
      <c r="T292" s="1424"/>
      <c r="U292" s="1424"/>
      <c r="V292" s="1424"/>
      <c r="W292" s="1424"/>
      <c r="X292" s="1424"/>
      <c r="Y292" s="1424"/>
      <c r="Z292" s="1424"/>
      <c r="AA292" s="1424"/>
      <c r="AB292" s="1424"/>
      <c r="AC292" s="1424"/>
      <c r="AD292" s="1424"/>
      <c r="AE292" s="1424"/>
      <c r="AF292" s="1424"/>
      <c r="AG292" s="1424"/>
      <c r="AH292" s="1424"/>
      <c r="AI292" s="1424"/>
      <c r="AJ292" s="1424"/>
      <c r="AK292" s="1424"/>
      <c r="AL292" s="1424">
        <f>ROUND(IF(($AL$229-Y335)&lt;=0,0,MIN(($AL$229*(1/'Full Assumptions '!$F$407))/4,($AL$229-Y335))),-2)</f>
        <v>0</v>
      </c>
      <c r="AM292" s="1424">
        <f>ROUND(IF(($AL$229-Z335)&lt;=0,0,MIN(($AL$229*(1/'Full Assumptions '!$F$407))/4,($AL$229-Z335))),-2)</f>
        <v>0</v>
      </c>
      <c r="AN292" s="1424">
        <f>ROUND(IF(($AL$229-AA335)&lt;=0,0,MIN(($AL$229*(1/'Full Assumptions '!$F$407))/4,($AL$229-AA335))),-2)</f>
        <v>0</v>
      </c>
      <c r="AO292" s="1424">
        <f>ROUND(IF(($AL$229-AB335)&lt;=0,0,MIN(($AL$229*(1/'Full Assumptions '!$F$407))/4,($AL$229-AB335))),-2)</f>
        <v>0</v>
      </c>
      <c r="AP292" s="1424">
        <f>ROUND(IF(($AL$229-AC335)&lt;=0,0,MIN(($AL$229*(1/'Full Assumptions '!$F$407))/4,($AL$229-AC335))),-2)</f>
        <v>0</v>
      </c>
      <c r="AQ292" s="1424">
        <f>ROUND(IF(($AL$229-AD335)&lt;=0,0,MIN(($AL$229*(1/'Full Assumptions '!$F$407))/4,($AL$229-AD335))),-2)</f>
        <v>0</v>
      </c>
      <c r="AR292" s="1424">
        <f>ROUND(IF(($AL$229-AE335)&lt;=0,0,MIN(($AL$229*(1/'Full Assumptions '!$F$407))/4,($AL$229-AE335))),-2)</f>
        <v>0</v>
      </c>
      <c r="AS292" s="1424">
        <f>ROUND(IF(($AL$229-AF335)&lt;=0,0,MIN(($AL$229*(1/'Full Assumptions '!$F$407))/4,($AL$229-AF335))),-2)</f>
        <v>0</v>
      </c>
      <c r="AT292" s="1424">
        <f>ROUND(IF(($AL$229-AG335)&lt;=0,0,MIN(($AL$229*(1/'Full Assumptions '!$F$407))/4,($AL$229-AG335))),-2)</f>
        <v>0</v>
      </c>
      <c r="AU292" s="1424">
        <f>ROUND(IF(($AL$229-AH335)&lt;=0,0,MIN(($AL$229*(1/'Full Assumptions '!$F$407))/4,($AL$229-AH335))),-2)</f>
        <v>0</v>
      </c>
      <c r="AV292" s="1424">
        <f>ROUND(IF(($AL$229-AI335)&lt;=0,0,MIN(($AL$229*(1/'Full Assumptions '!$F$407))/4,($AL$229-AI335))),-2)</f>
        <v>0</v>
      </c>
      <c r="AW292" s="1424">
        <f>ROUND(IF(($AL$229-AJ335)&lt;=0,0,MIN(($AL$229*(1/'Full Assumptions '!$F$407))/4,($AL$229-AJ335))),-2)</f>
        <v>0</v>
      </c>
      <c r="AX292" s="1424">
        <f>ROUND(IF(($AL$229-AK335)&lt;=0,0,MIN(($AL$229*(1/'Full Assumptions '!$F$407))/4,($AL$229-AK335))),-2)</f>
        <v>0</v>
      </c>
      <c r="AY292" s="1424">
        <f>ROUND(IF(($AL$229-AL335)&lt;=0,0,MIN(($AL$229*(1/'Full Assumptions '!$F$407))/4,($AL$229-AL335))),-2)</f>
        <v>0</v>
      </c>
      <c r="AZ292" s="1424">
        <f>ROUND(IF(($AL$229-AM335)&lt;=0,0,MIN(($AL$229*(1/'Full Assumptions '!$F$407))/4,($AL$229-AM335))),-2)</f>
        <v>0</v>
      </c>
      <c r="BA292" s="1424">
        <f>ROUND(IF(($AL$229-AN335)&lt;=0,0,MIN(($AL$229*(1/'Full Assumptions '!$F$407))/4,($AL$229-AN335))),-2)</f>
        <v>0</v>
      </c>
      <c r="BB292" s="1424">
        <f>ROUND(IF(($AL$229-AO335)&lt;=0,0,MIN(($AL$229*(1/'Full Assumptions '!$F$407))/4,($AL$229-AO335))),-2)</f>
        <v>0</v>
      </c>
      <c r="BC292" s="1424">
        <f>ROUND(IF(($AL$229-AP335)&lt;=0,0,MIN(($AL$229*(1/'Full Assumptions '!$F$407))/4,($AL$229-AP335))),-2)</f>
        <v>0</v>
      </c>
      <c r="BD292" s="1424">
        <f>ROUND(IF(($AL$229-AQ335)&lt;=0,0,MIN(($AL$229*(1/'Full Assumptions '!$F$407))/4,($AL$229-AQ335))),-2)</f>
        <v>0</v>
      </c>
      <c r="BE292" s="1424">
        <f>ROUND(IF(($AL$229-AR335)&lt;=0,0,MIN(($AL$229*(1/'Full Assumptions '!$F$407))/4,($AL$229-AR335))),-2)</f>
        <v>0</v>
      </c>
      <c r="BF292" s="1424">
        <f>ROUND(IF(($AL$229-AS335)&lt;=0,0,MIN(($AL$229*(1/'Full Assumptions '!$F$407))/4,($AL$229-AS335))),-2)</f>
        <v>0</v>
      </c>
      <c r="BG292" s="1424">
        <f>ROUND(IF(($AL$229-AT335)&lt;=0,0,MIN(($AL$229*(1/'Full Assumptions '!$F$407))/4,($AL$229-AT335))),-2)</f>
        <v>0</v>
      </c>
      <c r="BH292" s="1424">
        <f>ROUND(IF(($AL$229-AU335)&lt;=0,0,MIN(($AL$229*(1/'Full Assumptions '!$F$407))/4,($AL$229-AU335))),-2)</f>
        <v>0</v>
      </c>
      <c r="BI292" s="1424">
        <f>ROUND(IF(($AL$229-AV335)&lt;=0,0,MIN(($AL$229*(1/'Full Assumptions '!$F$407))/4,($AL$229-AV335))),-2)</f>
        <v>0</v>
      </c>
      <c r="BJ292" s="1424">
        <f>ROUND(IF(($AL$229-AW335)&lt;=0,0,MIN(($AL$229*(1/'Full Assumptions '!$F$407))/4,($AL$229-AW335))),-2)</f>
        <v>0</v>
      </c>
      <c r="BK292" s="1424">
        <f>ROUND(IF(($AL$229-AX335)&lt;=0,0,MIN(($AL$229*(1/'Full Assumptions '!$F$407))/4,($AL$229-AX335))),-2)</f>
        <v>0</v>
      </c>
      <c r="BL292" s="1424">
        <f>ROUND(IF(($AL$229-AY335)&lt;=0,0,MIN(($AL$229*(1/'Full Assumptions '!$F$407))/4,($AL$229-AY335))),-2)</f>
        <v>0</v>
      </c>
      <c r="BM292" s="1424">
        <f>ROUND(IF(($AL$229-AZ335)&lt;=0,0,MIN(($AL$229*(1/'Full Assumptions '!$F$407))/4,($AL$229-AZ335))),-2)</f>
        <v>0</v>
      </c>
      <c r="BN292" s="1424">
        <f>ROUND(IF(($AL$229-BA335)&lt;=0,0,MIN(($AL$229*(1/'Full Assumptions '!$F$407))/4,($AL$229-BA335))),-2)</f>
        <v>0</v>
      </c>
    </row>
    <row r="293" spans="2:66" ht="10.5">
      <c r="B293" s="1624" t="s">
        <v>412</v>
      </c>
      <c r="C293" s="1446" t="s">
        <v>66</v>
      </c>
      <c r="D293" s="1425"/>
      <c r="E293" s="1425"/>
      <c r="F293" s="1425"/>
      <c r="G293" s="1425"/>
      <c r="H293" s="1425"/>
      <c r="I293" s="1425"/>
      <c r="J293" s="1425"/>
      <c r="K293" s="1425"/>
      <c r="L293" s="1425"/>
      <c r="M293" s="1425"/>
      <c r="N293" s="1425"/>
      <c r="O293" s="1425"/>
      <c r="P293" s="1425"/>
      <c r="Q293" s="1425"/>
      <c r="R293" s="1425"/>
      <c r="S293" s="1425"/>
      <c r="T293" s="1425"/>
      <c r="U293" s="1425"/>
      <c r="V293" s="1425"/>
      <c r="W293" s="1425"/>
      <c r="X293" s="1425"/>
      <c r="Y293" s="1425"/>
      <c r="Z293" s="1425"/>
      <c r="AA293" s="1425"/>
      <c r="AB293" s="1425"/>
      <c r="AC293" s="1425"/>
      <c r="AD293" s="1425"/>
      <c r="AE293" s="1425"/>
      <c r="AF293" s="1425"/>
      <c r="AG293" s="1425"/>
      <c r="AH293" s="1425"/>
      <c r="AI293" s="1425"/>
      <c r="AJ293" s="1425"/>
      <c r="AK293" s="1425"/>
      <c r="AL293" s="1425"/>
      <c r="AM293" s="1425">
        <f>ROUND(IF(($AM$230-Y336)&lt;=0,0,MIN(($AM$230*(1/'Full Assumptions '!$F$407))/4,($AM$230-Y336))),-2)</f>
        <v>0</v>
      </c>
      <c r="AN293" s="1425">
        <f>ROUND(IF(($AM$230-Z336)&lt;=0,0,MIN(($AM$230*(1/'Full Assumptions '!$F$407))/4,($AM$230-Z336))),-2)</f>
        <v>0</v>
      </c>
      <c r="AO293" s="1425">
        <f>ROUND(IF(($AM$230-AA336)&lt;=0,0,MIN(($AM$230*(1/'Full Assumptions '!$F$407))/4,($AM$230-AA336))),-2)</f>
        <v>0</v>
      </c>
      <c r="AP293" s="1425">
        <f>ROUND(IF(($AM$230-AB336)&lt;=0,0,MIN(($AM$230*(1/'Full Assumptions '!$F$407))/4,($AM$230-AB336))),-2)</f>
        <v>0</v>
      </c>
      <c r="AQ293" s="1425">
        <f>ROUND(IF(($AM$230-AC336)&lt;=0,0,MIN(($AM$230*(1/'Full Assumptions '!$F$407))/4,($AM$230-AC336))),-2)</f>
        <v>0</v>
      </c>
      <c r="AR293" s="1425">
        <f>ROUND(IF(($AM$230-AD336)&lt;=0,0,MIN(($AM$230*(1/'Full Assumptions '!$F$407))/4,($AM$230-AD336))),-2)</f>
        <v>0</v>
      </c>
      <c r="AS293" s="1425">
        <f>ROUND(IF(($AM$230-AE336)&lt;=0,0,MIN(($AM$230*(1/'Full Assumptions '!$F$407))/4,($AM$230-AE336))),-2)</f>
        <v>0</v>
      </c>
      <c r="AT293" s="1425">
        <f>ROUND(IF(($AM$230-AF336)&lt;=0,0,MIN(($AM$230*(1/'Full Assumptions '!$F$407))/4,($AM$230-AF336))),-2)</f>
        <v>0</v>
      </c>
      <c r="AU293" s="1425">
        <f>ROUND(IF(($AM$230-AG336)&lt;=0,0,MIN(($AM$230*(1/'Full Assumptions '!$F$407))/4,($AM$230-AG336))),-2)</f>
        <v>0</v>
      </c>
      <c r="AV293" s="1425">
        <f>ROUND(IF(($AM$230-AH336)&lt;=0,0,MIN(($AM$230*(1/'Full Assumptions '!$F$407))/4,($AM$230-AH336))),-2)</f>
        <v>0</v>
      </c>
      <c r="AW293" s="1425">
        <f>ROUND(IF(($AM$230-AI336)&lt;=0,0,MIN(($AM$230*(1/'Full Assumptions '!$F$407))/4,($AM$230-AI336))),-2)</f>
        <v>0</v>
      </c>
      <c r="AX293" s="1425">
        <f>ROUND(IF(($AM$230-AJ336)&lt;=0,0,MIN(($AM$230*(1/'Full Assumptions '!$F$407))/4,($AM$230-AJ336))),-2)</f>
        <v>0</v>
      </c>
      <c r="AY293" s="1425">
        <f>ROUND(IF(($AM$230-AK336)&lt;=0,0,MIN(($AM$230*(1/'Full Assumptions '!$F$407))/4,($AM$230-AK336))),-2)</f>
        <v>0</v>
      </c>
      <c r="AZ293" s="1425">
        <f>ROUND(IF(($AM$230-AL336)&lt;=0,0,MIN(($AM$230*(1/'Full Assumptions '!$F$407))/4,($AM$230-AL336))),-2)</f>
        <v>0</v>
      </c>
      <c r="BA293" s="1425">
        <f>ROUND(IF(($AM$230-AM336)&lt;=0,0,MIN(($AM$230*(1/'Full Assumptions '!$F$407))/4,($AM$230-AM336))),-2)</f>
        <v>0</v>
      </c>
      <c r="BB293" s="1425">
        <f>ROUND(IF(($AM$230-AN336)&lt;=0,0,MIN(($AM$230*(1/'Full Assumptions '!$F$407))/4,($AM$230-AN336))),-2)</f>
        <v>0</v>
      </c>
      <c r="BC293" s="1425">
        <f>ROUND(IF(($AM$230-AO336)&lt;=0,0,MIN(($AM$230*(1/'Full Assumptions '!$F$407))/4,($AM$230-AO336))),-2)</f>
        <v>0</v>
      </c>
      <c r="BD293" s="1425">
        <f>ROUND(IF(($AM$230-AP336)&lt;=0,0,MIN(($AM$230*(1/'Full Assumptions '!$F$407))/4,($AM$230-AP336))),-2)</f>
        <v>0</v>
      </c>
      <c r="BE293" s="1425">
        <f>ROUND(IF(($AM$230-AQ336)&lt;=0,0,MIN(($AM$230*(1/'Full Assumptions '!$F$407))/4,($AM$230-AQ336))),-2)</f>
        <v>0</v>
      </c>
      <c r="BF293" s="1425">
        <f>ROUND(IF(($AM$230-AR336)&lt;=0,0,MIN(($AM$230*(1/'Full Assumptions '!$F$407))/4,($AM$230-AR336))),-2)</f>
        <v>0</v>
      </c>
      <c r="BG293" s="1425">
        <f>ROUND(IF(($AM$230-AS336)&lt;=0,0,MIN(($AM$230*(1/'Full Assumptions '!$F$407))/4,($AM$230-AS336))),-2)</f>
        <v>0</v>
      </c>
      <c r="BH293" s="1425">
        <f>ROUND(IF(($AM$230-AT336)&lt;=0,0,MIN(($AM$230*(1/'Full Assumptions '!$F$407))/4,($AM$230-AT336))),-2)</f>
        <v>0</v>
      </c>
      <c r="BI293" s="1425">
        <f>ROUND(IF(($AM$230-AU336)&lt;=0,0,MIN(($AM$230*(1/'Full Assumptions '!$F$407))/4,($AM$230-AU336))),-2)</f>
        <v>0</v>
      </c>
      <c r="BJ293" s="1425">
        <f>ROUND(IF(($AM$230-AV336)&lt;=0,0,MIN(($AM$230*(1/'Full Assumptions '!$F$407))/4,($AM$230-AV336))),-2)</f>
        <v>0</v>
      </c>
      <c r="BK293" s="1425">
        <f>ROUND(IF(($AM$230-AW336)&lt;=0,0,MIN(($AM$230*(1/'Full Assumptions '!$F$407))/4,($AM$230-AW336))),-2)</f>
        <v>0</v>
      </c>
      <c r="BL293" s="1425">
        <f>ROUND(IF(($AM$230-AX336)&lt;=0,0,MIN(($AM$230*(1/'Full Assumptions '!$F$407))/4,($AM$230-AX336))),-2)</f>
        <v>0</v>
      </c>
      <c r="BM293" s="1425">
        <f>ROUND(IF(($AM$230-AY336)&lt;=0,0,MIN(($AM$230*(1/'Full Assumptions '!$F$407))/4,($AM$230-AY336))),-2)</f>
        <v>0</v>
      </c>
      <c r="BN293" s="1425">
        <f>ROUND(IF(($AM$230-AZ336)&lt;=0,0,MIN(($AM$230*(1/'Full Assumptions '!$F$407))/4,($AM$230-AZ336))),-2)</f>
        <v>0</v>
      </c>
    </row>
    <row r="294" spans="2:66" ht="10.5">
      <c r="B294" s="1624"/>
      <c r="C294" s="1446" t="s">
        <v>67</v>
      </c>
      <c r="D294" s="1424"/>
      <c r="E294" s="1424"/>
      <c r="F294" s="1424"/>
      <c r="G294" s="1424"/>
      <c r="H294" s="1424"/>
      <c r="I294" s="1424"/>
      <c r="J294" s="1424"/>
      <c r="K294" s="1424"/>
      <c r="L294" s="1424"/>
      <c r="M294" s="1424"/>
      <c r="N294" s="1424"/>
      <c r="O294" s="1424"/>
      <c r="P294" s="1424"/>
      <c r="Q294" s="1424"/>
      <c r="R294" s="1424"/>
      <c r="S294" s="1424"/>
      <c r="T294" s="1424"/>
      <c r="U294" s="1424"/>
      <c r="V294" s="1424"/>
      <c r="W294" s="1424"/>
      <c r="X294" s="1424"/>
      <c r="Y294" s="1424"/>
      <c r="Z294" s="1424"/>
      <c r="AA294" s="1424"/>
      <c r="AB294" s="1424"/>
      <c r="AC294" s="1424"/>
      <c r="AD294" s="1424"/>
      <c r="AE294" s="1424"/>
      <c r="AF294" s="1424"/>
      <c r="AG294" s="1424"/>
      <c r="AH294" s="1424"/>
      <c r="AI294" s="1424"/>
      <c r="AJ294" s="1424"/>
      <c r="AK294" s="1424"/>
      <c r="AL294" s="1424"/>
      <c r="AM294" s="1424"/>
      <c r="AN294" s="1424">
        <f>ROUND(IF(($AN$231-Y337)&lt;=0,0,MIN(($AN$231*(1/'Full Assumptions '!$F$407))/4,($AN$231-Y337))),-2)</f>
        <v>0</v>
      </c>
      <c r="AO294" s="1424">
        <f>ROUND(IF(($AN$231-Z337)&lt;=0,0,MIN(($AN$231*(1/'Full Assumptions '!$F$407))/4,($AN$231-Z337))),-2)</f>
        <v>0</v>
      </c>
      <c r="AP294" s="1424">
        <f>ROUND(IF(($AN$231-AA337)&lt;=0,0,MIN(($AN$231*(1/'Full Assumptions '!$F$407))/4,($AN$231-AA337))),-2)</f>
        <v>0</v>
      </c>
      <c r="AQ294" s="1424">
        <f>ROUND(IF(($AN$231-AB337)&lt;=0,0,MIN(($AN$231*(1/'Full Assumptions '!$F$407))/4,($AN$231-AB337))),-2)</f>
        <v>0</v>
      </c>
      <c r="AR294" s="1424">
        <f>ROUND(IF(($AN$231-AC337)&lt;=0,0,MIN(($AN$231*(1/'Full Assumptions '!$F$407))/4,($AN$231-AC337))),-2)</f>
        <v>0</v>
      </c>
      <c r="AS294" s="1424">
        <f>ROUND(IF(($AN$231-AD337)&lt;=0,0,MIN(($AN$231*(1/'Full Assumptions '!$F$407))/4,($AN$231-AD337))),-2)</f>
        <v>0</v>
      </c>
      <c r="AT294" s="1424">
        <f>ROUND(IF(($AN$231-AE337)&lt;=0,0,MIN(($AN$231*(1/'Full Assumptions '!$F$407))/4,($AN$231-AE337))),-2)</f>
        <v>0</v>
      </c>
      <c r="AU294" s="1424">
        <f>ROUND(IF(($AN$231-AF337)&lt;=0,0,MIN(($AN$231*(1/'Full Assumptions '!$F$407))/4,($AN$231-AF337))),-2)</f>
        <v>0</v>
      </c>
      <c r="AV294" s="1424">
        <f>ROUND(IF(($AN$231-AG337)&lt;=0,0,MIN(($AN$231*(1/'Full Assumptions '!$F$407))/4,($AN$231-AG337))),-2)</f>
        <v>0</v>
      </c>
      <c r="AW294" s="1424">
        <f>ROUND(IF(($AN$231-AH337)&lt;=0,0,MIN(($AN$231*(1/'Full Assumptions '!$F$407))/4,($AN$231-AH337))),-2)</f>
        <v>0</v>
      </c>
      <c r="AX294" s="1424">
        <f>ROUND(IF(($AN$231-AI337)&lt;=0,0,MIN(($AN$231*(1/'Full Assumptions '!$F$407))/4,($AN$231-AI337))),-2)</f>
        <v>0</v>
      </c>
      <c r="AY294" s="1424">
        <f>ROUND(IF(($AN$231-AJ337)&lt;=0,0,MIN(($AN$231*(1/'Full Assumptions '!$F$407))/4,($AN$231-AJ337))),-2)</f>
        <v>0</v>
      </c>
      <c r="AZ294" s="1424">
        <f>ROUND(IF(($AN$231-AK337)&lt;=0,0,MIN(($AN$231*(1/'Full Assumptions '!$F$407))/4,($AN$231-AK337))),-2)</f>
        <v>0</v>
      </c>
      <c r="BA294" s="1424">
        <f>ROUND(IF(($AN$231-AL337)&lt;=0,0,MIN(($AN$231*(1/'Full Assumptions '!$F$407))/4,($AN$231-AL337))),-2)</f>
        <v>0</v>
      </c>
      <c r="BB294" s="1424">
        <f>ROUND(IF(($AN$231-AM337)&lt;=0,0,MIN(($AN$231*(1/'Full Assumptions '!$F$407))/4,($AN$231-AM337))),-2)</f>
        <v>0</v>
      </c>
      <c r="BC294" s="1424">
        <f>ROUND(IF(($AN$231-AN337)&lt;=0,0,MIN(($AN$231*(1/'Full Assumptions '!$F$407))/4,($AN$231-AN337))),-2)</f>
        <v>0</v>
      </c>
      <c r="BD294" s="1424">
        <f>ROUND(IF(($AN$231-AO337)&lt;=0,0,MIN(($AN$231*(1/'Full Assumptions '!$F$407))/4,($AN$231-AO337))),-2)</f>
        <v>0</v>
      </c>
      <c r="BE294" s="1424">
        <f>ROUND(IF(($AN$231-AP337)&lt;=0,0,MIN(($AN$231*(1/'Full Assumptions '!$F$407))/4,($AN$231-AP337))),-2)</f>
        <v>0</v>
      </c>
      <c r="BF294" s="1424">
        <f>ROUND(IF(($AN$231-AQ337)&lt;=0,0,MIN(($AN$231*(1/'Full Assumptions '!$F$407))/4,($AN$231-AQ337))),-2)</f>
        <v>0</v>
      </c>
      <c r="BG294" s="1424">
        <f>ROUND(IF(($AN$231-AR337)&lt;=0,0,MIN(($AN$231*(1/'Full Assumptions '!$F$407))/4,($AN$231-AR337))),-2)</f>
        <v>0</v>
      </c>
      <c r="BH294" s="1424">
        <f>ROUND(IF(($AN$231-AS337)&lt;=0,0,MIN(($AN$231*(1/'Full Assumptions '!$F$407))/4,($AN$231-AS337))),-2)</f>
        <v>0</v>
      </c>
      <c r="BI294" s="1424">
        <f>ROUND(IF(($AN$231-AT337)&lt;=0,0,MIN(($AN$231*(1/'Full Assumptions '!$F$407))/4,($AN$231-AT337))),-2)</f>
        <v>0</v>
      </c>
      <c r="BJ294" s="1424">
        <f>ROUND(IF(($AN$231-AU337)&lt;=0,0,MIN(($AN$231*(1/'Full Assumptions '!$F$407))/4,($AN$231-AU337))),-2)</f>
        <v>0</v>
      </c>
      <c r="BK294" s="1424">
        <f>ROUND(IF(($AN$231-AV337)&lt;=0,0,MIN(($AN$231*(1/'Full Assumptions '!$F$407))/4,($AN$231-AV337))),-2)</f>
        <v>0</v>
      </c>
      <c r="BL294" s="1424">
        <f>ROUND(IF(($AN$231-AW337)&lt;=0,0,MIN(($AN$231*(1/'Full Assumptions '!$F$407))/4,($AN$231-AW337))),-2)</f>
        <v>0</v>
      </c>
      <c r="BM294" s="1424">
        <f>ROUND(IF(($AN$231-AX337)&lt;=0,0,MIN(($AN$231*(1/'Full Assumptions '!$F$407))/4,($AN$231-AX337))),-2)</f>
        <v>0</v>
      </c>
      <c r="BN294" s="1424">
        <f>ROUND(IF(($AN$231-AY337)&lt;=0,0,MIN(($AN$231*(1/'Full Assumptions '!$F$407))/4,($AN$231-AY337))),-2)</f>
        <v>0</v>
      </c>
    </row>
    <row r="295" spans="2:66" ht="10.5">
      <c r="B295" s="1624"/>
      <c r="C295" s="1446" t="s">
        <v>68</v>
      </c>
      <c r="D295" s="1425"/>
      <c r="E295" s="1425"/>
      <c r="F295" s="1425"/>
      <c r="G295" s="1425"/>
      <c r="H295" s="1425"/>
      <c r="I295" s="1425"/>
      <c r="J295" s="1425"/>
      <c r="K295" s="1425"/>
      <c r="L295" s="1425"/>
      <c r="M295" s="1425"/>
      <c r="N295" s="1425"/>
      <c r="O295" s="1425"/>
      <c r="P295" s="1425"/>
      <c r="Q295" s="1425"/>
      <c r="R295" s="1425"/>
      <c r="S295" s="1425"/>
      <c r="T295" s="1425"/>
      <c r="U295" s="1425"/>
      <c r="V295" s="1425"/>
      <c r="W295" s="1425"/>
      <c r="X295" s="1425"/>
      <c r="Y295" s="1425"/>
      <c r="Z295" s="1425"/>
      <c r="AA295" s="1425"/>
      <c r="AB295" s="1425"/>
      <c r="AC295" s="1425"/>
      <c r="AD295" s="1425"/>
      <c r="AE295" s="1425"/>
      <c r="AF295" s="1425"/>
      <c r="AG295" s="1425"/>
      <c r="AH295" s="1425"/>
      <c r="AI295" s="1425"/>
      <c r="AJ295" s="1425"/>
      <c r="AK295" s="1425"/>
      <c r="AL295" s="1425"/>
      <c r="AM295" s="1425"/>
      <c r="AN295" s="1425"/>
      <c r="AO295" s="1425">
        <f>ROUND(IF(($AO$232-Y338)&lt;=0,0,MIN(($AO$232*(1/'Full Assumptions '!$F$407))/4,($AO$232-Y338))),-2)</f>
        <v>0</v>
      </c>
      <c r="AP295" s="1425">
        <f>ROUND(IF(($AO$232-Z338)&lt;=0,0,MIN(($AO$232*(1/'Full Assumptions '!$F$407))/4,($AO$232-Z338))),-2)</f>
        <v>0</v>
      </c>
      <c r="AQ295" s="1425">
        <f>ROUND(IF(($AO$232-AA338)&lt;=0,0,MIN(($AO$232*(1/'Full Assumptions '!$F$407))/4,($AO$232-AA338))),-2)</f>
        <v>0</v>
      </c>
      <c r="AR295" s="1425">
        <f>ROUND(IF(($AO$232-AB338)&lt;=0,0,MIN(($AO$232*(1/'Full Assumptions '!$F$407))/4,($AO$232-AB338))),-2)</f>
        <v>0</v>
      </c>
      <c r="AS295" s="1425">
        <f>ROUND(IF(($AO$232-AC338)&lt;=0,0,MIN(($AO$232*(1/'Full Assumptions '!$F$407))/4,($AO$232-AC338))),-2)</f>
        <v>0</v>
      </c>
      <c r="AT295" s="1425">
        <f>ROUND(IF(($AO$232-AD338)&lt;=0,0,MIN(($AO$232*(1/'Full Assumptions '!$F$407))/4,($AO$232-AD338))),-2)</f>
        <v>0</v>
      </c>
      <c r="AU295" s="1425">
        <f>ROUND(IF(($AO$232-AE338)&lt;=0,0,MIN(($AO$232*(1/'Full Assumptions '!$F$407))/4,($AO$232-AE338))),-2)</f>
        <v>0</v>
      </c>
      <c r="AV295" s="1425">
        <f>ROUND(IF(($AO$232-AF338)&lt;=0,0,MIN(($AO$232*(1/'Full Assumptions '!$F$407))/4,($AO$232-AF338))),-2)</f>
        <v>0</v>
      </c>
      <c r="AW295" s="1425">
        <f>ROUND(IF(($AO$232-AG338)&lt;=0,0,MIN(($AO$232*(1/'Full Assumptions '!$F$407))/4,($AO$232-AG338))),-2)</f>
        <v>0</v>
      </c>
      <c r="AX295" s="1425">
        <f>ROUND(IF(($AO$232-AH338)&lt;=0,0,MIN(($AO$232*(1/'Full Assumptions '!$F$407))/4,($AO$232-AH338))),-2)</f>
        <v>0</v>
      </c>
      <c r="AY295" s="1425">
        <f>ROUND(IF(($AO$232-AI338)&lt;=0,0,MIN(($AO$232*(1/'Full Assumptions '!$F$407))/4,($AO$232-AI338))),-2)</f>
        <v>0</v>
      </c>
      <c r="AZ295" s="1425">
        <f>ROUND(IF(($AO$232-AJ338)&lt;=0,0,MIN(($AO$232*(1/'Full Assumptions '!$F$407))/4,($AO$232-AJ338))),-2)</f>
        <v>0</v>
      </c>
      <c r="BA295" s="1425">
        <f>ROUND(IF(($AO$232-AK338)&lt;=0,0,MIN(($AO$232*(1/'Full Assumptions '!$F$407))/4,($AO$232-AK338))),-2)</f>
        <v>0</v>
      </c>
      <c r="BB295" s="1425">
        <f>ROUND(IF(($AO$232-AL338)&lt;=0,0,MIN(($AO$232*(1/'Full Assumptions '!$F$407))/4,($AO$232-AL338))),-2)</f>
        <v>0</v>
      </c>
      <c r="BC295" s="1425">
        <f>ROUND(IF(($AO$232-AM338)&lt;=0,0,MIN(($AO$232*(1/'Full Assumptions '!$F$407))/4,($AO$232-AM338))),-2)</f>
        <v>0</v>
      </c>
      <c r="BD295" s="1425">
        <f>ROUND(IF(($AO$232-AN338)&lt;=0,0,MIN(($AO$232*(1/'Full Assumptions '!$F$407))/4,($AO$232-AN338))),-2)</f>
        <v>0</v>
      </c>
      <c r="BE295" s="1425">
        <f>ROUND(IF(($AO$232-AO338)&lt;=0,0,MIN(($AO$232*(1/'Full Assumptions '!$F$407))/4,($AO$232-AO338))),-2)</f>
        <v>0</v>
      </c>
      <c r="BF295" s="1425">
        <f>ROUND(IF(($AO$232-AP338)&lt;=0,0,MIN(($AO$232*(1/'Full Assumptions '!$F$407))/4,($AO$232-AP338))),-2)</f>
        <v>0</v>
      </c>
      <c r="BG295" s="1425">
        <f>ROUND(IF(($AO$232-AQ338)&lt;=0,0,MIN(($AO$232*(1/'Full Assumptions '!$F$407))/4,($AO$232-AQ338))),-2)</f>
        <v>0</v>
      </c>
      <c r="BH295" s="1425">
        <f>ROUND(IF(($AO$232-AR338)&lt;=0,0,MIN(($AO$232*(1/'Full Assumptions '!$F$407))/4,($AO$232-AR338))),-2)</f>
        <v>0</v>
      </c>
      <c r="BI295" s="1425">
        <f>ROUND(IF(($AO$232-AS338)&lt;=0,0,MIN(($AO$232*(1/'Full Assumptions '!$F$407))/4,($AO$232-AS338))),-2)</f>
        <v>0</v>
      </c>
      <c r="BJ295" s="1425">
        <f>ROUND(IF(($AO$232-AT338)&lt;=0,0,MIN(($AO$232*(1/'Full Assumptions '!$F$407))/4,($AO$232-AT338))),-2)</f>
        <v>0</v>
      </c>
      <c r="BK295" s="1425">
        <f>ROUND(IF(($AO$232-AU338)&lt;=0,0,MIN(($AO$232*(1/'Full Assumptions '!$F$407))/4,($AO$232-AU338))),-2)</f>
        <v>0</v>
      </c>
      <c r="BL295" s="1425">
        <f>ROUND(IF(($AO$232-AV338)&lt;=0,0,MIN(($AO$232*(1/'Full Assumptions '!$F$407))/4,($AO$232-AV338))),-2)</f>
        <v>0</v>
      </c>
      <c r="BM295" s="1425">
        <f>ROUND(IF(($AO$232-AW338)&lt;=0,0,MIN(($AO$232*(1/'Full Assumptions '!$F$407))/4,($AO$232-AW338))),-2)</f>
        <v>0</v>
      </c>
      <c r="BN295" s="1425">
        <f>ROUND(IF(($AO$232-AX338)&lt;=0,0,MIN(($AO$232*(1/'Full Assumptions '!$F$407))/4,($AO$232-AX338))),-2)</f>
        <v>0</v>
      </c>
    </row>
    <row r="296" spans="2:66" ht="10.5">
      <c r="B296" s="1458"/>
      <c r="C296" s="1446" t="s">
        <v>69</v>
      </c>
      <c r="D296" s="1424"/>
      <c r="E296" s="1424"/>
      <c r="F296" s="1424"/>
      <c r="G296" s="1424"/>
      <c r="H296" s="1424"/>
      <c r="I296" s="1424"/>
      <c r="J296" s="1424"/>
      <c r="K296" s="1424"/>
      <c r="L296" s="1424"/>
      <c r="M296" s="1424"/>
      <c r="N296" s="1424"/>
      <c r="O296" s="1424"/>
      <c r="P296" s="1424"/>
      <c r="Q296" s="1424"/>
      <c r="R296" s="1424"/>
      <c r="S296" s="1424"/>
      <c r="T296" s="1424"/>
      <c r="U296" s="1424"/>
      <c r="V296" s="1424"/>
      <c r="W296" s="1424"/>
      <c r="X296" s="1424"/>
      <c r="Y296" s="1424"/>
      <c r="Z296" s="1424"/>
      <c r="AA296" s="1424"/>
      <c r="AB296" s="1424"/>
      <c r="AC296" s="1424"/>
      <c r="AD296" s="1424"/>
      <c r="AE296" s="1424"/>
      <c r="AF296" s="1424"/>
      <c r="AG296" s="1424"/>
      <c r="AH296" s="1424"/>
      <c r="AI296" s="1424"/>
      <c r="AJ296" s="1424"/>
      <c r="AK296" s="1424"/>
      <c r="AL296" s="1424"/>
      <c r="AM296" s="1424"/>
      <c r="AN296" s="1424"/>
      <c r="AO296" s="1424"/>
      <c r="AP296" s="1424">
        <f>ROUND(IF(($AP$233-Y339)&lt;=0,0,MIN(($AP$233*(1/'Full Assumptions '!$F$407))/4,($AP$233-Y339))),-2)</f>
        <v>0</v>
      </c>
      <c r="AQ296" s="1424">
        <f>ROUND(IF(($AP$233-Z339)&lt;=0,0,MIN(($AP$233*(1/'Full Assumptions '!$F$407))/4,($AP$233-Z339))),-2)</f>
        <v>0</v>
      </c>
      <c r="AR296" s="1424">
        <f>ROUND(IF(($AP$233-AA339)&lt;=0,0,MIN(($AP$233*(1/'Full Assumptions '!$F$407))/4,($AP$233-AA339))),-2)</f>
        <v>0</v>
      </c>
      <c r="AS296" s="1424">
        <f>ROUND(IF(($AP$233-AB339)&lt;=0,0,MIN(($AP$233*(1/'Full Assumptions '!$F$407))/4,($AP$233-AB339))),-2)</f>
        <v>0</v>
      </c>
      <c r="AT296" s="1424">
        <f>ROUND(IF(($AP$233-AC339)&lt;=0,0,MIN(($AP$233*(1/'Full Assumptions '!$F$407))/4,($AP$233-AC339))),-2)</f>
        <v>0</v>
      </c>
      <c r="AU296" s="1424">
        <f>ROUND(IF(($AP$233-AD339)&lt;=0,0,MIN(($AP$233*(1/'Full Assumptions '!$F$407))/4,($AP$233-AD339))),-2)</f>
        <v>0</v>
      </c>
      <c r="AV296" s="1424">
        <f>ROUND(IF(($AP$233-AE339)&lt;=0,0,MIN(($AP$233*(1/'Full Assumptions '!$F$407))/4,($AP$233-AE339))),-2)</f>
        <v>0</v>
      </c>
      <c r="AW296" s="1424">
        <f>ROUND(IF(($AP$233-AF339)&lt;=0,0,MIN(($AP$233*(1/'Full Assumptions '!$F$407))/4,($AP$233-AF339))),-2)</f>
        <v>0</v>
      </c>
      <c r="AX296" s="1424">
        <f>ROUND(IF(($AP$233-AG339)&lt;=0,0,MIN(($AP$233*(1/'Full Assumptions '!$F$407))/4,($AP$233-AG339))),-2)</f>
        <v>0</v>
      </c>
      <c r="AY296" s="1424">
        <f>ROUND(IF(($AP$233-AH339)&lt;=0,0,MIN(($AP$233*(1/'Full Assumptions '!$F$407))/4,($AP$233-AH339))),-2)</f>
        <v>0</v>
      </c>
      <c r="AZ296" s="1424">
        <f>ROUND(IF(($AP$233-AI339)&lt;=0,0,MIN(($AP$233*(1/'Full Assumptions '!$F$407))/4,($AP$233-AI339))),-2)</f>
        <v>0</v>
      </c>
      <c r="BA296" s="1424">
        <f>ROUND(IF(($AP$233-AJ339)&lt;=0,0,MIN(($AP$233*(1/'Full Assumptions '!$F$407))/4,($AP$233-AJ339))),-2)</f>
        <v>0</v>
      </c>
      <c r="BB296" s="1424">
        <f>ROUND(IF(($AP$233-AK339)&lt;=0,0,MIN(($AP$233*(1/'Full Assumptions '!$F$407))/4,($AP$233-AK339))),-2)</f>
        <v>0</v>
      </c>
      <c r="BC296" s="1424">
        <f>ROUND(IF(($AP$233-AL339)&lt;=0,0,MIN(($AP$233*(1/'Full Assumptions '!$F$407))/4,($AP$233-AL339))),-2)</f>
        <v>0</v>
      </c>
      <c r="BD296" s="1424">
        <f>ROUND(IF(($AP$233-AM339)&lt;=0,0,MIN(($AP$233*(1/'Full Assumptions '!$F$407))/4,($AP$233-AM339))),-2)</f>
        <v>0</v>
      </c>
      <c r="BE296" s="1424">
        <f>ROUND(IF(($AP$233-AN339)&lt;=0,0,MIN(($AP$233*(1/'Full Assumptions '!$F$407))/4,($AP$233-AN339))),-2)</f>
        <v>0</v>
      </c>
      <c r="BF296" s="1424">
        <f>ROUND(IF(($AP$233-AO339)&lt;=0,0,MIN(($AP$233*(1/'Full Assumptions '!$F$407))/4,($AP$233-AO339))),-2)</f>
        <v>0</v>
      </c>
      <c r="BG296" s="1424">
        <f>ROUND(IF(($AP$233-AP339)&lt;=0,0,MIN(($AP$233*(1/'Full Assumptions '!$F$407))/4,($AP$233-AP339))),-2)</f>
        <v>0</v>
      </c>
      <c r="BH296" s="1424">
        <f>ROUND(IF(($AP$233-AQ339)&lt;=0,0,MIN(($AP$233*(1/'Full Assumptions '!$F$407))/4,($AP$233-AQ339))),-2)</f>
        <v>0</v>
      </c>
      <c r="BI296" s="1424">
        <f>ROUND(IF(($AP$233-AR339)&lt;=0,0,MIN(($AP$233*(1/'Full Assumptions '!$F$407))/4,($AP$233-AR339))),-2)</f>
        <v>0</v>
      </c>
      <c r="BJ296" s="1424">
        <f>ROUND(IF(($AP$233-AS339)&lt;=0,0,MIN(($AP$233*(1/'Full Assumptions '!$F$407))/4,($AP$233-AS339))),-2)</f>
        <v>0</v>
      </c>
      <c r="BK296" s="1424">
        <f>ROUND(IF(($AP$233-AT339)&lt;=0,0,MIN(($AP$233*(1/'Full Assumptions '!$F$407))/4,($AP$233-AT339))),-2)</f>
        <v>0</v>
      </c>
      <c r="BL296" s="1424">
        <f>ROUND(IF(($AP$233-AU339)&lt;=0,0,MIN(($AP$233*(1/'Full Assumptions '!$F$407))/4,($AP$233-AU339))),-2)</f>
        <v>0</v>
      </c>
      <c r="BM296" s="1424">
        <f>ROUND(IF(($AP$233-AV339)&lt;=0,0,MIN(($AP$233*(1/'Full Assumptions '!$F$407))/4,($AP$233-AV339))),-2)</f>
        <v>0</v>
      </c>
      <c r="BN296" s="1424">
        <f>ROUND(IF(($AP$233-AW339)&lt;=0,0,MIN(($AP$233*(1/'Full Assumptions '!$F$407))/4,($AP$233-AW339))),-2)</f>
        <v>0</v>
      </c>
    </row>
    <row r="297" spans="2:66" ht="10.5">
      <c r="B297" s="1624" t="s">
        <v>413</v>
      </c>
      <c r="C297" s="1446" t="s">
        <v>66</v>
      </c>
      <c r="D297" s="1425"/>
      <c r="E297" s="1425"/>
      <c r="F297" s="1425"/>
      <c r="G297" s="1425"/>
      <c r="H297" s="1425"/>
      <c r="I297" s="1425"/>
      <c r="J297" s="1425"/>
      <c r="K297" s="1425"/>
      <c r="L297" s="1425"/>
      <c r="M297" s="1425"/>
      <c r="N297" s="1425"/>
      <c r="O297" s="1425"/>
      <c r="P297" s="1425"/>
      <c r="Q297" s="1425"/>
      <c r="R297" s="1425"/>
      <c r="S297" s="1425"/>
      <c r="T297" s="1425"/>
      <c r="U297" s="1425"/>
      <c r="V297" s="1425"/>
      <c r="W297" s="1425"/>
      <c r="X297" s="1425"/>
      <c r="Y297" s="1425"/>
      <c r="Z297" s="1425"/>
      <c r="AA297" s="1425"/>
      <c r="AB297" s="1425"/>
      <c r="AC297" s="1425"/>
      <c r="AD297" s="1425"/>
      <c r="AE297" s="1425"/>
      <c r="AF297" s="1425"/>
      <c r="AG297" s="1425"/>
      <c r="AH297" s="1425"/>
      <c r="AI297" s="1425"/>
      <c r="AJ297" s="1425"/>
      <c r="AK297" s="1425"/>
      <c r="AL297" s="1425"/>
      <c r="AM297" s="1425"/>
      <c r="AN297" s="1425"/>
      <c r="AO297" s="1425"/>
      <c r="AP297" s="1425"/>
      <c r="AQ297" s="1425">
        <f>ROUND(IF(($AQ$234-Y340)&lt;=0,0,MIN(($AQ$234*(1/'Full Assumptions '!$F$407))/4,($AQ$234-Y340))),-2)</f>
        <v>0</v>
      </c>
      <c r="AR297" s="1425">
        <f>ROUND(IF(($AQ$234-Z340)&lt;=0,0,MIN(($AQ$234*(1/'Full Assumptions '!$F$407))/4,($AQ$234-Z340))),-2)</f>
        <v>0</v>
      </c>
      <c r="AS297" s="1425">
        <f>ROUND(IF(($AQ$234-AA340)&lt;=0,0,MIN(($AQ$234*(1/'Full Assumptions '!$F$407))/4,($AQ$234-AA340))),-2)</f>
        <v>0</v>
      </c>
      <c r="AT297" s="1425">
        <f>ROUND(IF(($AQ$234-AB340)&lt;=0,0,MIN(($AQ$234*(1/'Full Assumptions '!$F$407))/4,($AQ$234-AB340))),-2)</f>
        <v>0</v>
      </c>
      <c r="AU297" s="1425">
        <f>ROUND(IF(($AQ$234-AC340)&lt;=0,0,MIN(($AQ$234*(1/'Full Assumptions '!$F$407))/4,($AQ$234-AC340))),-2)</f>
        <v>0</v>
      </c>
      <c r="AV297" s="1425">
        <f>ROUND(IF(($AQ$234-AD340)&lt;=0,0,MIN(($AQ$234*(1/'Full Assumptions '!$F$407))/4,($AQ$234-AD340))),-2)</f>
        <v>0</v>
      </c>
      <c r="AW297" s="1425">
        <f>ROUND(IF(($AQ$234-AE340)&lt;=0,0,MIN(($AQ$234*(1/'Full Assumptions '!$F$407))/4,($AQ$234-AE340))),-2)</f>
        <v>0</v>
      </c>
      <c r="AX297" s="1425">
        <f>ROUND(IF(($AQ$234-AF340)&lt;=0,0,MIN(($AQ$234*(1/'Full Assumptions '!$F$407))/4,($AQ$234-AF340))),-2)</f>
        <v>0</v>
      </c>
      <c r="AY297" s="1425">
        <f>ROUND(IF(($AQ$234-AG340)&lt;=0,0,MIN(($AQ$234*(1/'Full Assumptions '!$F$407))/4,($AQ$234-AG340))),-2)</f>
        <v>0</v>
      </c>
      <c r="AZ297" s="1425">
        <f>ROUND(IF(($AQ$234-AH340)&lt;=0,0,MIN(($AQ$234*(1/'Full Assumptions '!$F$407))/4,($AQ$234-AH340))),-2)</f>
        <v>0</v>
      </c>
      <c r="BA297" s="1425">
        <f>ROUND(IF(($AQ$234-AI340)&lt;=0,0,MIN(($AQ$234*(1/'Full Assumptions '!$F$407))/4,($AQ$234-AI340))),-2)</f>
        <v>0</v>
      </c>
      <c r="BB297" s="1425">
        <f>ROUND(IF(($AQ$234-AJ340)&lt;=0,0,MIN(($AQ$234*(1/'Full Assumptions '!$F$407))/4,($AQ$234-AJ340))),-2)</f>
        <v>0</v>
      </c>
      <c r="BC297" s="1425">
        <f>ROUND(IF(($AQ$234-AK340)&lt;=0,0,MIN(($AQ$234*(1/'Full Assumptions '!$F$407))/4,($AQ$234-AK340))),-2)</f>
        <v>0</v>
      </c>
      <c r="BD297" s="1425">
        <f>ROUND(IF(($AQ$234-AL340)&lt;=0,0,MIN(($AQ$234*(1/'Full Assumptions '!$F$407))/4,($AQ$234-AL340))),-2)</f>
        <v>0</v>
      </c>
      <c r="BE297" s="1425">
        <f>ROUND(IF(($AQ$234-AM340)&lt;=0,0,MIN(($AQ$234*(1/'Full Assumptions '!$F$407))/4,($AQ$234-AM340))),-2)</f>
        <v>0</v>
      </c>
      <c r="BF297" s="1425">
        <f>ROUND(IF(($AQ$234-AN340)&lt;=0,0,MIN(($AQ$234*(1/'Full Assumptions '!$F$407))/4,($AQ$234-AN340))),-2)</f>
        <v>0</v>
      </c>
      <c r="BG297" s="1425">
        <f>ROUND(IF(($AQ$234-AO340)&lt;=0,0,MIN(($AQ$234*(1/'Full Assumptions '!$F$407))/4,($AQ$234-AO340))),-2)</f>
        <v>0</v>
      </c>
      <c r="BH297" s="1425">
        <f>ROUND(IF(($AQ$234-AP340)&lt;=0,0,MIN(($AQ$234*(1/'Full Assumptions '!$F$407))/4,($AQ$234-AP340))),-2)</f>
        <v>0</v>
      </c>
      <c r="BI297" s="1425">
        <f>ROUND(IF(($AQ$234-AQ340)&lt;=0,0,MIN(($AQ$234*(1/'Full Assumptions '!$F$407))/4,($AQ$234-AQ340))),-2)</f>
        <v>0</v>
      </c>
      <c r="BJ297" s="1425">
        <f>ROUND(IF(($AQ$234-AR340)&lt;=0,0,MIN(($AQ$234*(1/'Full Assumptions '!$F$407))/4,($AQ$234-AR340))),-2)</f>
        <v>0</v>
      </c>
      <c r="BK297" s="1425">
        <f>ROUND(IF(($AQ$234-AS340)&lt;=0,0,MIN(($AQ$234*(1/'Full Assumptions '!$F$407))/4,($AQ$234-AS340))),-2)</f>
        <v>0</v>
      </c>
      <c r="BL297" s="1425">
        <f>ROUND(IF(($AQ$234-AT340)&lt;=0,0,MIN(($AQ$234*(1/'Full Assumptions '!$F$407))/4,($AQ$234-AT340))),-2)</f>
        <v>0</v>
      </c>
      <c r="BM297" s="1425">
        <f>ROUND(IF(($AQ$234-AU340)&lt;=0,0,MIN(($AQ$234*(1/'Full Assumptions '!$F$407))/4,($AQ$234-AU340))),-2)</f>
        <v>0</v>
      </c>
      <c r="BN297" s="1425">
        <f>ROUND(IF(($AQ$234-AV340)&lt;=0,0,MIN(($AQ$234*(1/'Full Assumptions '!$F$407))/4,($AQ$234-AV340))),-2)</f>
        <v>0</v>
      </c>
    </row>
    <row r="298" spans="2:66" ht="10.5">
      <c r="B298" s="1624"/>
      <c r="C298" s="1446" t="s">
        <v>67</v>
      </c>
      <c r="D298" s="1424"/>
      <c r="E298" s="1424"/>
      <c r="F298" s="1424"/>
      <c r="G298" s="1424"/>
      <c r="H298" s="1424"/>
      <c r="I298" s="1424"/>
      <c r="J298" s="1424"/>
      <c r="K298" s="1424"/>
      <c r="L298" s="1424"/>
      <c r="M298" s="1424"/>
      <c r="N298" s="1424"/>
      <c r="O298" s="1424"/>
      <c r="P298" s="1424"/>
      <c r="Q298" s="1424"/>
      <c r="R298" s="1424"/>
      <c r="S298" s="1424"/>
      <c r="T298" s="1424"/>
      <c r="U298" s="1424"/>
      <c r="V298" s="1424"/>
      <c r="W298" s="1424"/>
      <c r="X298" s="1424"/>
      <c r="Y298" s="1424"/>
      <c r="Z298" s="1424"/>
      <c r="AA298" s="1424"/>
      <c r="AB298" s="1424"/>
      <c r="AC298" s="1424"/>
      <c r="AD298" s="1424"/>
      <c r="AE298" s="1424"/>
      <c r="AF298" s="1424"/>
      <c r="AG298" s="1424"/>
      <c r="AH298" s="1424"/>
      <c r="AI298" s="1424"/>
      <c r="AJ298" s="1424"/>
      <c r="AK298" s="1424"/>
      <c r="AL298" s="1424"/>
      <c r="AM298" s="1424"/>
      <c r="AN298" s="1424"/>
      <c r="AO298" s="1424"/>
      <c r="AP298" s="1424"/>
      <c r="AQ298" s="1424"/>
      <c r="AR298" s="1424">
        <f>ROUND(IF(($AR$235-Y341)&lt;=0,0,MIN(($AR$235*(1/'Full Assumptions '!$F$407))/4,($AR$235-Y341))),-2)</f>
        <v>0</v>
      </c>
      <c r="AS298" s="1424">
        <f>ROUND(IF(($AR$235-Z341)&lt;=0,0,MIN(($AR$235*(1/'Full Assumptions '!$F$407))/4,($AR$235-Z341))),-2)</f>
        <v>0</v>
      </c>
      <c r="AT298" s="1424">
        <f>ROUND(IF(($AR$235-AA341)&lt;=0,0,MIN(($AR$235*(1/'Full Assumptions '!$F$407))/4,($AR$235-AA341))),-2)</f>
        <v>0</v>
      </c>
      <c r="AU298" s="1424">
        <f>ROUND(IF(($AR$235-AB341)&lt;=0,0,MIN(($AR$235*(1/'Full Assumptions '!$F$407))/4,($AR$235-AB341))),-2)</f>
        <v>0</v>
      </c>
      <c r="AV298" s="1424">
        <f>ROUND(IF(($AR$235-AC341)&lt;=0,0,MIN(($AR$235*(1/'Full Assumptions '!$F$407))/4,($AR$235-AC341))),-2)</f>
        <v>0</v>
      </c>
      <c r="AW298" s="1424">
        <f>ROUND(IF(($AR$235-AD341)&lt;=0,0,MIN(($AR$235*(1/'Full Assumptions '!$F$407))/4,($AR$235-AD341))),-2)</f>
        <v>0</v>
      </c>
      <c r="AX298" s="1424">
        <f>ROUND(IF(($AR$235-AE341)&lt;=0,0,MIN(($AR$235*(1/'Full Assumptions '!$F$407))/4,($AR$235-AE341))),-2)</f>
        <v>0</v>
      </c>
      <c r="AY298" s="1424">
        <f>ROUND(IF(($AR$235-AF341)&lt;=0,0,MIN(($AR$235*(1/'Full Assumptions '!$F$407))/4,($AR$235-AF341))),-2)</f>
        <v>0</v>
      </c>
      <c r="AZ298" s="1424">
        <f>ROUND(IF(($AR$235-AG341)&lt;=0,0,MIN(($AR$235*(1/'Full Assumptions '!$F$407))/4,($AR$235-AG341))),-2)</f>
        <v>0</v>
      </c>
      <c r="BA298" s="1424">
        <f>ROUND(IF(($AR$235-AH341)&lt;=0,0,MIN(($AR$235*(1/'Full Assumptions '!$F$407))/4,($AR$235-AH341))),-2)</f>
        <v>0</v>
      </c>
      <c r="BB298" s="1424">
        <f>ROUND(IF(($AR$235-AI341)&lt;=0,0,MIN(($AR$235*(1/'Full Assumptions '!$F$407))/4,($AR$235-AI341))),-2)</f>
        <v>0</v>
      </c>
      <c r="BC298" s="1424">
        <f>ROUND(IF(($AR$235-AJ341)&lt;=0,0,MIN(($AR$235*(1/'Full Assumptions '!$F$407))/4,($AR$235-AJ341))),-2)</f>
        <v>0</v>
      </c>
      <c r="BD298" s="1424">
        <f>ROUND(IF(($AR$235-AK341)&lt;=0,0,MIN(($AR$235*(1/'Full Assumptions '!$F$407))/4,($AR$235-AK341))),-2)</f>
        <v>0</v>
      </c>
      <c r="BE298" s="1424">
        <f>ROUND(IF(($AR$235-AL341)&lt;=0,0,MIN(($AR$235*(1/'Full Assumptions '!$F$407))/4,($AR$235-AL341))),-2)</f>
        <v>0</v>
      </c>
      <c r="BF298" s="1424">
        <f>ROUND(IF(($AR$235-AM341)&lt;=0,0,MIN(($AR$235*(1/'Full Assumptions '!$F$407))/4,($AR$235-AM341))),-2)</f>
        <v>0</v>
      </c>
      <c r="BG298" s="1424">
        <f>ROUND(IF(($AR$235-AN341)&lt;=0,0,MIN(($AR$235*(1/'Full Assumptions '!$F$407))/4,($AR$235-AN341))),-2)</f>
        <v>0</v>
      </c>
      <c r="BH298" s="1424">
        <f>ROUND(IF(($AR$235-AO341)&lt;=0,0,MIN(($AR$235*(1/'Full Assumptions '!$F$407))/4,($AR$235-AO341))),-2)</f>
        <v>0</v>
      </c>
      <c r="BI298" s="1424">
        <f>ROUND(IF(($AR$235-AP341)&lt;=0,0,MIN(($AR$235*(1/'Full Assumptions '!$F$407))/4,($AR$235-AP341))),-2)</f>
        <v>0</v>
      </c>
      <c r="BJ298" s="1424">
        <f>ROUND(IF(($AR$235-AQ341)&lt;=0,0,MIN(($AR$235*(1/'Full Assumptions '!$F$407))/4,($AR$235-AQ341))),-2)</f>
        <v>0</v>
      </c>
      <c r="BK298" s="1424">
        <f>ROUND(IF(($AR$235-AR341)&lt;=0,0,MIN(($AR$235*(1/'Full Assumptions '!$F$407))/4,($AR$235-AR341))),-2)</f>
        <v>0</v>
      </c>
      <c r="BL298" s="1424">
        <f>ROUND(IF(($AR$235-AS341)&lt;=0,0,MIN(($AR$235*(1/'Full Assumptions '!$F$407))/4,($AR$235-AS341))),-2)</f>
        <v>0</v>
      </c>
      <c r="BM298" s="1424">
        <f>ROUND(IF(($AR$235-AT341)&lt;=0,0,MIN(($AR$235*(1/'Full Assumptions '!$F$407))/4,($AR$235-AT341))),-2)</f>
        <v>0</v>
      </c>
      <c r="BN298" s="1424">
        <f>ROUND(IF(($AR$235-AU341)&lt;=0,0,MIN(($AR$235*(1/'Full Assumptions '!$F$407))/4,($AR$235-AU341))),-2)</f>
        <v>0</v>
      </c>
    </row>
    <row r="299" spans="2:66" ht="10.5">
      <c r="B299" s="1624"/>
      <c r="C299" s="1446" t="s">
        <v>68</v>
      </c>
      <c r="D299" s="1425"/>
      <c r="E299" s="1425"/>
      <c r="F299" s="1425"/>
      <c r="G299" s="1425"/>
      <c r="H299" s="1425"/>
      <c r="I299" s="1425"/>
      <c r="J299" s="1425"/>
      <c r="K299" s="1425"/>
      <c r="L299" s="1425"/>
      <c r="M299" s="1425"/>
      <c r="N299" s="1425"/>
      <c r="O299" s="1425"/>
      <c r="P299" s="1425"/>
      <c r="Q299" s="1425"/>
      <c r="R299" s="1425"/>
      <c r="S299" s="1425"/>
      <c r="T299" s="1425"/>
      <c r="U299" s="1425"/>
      <c r="V299" s="1425"/>
      <c r="W299" s="1425"/>
      <c r="X299" s="1425"/>
      <c r="Y299" s="1425"/>
      <c r="Z299" s="1425"/>
      <c r="AA299" s="1425"/>
      <c r="AB299" s="1425"/>
      <c r="AC299" s="1425"/>
      <c r="AD299" s="1425"/>
      <c r="AE299" s="1425"/>
      <c r="AF299" s="1425"/>
      <c r="AG299" s="1425"/>
      <c r="AH299" s="1425"/>
      <c r="AI299" s="1425"/>
      <c r="AJ299" s="1425"/>
      <c r="AK299" s="1425"/>
      <c r="AL299" s="1425"/>
      <c r="AM299" s="1425"/>
      <c r="AN299" s="1425"/>
      <c r="AO299" s="1425"/>
      <c r="AP299" s="1425"/>
      <c r="AQ299" s="1425"/>
      <c r="AR299" s="1425"/>
      <c r="AS299" s="1425">
        <f>ROUND(IF(($AS$236-Y342)&lt;=0,0,MIN(($AS$236*(1/'Full Assumptions '!$F$407))/4,($AS$236-Y342))),-2)</f>
        <v>0</v>
      </c>
      <c r="AT299" s="1425">
        <f>ROUND(IF(($AS$236-Z342)&lt;=0,0,MIN(($AS$236*(1/'Full Assumptions '!$F$407))/4,($AS$236-Z342))),-2)</f>
        <v>0</v>
      </c>
      <c r="AU299" s="1425">
        <f>ROUND(IF(($AS$236-AA342)&lt;=0,0,MIN(($AS$236*(1/'Full Assumptions '!$F$407))/4,($AS$236-AA342))),-2)</f>
        <v>0</v>
      </c>
      <c r="AV299" s="1425">
        <f>ROUND(IF(($AS$236-AB342)&lt;=0,0,MIN(($AS$236*(1/'Full Assumptions '!$F$407))/4,($AS$236-AB342))),-2)</f>
        <v>0</v>
      </c>
      <c r="AW299" s="1425">
        <f>ROUND(IF(($AS$236-AC342)&lt;=0,0,MIN(($AS$236*(1/'Full Assumptions '!$F$407))/4,($AS$236-AC342))),-2)</f>
        <v>0</v>
      </c>
      <c r="AX299" s="1425">
        <f>ROUND(IF(($AS$236-AD342)&lt;=0,0,MIN(($AS$236*(1/'Full Assumptions '!$F$407))/4,($AS$236-AD342))),-2)</f>
        <v>0</v>
      </c>
      <c r="AY299" s="1425">
        <f>ROUND(IF(($AS$236-AE342)&lt;=0,0,MIN(($AS$236*(1/'Full Assumptions '!$F$407))/4,($AS$236-AE342))),-2)</f>
        <v>0</v>
      </c>
      <c r="AZ299" s="1425">
        <f>ROUND(IF(($AS$236-AF342)&lt;=0,0,MIN(($AS$236*(1/'Full Assumptions '!$F$407))/4,($AS$236-AF342))),-2)</f>
        <v>0</v>
      </c>
      <c r="BA299" s="1425">
        <f>ROUND(IF(($AS$236-AG342)&lt;=0,0,MIN(($AS$236*(1/'Full Assumptions '!$F$407))/4,($AS$236-AG342))),-2)</f>
        <v>0</v>
      </c>
      <c r="BB299" s="1425">
        <f>ROUND(IF(($AS$236-AH342)&lt;=0,0,MIN(($AS$236*(1/'Full Assumptions '!$F$407))/4,($AS$236-AH342))),-2)</f>
        <v>0</v>
      </c>
      <c r="BC299" s="1425">
        <f>ROUND(IF(($AS$236-AI342)&lt;=0,0,MIN(($AS$236*(1/'Full Assumptions '!$F$407))/4,($AS$236-AI342))),-2)</f>
        <v>0</v>
      </c>
      <c r="BD299" s="1425">
        <f>ROUND(IF(($AS$236-AJ342)&lt;=0,0,MIN(($AS$236*(1/'Full Assumptions '!$F$407))/4,($AS$236-AJ342))),-2)</f>
        <v>0</v>
      </c>
      <c r="BE299" s="1425">
        <f>ROUND(IF(($AS$236-AK342)&lt;=0,0,MIN(($AS$236*(1/'Full Assumptions '!$F$407))/4,($AS$236-AK342))),-2)</f>
        <v>0</v>
      </c>
      <c r="BF299" s="1425">
        <f>ROUND(IF(($AS$236-AL342)&lt;=0,0,MIN(($AS$236*(1/'Full Assumptions '!$F$407))/4,($AS$236-AL342))),-2)</f>
        <v>0</v>
      </c>
      <c r="BG299" s="1425">
        <f>ROUND(IF(($AS$236-AM342)&lt;=0,0,MIN(($AS$236*(1/'Full Assumptions '!$F$407))/4,($AS$236-AM342))),-2)</f>
        <v>0</v>
      </c>
      <c r="BH299" s="1425">
        <f>ROUND(IF(($AS$236-AN342)&lt;=0,0,MIN(($AS$236*(1/'Full Assumptions '!$F$407))/4,($AS$236-AN342))),-2)</f>
        <v>0</v>
      </c>
      <c r="BI299" s="1425">
        <f>ROUND(IF(($AS$236-AO342)&lt;=0,0,MIN(($AS$236*(1/'Full Assumptions '!$F$407))/4,($AS$236-AO342))),-2)</f>
        <v>0</v>
      </c>
      <c r="BJ299" s="1425">
        <f>ROUND(IF(($AS$236-AP342)&lt;=0,0,MIN(($AS$236*(1/'Full Assumptions '!$F$407))/4,($AS$236-AP342))),-2)</f>
        <v>0</v>
      </c>
      <c r="BK299" s="1425">
        <f>ROUND(IF(($AS$236-AQ342)&lt;=0,0,MIN(($AS$236*(1/'Full Assumptions '!$F$407))/4,($AS$236-AQ342))),-2)</f>
        <v>0</v>
      </c>
      <c r="BL299" s="1425">
        <f>ROUND(IF(($AS$236-AR342)&lt;=0,0,MIN(($AS$236*(1/'Full Assumptions '!$F$407))/4,($AS$236-AR342))),-2)</f>
        <v>0</v>
      </c>
      <c r="BM299" s="1425">
        <f>ROUND(IF(($AS$236-AS342)&lt;=0,0,MIN(($AS$236*(1/'Full Assumptions '!$F$407))/4,($AS$236-AS342))),-2)</f>
        <v>0</v>
      </c>
      <c r="BN299" s="1425">
        <f>ROUND(IF(($AS$236-AT342)&lt;=0,0,MIN(($AS$236*(1/'Full Assumptions '!$F$407))/4,($AS$236-AT342))),-2)</f>
        <v>0</v>
      </c>
    </row>
    <row r="300" spans="2:66" ht="10.5">
      <c r="B300" s="1458"/>
      <c r="C300" s="1446" t="s">
        <v>69</v>
      </c>
      <c r="D300" s="1424"/>
      <c r="E300" s="1424"/>
      <c r="F300" s="1424"/>
      <c r="G300" s="1424"/>
      <c r="H300" s="1424"/>
      <c r="I300" s="1424"/>
      <c r="J300" s="1424"/>
      <c r="K300" s="1424"/>
      <c r="L300" s="1424"/>
      <c r="M300" s="1424"/>
      <c r="N300" s="1424"/>
      <c r="O300" s="1424"/>
      <c r="P300" s="1424"/>
      <c r="Q300" s="1424"/>
      <c r="R300" s="1424"/>
      <c r="S300" s="1424"/>
      <c r="T300" s="1424"/>
      <c r="U300" s="1424"/>
      <c r="V300" s="1424"/>
      <c r="W300" s="1424"/>
      <c r="X300" s="1424"/>
      <c r="Y300" s="1424"/>
      <c r="Z300" s="1424"/>
      <c r="AA300" s="1424"/>
      <c r="AB300" s="1424"/>
      <c r="AC300" s="1424"/>
      <c r="AD300" s="1424"/>
      <c r="AE300" s="1424"/>
      <c r="AF300" s="1424"/>
      <c r="AG300" s="1424"/>
      <c r="AH300" s="1424"/>
      <c r="AI300" s="1424"/>
      <c r="AJ300" s="1424"/>
      <c r="AK300" s="1424"/>
      <c r="AL300" s="1424"/>
      <c r="AM300" s="1424"/>
      <c r="AN300" s="1424"/>
      <c r="AO300" s="1424"/>
      <c r="AP300" s="1424"/>
      <c r="AQ300" s="1424"/>
      <c r="AR300" s="1424"/>
      <c r="AS300" s="1424"/>
      <c r="AT300" s="1424">
        <f>ROUND(IF(($AT$237-Y343)&lt;=0,0,MIN(($AT$237*(1/'Full Assumptions '!$F$407))/4,($AT$237-Y343))),-2)</f>
        <v>0</v>
      </c>
      <c r="AU300" s="1424">
        <f>ROUND(IF(($AT$237-Z343)&lt;=0,0,MIN(($AT$237*(1/'Full Assumptions '!$F$407))/4,($AT$237-Z343))),-2)</f>
        <v>0</v>
      </c>
      <c r="AV300" s="1424">
        <f>ROUND(IF(($AT$237-AA343)&lt;=0,0,MIN(($AT$237*(1/'Full Assumptions '!$F$407))/4,($AT$237-AA343))),-2)</f>
        <v>0</v>
      </c>
      <c r="AW300" s="1424">
        <f>ROUND(IF(($AT$237-AB343)&lt;=0,0,MIN(($AT$237*(1/'Full Assumptions '!$F$407))/4,($AT$237-AB343))),-2)</f>
        <v>0</v>
      </c>
      <c r="AX300" s="1424">
        <f>ROUND(IF(($AT$237-AC343)&lt;=0,0,MIN(($AT$237*(1/'Full Assumptions '!$F$407))/4,($AT$237-AC343))),-2)</f>
        <v>0</v>
      </c>
      <c r="AY300" s="1424">
        <f>ROUND(IF(($AT$237-AD343)&lt;=0,0,MIN(($AT$237*(1/'Full Assumptions '!$F$407))/4,($AT$237-AD343))),-2)</f>
        <v>0</v>
      </c>
      <c r="AZ300" s="1424">
        <f>ROUND(IF(($AT$237-AE343)&lt;=0,0,MIN(($AT$237*(1/'Full Assumptions '!$F$407))/4,($AT$237-AE343))),-2)</f>
        <v>0</v>
      </c>
      <c r="BA300" s="1424">
        <f>ROUND(IF(($AT$237-AF343)&lt;=0,0,MIN(($AT$237*(1/'Full Assumptions '!$F$407))/4,($AT$237-AF343))),-2)</f>
        <v>0</v>
      </c>
      <c r="BB300" s="1424">
        <f>ROUND(IF(($AT$237-AG343)&lt;=0,0,MIN(($AT$237*(1/'Full Assumptions '!$F$407))/4,($AT$237-AG343))),-2)</f>
        <v>0</v>
      </c>
      <c r="BC300" s="1424">
        <f>ROUND(IF(($AT$237-AH343)&lt;=0,0,MIN(($AT$237*(1/'Full Assumptions '!$F$407))/4,($AT$237-AH343))),-2)</f>
        <v>0</v>
      </c>
      <c r="BD300" s="1424">
        <f>ROUND(IF(($AT$237-AI343)&lt;=0,0,MIN(($AT$237*(1/'Full Assumptions '!$F$407))/4,($AT$237-AI343))),-2)</f>
        <v>0</v>
      </c>
      <c r="BE300" s="1424">
        <f>ROUND(IF(($AT$237-AJ343)&lt;=0,0,MIN(($AT$237*(1/'Full Assumptions '!$F$407))/4,($AT$237-AJ343))),-2)</f>
        <v>0</v>
      </c>
      <c r="BF300" s="1424">
        <f>ROUND(IF(($AT$237-AK343)&lt;=0,0,MIN(($AT$237*(1/'Full Assumptions '!$F$407))/4,($AT$237-AK343))),-2)</f>
        <v>0</v>
      </c>
      <c r="BG300" s="1424">
        <f>ROUND(IF(($AT$237-AL343)&lt;=0,0,MIN(($AT$237*(1/'Full Assumptions '!$F$407))/4,($AT$237-AL343))),-2)</f>
        <v>0</v>
      </c>
      <c r="BH300" s="1424">
        <f>ROUND(IF(($AT$237-AM343)&lt;=0,0,MIN(($AT$237*(1/'Full Assumptions '!$F$407))/4,($AT$237-AM343))),-2)</f>
        <v>0</v>
      </c>
      <c r="BI300" s="1424">
        <f>ROUND(IF(($AT$237-AN343)&lt;=0,0,MIN(($AT$237*(1/'Full Assumptions '!$F$407))/4,($AT$237-AN343))),-2)</f>
        <v>0</v>
      </c>
      <c r="BJ300" s="1424">
        <f>ROUND(IF(($AT$237-AO343)&lt;=0,0,MIN(($AT$237*(1/'Full Assumptions '!$F$407))/4,($AT$237-AO343))),-2)</f>
        <v>0</v>
      </c>
      <c r="BK300" s="1424">
        <f>ROUND(IF(($AT$237-AP343)&lt;=0,0,MIN(($AT$237*(1/'Full Assumptions '!$F$407))/4,($AT$237-AP343))),-2)</f>
        <v>0</v>
      </c>
      <c r="BL300" s="1424">
        <f>ROUND(IF(($AT$237-AQ343)&lt;=0,0,MIN(($AT$237*(1/'Full Assumptions '!$F$407))/4,($AT$237-AQ343))),-2)</f>
        <v>0</v>
      </c>
      <c r="BM300" s="1424">
        <f>ROUND(IF(($AT$237-AR343)&lt;=0,0,MIN(($AT$237*(1/'Full Assumptions '!$F$407))/4,($AT$237-AR343))),-2)</f>
        <v>0</v>
      </c>
      <c r="BN300" s="1424">
        <f>ROUND(IF(($AT$237-AS343)&lt;=0,0,MIN(($AT$237*(1/'Full Assumptions '!$F$407))/4,($AT$237-AS343))),-2)</f>
        <v>0</v>
      </c>
    </row>
    <row r="301" spans="2:66" ht="10.5">
      <c r="B301" s="1624" t="s">
        <v>626</v>
      </c>
      <c r="C301" s="1446" t="s">
        <v>66</v>
      </c>
      <c r="D301" s="1425"/>
      <c r="E301" s="1425"/>
      <c r="F301" s="1425"/>
      <c r="G301" s="1425"/>
      <c r="H301" s="1425"/>
      <c r="I301" s="1425"/>
      <c r="J301" s="1425"/>
      <c r="K301" s="1425"/>
      <c r="L301" s="1425"/>
      <c r="M301" s="1425"/>
      <c r="N301" s="1425"/>
      <c r="O301" s="1425"/>
      <c r="P301" s="1425"/>
      <c r="Q301" s="1425"/>
      <c r="R301" s="1425"/>
      <c r="S301" s="1425"/>
      <c r="T301" s="1425"/>
      <c r="U301" s="1425"/>
      <c r="V301" s="1425"/>
      <c r="W301" s="1425"/>
      <c r="X301" s="1425"/>
      <c r="Y301" s="1425"/>
      <c r="Z301" s="1425"/>
      <c r="AA301" s="1425"/>
      <c r="AB301" s="1425"/>
      <c r="AC301" s="1425"/>
      <c r="AD301" s="1425"/>
      <c r="AE301" s="1425"/>
      <c r="AF301" s="1425"/>
      <c r="AG301" s="1425"/>
      <c r="AH301" s="1425"/>
      <c r="AI301" s="1425"/>
      <c r="AJ301" s="1425"/>
      <c r="AK301" s="1425"/>
      <c r="AL301" s="1425"/>
      <c r="AM301" s="1425"/>
      <c r="AN301" s="1425"/>
      <c r="AO301" s="1425"/>
      <c r="AP301" s="1425"/>
      <c r="AQ301" s="1425"/>
      <c r="AR301" s="1425"/>
      <c r="AS301" s="1425"/>
      <c r="AT301" s="1425"/>
      <c r="AU301" s="1425">
        <f>ROUND(IF(($AT$237-Z344)&lt;=0,0,MIN(($AT$237*(1/'Full Assumptions '!$F$407))/4,($AT$237-Z344))),-2)</f>
        <v>0</v>
      </c>
      <c r="AV301" s="1425">
        <f>ROUND(IF(($AT$237-AA344)&lt;=0,0,MIN(($AT$237*(1/'Full Assumptions '!$F$407))/4,($AT$237-AA344))),-2)</f>
        <v>0</v>
      </c>
      <c r="AW301" s="1425">
        <f>ROUND(IF(($AT$237-AB344)&lt;=0,0,MIN(($AT$237*(1/'Full Assumptions '!$F$407))/4,($AT$237-AB344))),-2)</f>
        <v>0</v>
      </c>
      <c r="AX301" s="1425">
        <f>ROUND(IF(($AT$237-AC344)&lt;=0,0,MIN(($AT$237*(1/'Full Assumptions '!$F$407))/4,($AT$237-AC344))),-2)</f>
        <v>0</v>
      </c>
      <c r="AY301" s="1425">
        <f>ROUND(IF(($AT$237-AD344)&lt;=0,0,MIN(($AT$237*(1/'Full Assumptions '!$F$407))/4,($AT$237-AD344))),-2)</f>
        <v>0</v>
      </c>
      <c r="AZ301" s="1425">
        <f>ROUND(IF(($AT$237-AE344)&lt;=0,0,MIN(($AT$237*(1/'Full Assumptions '!$F$407))/4,($AT$237-AE344))),-2)</f>
        <v>0</v>
      </c>
      <c r="BA301" s="1425">
        <f>ROUND(IF(($AT$237-AF344)&lt;=0,0,MIN(($AT$237*(1/'Full Assumptions '!$F$407))/4,($AT$237-AF344))),-2)</f>
        <v>0</v>
      </c>
      <c r="BB301" s="1425">
        <f>ROUND(IF(($AT$237-AG344)&lt;=0,0,MIN(($AT$237*(1/'Full Assumptions '!$F$407))/4,($AT$237-AG344))),-2)</f>
        <v>0</v>
      </c>
      <c r="BC301" s="1425">
        <f>ROUND(IF(($AT$237-AH344)&lt;=0,0,MIN(($AT$237*(1/'Full Assumptions '!$F$407))/4,($AT$237-AH344))),-2)</f>
        <v>0</v>
      </c>
      <c r="BD301" s="1425">
        <f>ROUND(IF(($AT$237-AI344)&lt;=0,0,MIN(($AT$237*(1/'Full Assumptions '!$F$407))/4,($AT$237-AI344))),-2)</f>
        <v>0</v>
      </c>
      <c r="BE301" s="1425">
        <f>ROUND(IF(($AT$237-AJ344)&lt;=0,0,MIN(($AT$237*(1/'Full Assumptions '!$F$407))/4,($AT$237-AJ344))),-2)</f>
        <v>0</v>
      </c>
      <c r="BF301" s="1425">
        <f>ROUND(IF(($AT$237-AK344)&lt;=0,0,MIN(($AT$237*(1/'Full Assumptions '!$F$407))/4,($AT$237-AK344))),-2)</f>
        <v>0</v>
      </c>
      <c r="BG301" s="1425">
        <f>ROUND(IF(($AT$237-AL344)&lt;=0,0,MIN(($AT$237*(1/'Full Assumptions '!$F$407))/4,($AT$237-AL344))),-2)</f>
        <v>0</v>
      </c>
      <c r="BH301" s="1425">
        <f>ROUND(IF(($AT$237-AM344)&lt;=0,0,MIN(($AT$237*(1/'Full Assumptions '!$F$407))/4,($AT$237-AM344))),-2)</f>
        <v>0</v>
      </c>
      <c r="BI301" s="1425">
        <f>ROUND(IF(($AT$237-AN344)&lt;=0,0,MIN(($AT$237*(1/'Full Assumptions '!$F$407))/4,($AT$237-AN344))),-2)</f>
        <v>0</v>
      </c>
      <c r="BJ301" s="1425">
        <f>ROUND(IF(($AT$237-AO344)&lt;=0,0,MIN(($AT$237*(1/'Full Assumptions '!$F$407))/4,($AT$237-AO344))),-2)</f>
        <v>0</v>
      </c>
      <c r="BK301" s="1425">
        <f>ROUND(IF(($AT$237-AP344)&lt;=0,0,MIN(($AT$237*(1/'Full Assumptions '!$F$407))/4,($AT$237-AP344))),-2)</f>
        <v>0</v>
      </c>
      <c r="BL301" s="1425">
        <f>ROUND(IF(($AT$237-AQ344)&lt;=0,0,MIN(($AT$237*(1/'Full Assumptions '!$F$407))/4,($AT$237-AQ344))),-2)</f>
        <v>0</v>
      </c>
      <c r="BM301" s="1425">
        <f>ROUND(IF(($AT$237-AR344)&lt;=0,0,MIN(($AT$237*(1/'Full Assumptions '!$F$407))/4,($AT$237-AR344))),-2)</f>
        <v>0</v>
      </c>
      <c r="BN301" s="1448">
        <f>ROUND(IF(($AT$237-AS344)&lt;=0,0,MIN(($AT$237*(1/'Full Assumptions '!$F$407))/4,($AT$237-AS344))),-2)</f>
        <v>0</v>
      </c>
    </row>
    <row r="302" spans="2:66" ht="10.5">
      <c r="B302" s="1624"/>
      <c r="C302" s="1446" t="s">
        <v>67</v>
      </c>
      <c r="D302" s="1424"/>
      <c r="E302" s="1424"/>
      <c r="F302" s="1424"/>
      <c r="G302" s="1424"/>
      <c r="H302" s="1424"/>
      <c r="I302" s="1424"/>
      <c r="J302" s="1424"/>
      <c r="K302" s="1424"/>
      <c r="L302" s="1424"/>
      <c r="M302" s="1424"/>
      <c r="N302" s="1424"/>
      <c r="O302" s="1424"/>
      <c r="P302" s="1424"/>
      <c r="Q302" s="1424"/>
      <c r="R302" s="1424"/>
      <c r="S302" s="1424"/>
      <c r="T302" s="1424"/>
      <c r="U302" s="1424"/>
      <c r="V302" s="1424"/>
      <c r="W302" s="1424"/>
      <c r="X302" s="1424"/>
      <c r="Y302" s="1424"/>
      <c r="Z302" s="1424"/>
      <c r="AA302" s="1424"/>
      <c r="AB302" s="1424"/>
      <c r="AC302" s="1424"/>
      <c r="AD302" s="1424"/>
      <c r="AE302" s="1424"/>
      <c r="AF302" s="1424"/>
      <c r="AG302" s="1424"/>
      <c r="AH302" s="1424"/>
      <c r="AI302" s="1424"/>
      <c r="AJ302" s="1424"/>
      <c r="AK302" s="1424"/>
      <c r="AL302" s="1424"/>
      <c r="AM302" s="1424"/>
      <c r="AN302" s="1424"/>
      <c r="AO302" s="1424"/>
      <c r="AP302" s="1424"/>
      <c r="AQ302" s="1424"/>
      <c r="AR302" s="1424"/>
      <c r="AS302" s="1424"/>
      <c r="AT302" s="1424"/>
      <c r="AU302" s="1424"/>
      <c r="AV302" s="1424">
        <f>ROUND(IF(($AT$237-AA345)&lt;=0,0,MIN(($AT$237*(1/'Full Assumptions '!$F$407))/4,($AT$237-AA345))),-2)</f>
        <v>0</v>
      </c>
      <c r="AW302" s="1424">
        <f>ROUND(IF(($AT$237-AB345)&lt;=0,0,MIN(($AT$237*(1/'Full Assumptions '!$F$407))/4,($AT$237-AB345))),-2)</f>
        <v>0</v>
      </c>
      <c r="AX302" s="1424">
        <f>ROUND(IF(($AT$237-AC345)&lt;=0,0,MIN(($AT$237*(1/'Full Assumptions '!$F$407))/4,($AT$237-AC345))),-2)</f>
        <v>0</v>
      </c>
      <c r="AY302" s="1424">
        <f>ROUND(IF(($AT$237-AD345)&lt;=0,0,MIN(($AT$237*(1/'Full Assumptions '!$F$407))/4,($AT$237-AD345))),-2)</f>
        <v>0</v>
      </c>
      <c r="AZ302" s="1424">
        <f>ROUND(IF(($AT$237-AE345)&lt;=0,0,MIN(($AT$237*(1/'Full Assumptions '!$F$407))/4,($AT$237-AE345))),-2)</f>
        <v>0</v>
      </c>
      <c r="BA302" s="1424">
        <f>ROUND(IF(($AT$237-AF345)&lt;=0,0,MIN(($AT$237*(1/'Full Assumptions '!$F$407))/4,($AT$237-AF345))),-2)</f>
        <v>0</v>
      </c>
      <c r="BB302" s="1424">
        <f>ROUND(IF(($AT$237-AG345)&lt;=0,0,MIN(($AT$237*(1/'Full Assumptions '!$F$407))/4,($AT$237-AG345))),-2)</f>
        <v>0</v>
      </c>
      <c r="BC302" s="1424">
        <f>ROUND(IF(($AT$237-AH345)&lt;=0,0,MIN(($AT$237*(1/'Full Assumptions '!$F$407))/4,($AT$237-AH345))),-2)</f>
        <v>0</v>
      </c>
      <c r="BD302" s="1424">
        <f>ROUND(IF(($AT$237-AI345)&lt;=0,0,MIN(($AT$237*(1/'Full Assumptions '!$F$407))/4,($AT$237-AI345))),-2)</f>
        <v>0</v>
      </c>
      <c r="BE302" s="1424">
        <f>ROUND(IF(($AT$237-AJ345)&lt;=0,0,MIN(($AT$237*(1/'Full Assumptions '!$F$407))/4,($AT$237-AJ345))),-2)</f>
        <v>0</v>
      </c>
      <c r="BF302" s="1424">
        <f>ROUND(IF(($AT$237-AK345)&lt;=0,0,MIN(($AT$237*(1/'Full Assumptions '!$F$407))/4,($AT$237-AK345))),-2)</f>
        <v>0</v>
      </c>
      <c r="BG302" s="1424">
        <f>ROUND(IF(($AT$237-AL345)&lt;=0,0,MIN(($AT$237*(1/'Full Assumptions '!$F$407))/4,($AT$237-AL345))),-2)</f>
        <v>0</v>
      </c>
      <c r="BH302" s="1424">
        <f>ROUND(IF(($AT$237-AM345)&lt;=0,0,MIN(($AT$237*(1/'Full Assumptions '!$F$407))/4,($AT$237-AM345))),-2)</f>
        <v>0</v>
      </c>
      <c r="BI302" s="1424">
        <f>ROUND(IF(($AT$237-AN345)&lt;=0,0,MIN(($AT$237*(1/'Full Assumptions '!$F$407))/4,($AT$237-AN345))),-2)</f>
        <v>0</v>
      </c>
      <c r="BJ302" s="1424">
        <f>ROUND(IF(($AT$237-AO345)&lt;=0,0,MIN(($AT$237*(1/'Full Assumptions '!$F$407))/4,($AT$237-AO345))),-2)</f>
        <v>0</v>
      </c>
      <c r="BK302" s="1424">
        <f>ROUND(IF(($AT$237-AP345)&lt;=0,0,MIN(($AT$237*(1/'Full Assumptions '!$F$407))/4,($AT$237-AP345))),-2)</f>
        <v>0</v>
      </c>
      <c r="BL302" s="1424">
        <f>ROUND(IF(($AT$237-AQ345)&lt;=0,0,MIN(($AT$237*(1/'Full Assumptions '!$F$407))/4,($AT$237-AQ345))),-2)</f>
        <v>0</v>
      </c>
      <c r="BM302" s="1424">
        <f>ROUND(IF(($AT$237-AR345)&lt;=0,0,MIN(($AT$237*(1/'Full Assumptions '!$F$407))/4,($AT$237-AR345))),-2)</f>
        <v>0</v>
      </c>
      <c r="BN302" s="1449">
        <f>ROUND(IF(($AT$237-AS345)&lt;=0,0,MIN(($AT$237*(1/'Full Assumptions '!$F$407))/4,($AT$237-AS345))),-2)</f>
        <v>0</v>
      </c>
    </row>
    <row r="303" spans="2:66" ht="10.5">
      <c r="B303" s="1624"/>
      <c r="C303" s="1446" t="s">
        <v>68</v>
      </c>
      <c r="D303" s="1425"/>
      <c r="E303" s="1425"/>
      <c r="F303" s="1425"/>
      <c r="G303" s="1425"/>
      <c r="H303" s="1425"/>
      <c r="I303" s="1425"/>
      <c r="J303" s="1425"/>
      <c r="K303" s="1425"/>
      <c r="L303" s="1425"/>
      <c r="M303" s="1425"/>
      <c r="N303" s="1425"/>
      <c r="O303" s="1425"/>
      <c r="P303" s="1425"/>
      <c r="Q303" s="1425"/>
      <c r="R303" s="1425"/>
      <c r="S303" s="1425"/>
      <c r="T303" s="1425"/>
      <c r="U303" s="1425"/>
      <c r="V303" s="1425"/>
      <c r="W303" s="1425"/>
      <c r="X303" s="1425"/>
      <c r="Y303" s="1425"/>
      <c r="Z303" s="1425"/>
      <c r="AA303" s="1425"/>
      <c r="AB303" s="1425"/>
      <c r="AC303" s="1425"/>
      <c r="AD303" s="1425"/>
      <c r="AE303" s="1425"/>
      <c r="AF303" s="1425"/>
      <c r="AG303" s="1425"/>
      <c r="AH303" s="1425"/>
      <c r="AI303" s="1425"/>
      <c r="AJ303" s="1425"/>
      <c r="AK303" s="1425"/>
      <c r="AL303" s="1425"/>
      <c r="AM303" s="1425"/>
      <c r="AN303" s="1425"/>
      <c r="AO303" s="1425"/>
      <c r="AP303" s="1425"/>
      <c r="AQ303" s="1425"/>
      <c r="AR303" s="1425"/>
      <c r="AS303" s="1425"/>
      <c r="AT303" s="1425"/>
      <c r="AU303" s="1425"/>
      <c r="AV303" s="1425"/>
      <c r="AW303" s="1425">
        <f>ROUND(IF(($AT$237-AB346)&lt;=0,0,MIN(($AT$237*(1/'Full Assumptions '!$F$407))/4,($AT$237-AB346))),-2)</f>
        <v>0</v>
      </c>
      <c r="AX303" s="1425">
        <f>ROUND(IF(($AT$237-AC346)&lt;=0,0,MIN(($AT$237*(1/'Full Assumptions '!$F$407))/4,($AT$237-AC346))),-2)</f>
        <v>0</v>
      </c>
      <c r="AY303" s="1425">
        <f>ROUND(IF(($AT$237-AD346)&lt;=0,0,MIN(($AT$237*(1/'Full Assumptions '!$F$407))/4,($AT$237-AD346))),-2)</f>
        <v>0</v>
      </c>
      <c r="AZ303" s="1425">
        <f>ROUND(IF(($AT$237-AE346)&lt;=0,0,MIN(($AT$237*(1/'Full Assumptions '!$F$407))/4,($AT$237-AE346))),-2)</f>
        <v>0</v>
      </c>
      <c r="BA303" s="1425">
        <f>ROUND(IF(($AT$237-AF346)&lt;=0,0,MIN(($AT$237*(1/'Full Assumptions '!$F$407))/4,($AT$237-AF346))),-2)</f>
        <v>0</v>
      </c>
      <c r="BB303" s="1425">
        <f>ROUND(IF(($AT$237-AG346)&lt;=0,0,MIN(($AT$237*(1/'Full Assumptions '!$F$407))/4,($AT$237-AG346))),-2)</f>
        <v>0</v>
      </c>
      <c r="BC303" s="1425">
        <f>ROUND(IF(($AT$237-AH346)&lt;=0,0,MIN(($AT$237*(1/'Full Assumptions '!$F$407))/4,($AT$237-AH346))),-2)</f>
        <v>0</v>
      </c>
      <c r="BD303" s="1425">
        <f>ROUND(IF(($AT$237-AI346)&lt;=0,0,MIN(($AT$237*(1/'Full Assumptions '!$F$407))/4,($AT$237-AI346))),-2)</f>
        <v>0</v>
      </c>
      <c r="BE303" s="1425">
        <f>ROUND(IF(($AT$237-AJ346)&lt;=0,0,MIN(($AT$237*(1/'Full Assumptions '!$F$407))/4,($AT$237-AJ346))),-2)</f>
        <v>0</v>
      </c>
      <c r="BF303" s="1425">
        <f>ROUND(IF(($AT$237-AK346)&lt;=0,0,MIN(($AT$237*(1/'Full Assumptions '!$F$407))/4,($AT$237-AK346))),-2)</f>
        <v>0</v>
      </c>
      <c r="BG303" s="1425">
        <f>ROUND(IF(($AT$237-AL346)&lt;=0,0,MIN(($AT$237*(1/'Full Assumptions '!$F$407))/4,($AT$237-AL346))),-2)</f>
        <v>0</v>
      </c>
      <c r="BH303" s="1425">
        <f>ROUND(IF(($AT$237-AM346)&lt;=0,0,MIN(($AT$237*(1/'Full Assumptions '!$F$407))/4,($AT$237-AM346))),-2)</f>
        <v>0</v>
      </c>
      <c r="BI303" s="1425">
        <f>ROUND(IF(($AT$237-AN346)&lt;=0,0,MIN(($AT$237*(1/'Full Assumptions '!$F$407))/4,($AT$237-AN346))),-2)</f>
        <v>0</v>
      </c>
      <c r="BJ303" s="1425">
        <f>ROUND(IF(($AT$237-AO346)&lt;=0,0,MIN(($AT$237*(1/'Full Assumptions '!$F$407))/4,($AT$237-AO346))),-2)</f>
        <v>0</v>
      </c>
      <c r="BK303" s="1425">
        <f>ROUND(IF(($AT$237-AP346)&lt;=0,0,MIN(($AT$237*(1/'Full Assumptions '!$F$407))/4,($AT$237-AP346))),-2)</f>
        <v>0</v>
      </c>
      <c r="BL303" s="1425">
        <f>ROUND(IF(($AT$237-AQ346)&lt;=0,0,MIN(($AT$237*(1/'Full Assumptions '!$F$407))/4,($AT$237-AQ346))),-2)</f>
        <v>0</v>
      </c>
      <c r="BM303" s="1425">
        <f>ROUND(IF(($AT$237-AR346)&lt;=0,0,MIN(($AT$237*(1/'Full Assumptions '!$F$407))/4,($AT$237-AR346))),-2)</f>
        <v>0</v>
      </c>
      <c r="BN303" s="1448">
        <f>ROUND(IF(($AT$237-AS346)&lt;=0,0,MIN(($AT$237*(1/'Full Assumptions '!$F$407))/4,($AT$237-AS346))),-2)</f>
        <v>0</v>
      </c>
    </row>
    <row r="304" spans="2:66" ht="10.5">
      <c r="B304" s="1458"/>
      <c r="C304" s="1446" t="s">
        <v>69</v>
      </c>
      <c r="D304" s="1424"/>
      <c r="E304" s="1424"/>
      <c r="F304" s="1424"/>
      <c r="G304" s="1424"/>
      <c r="H304" s="1424"/>
      <c r="I304" s="1424"/>
      <c r="J304" s="1424"/>
      <c r="K304" s="1424"/>
      <c r="L304" s="1424"/>
      <c r="M304" s="1424"/>
      <c r="N304" s="1424"/>
      <c r="O304" s="1424"/>
      <c r="P304" s="1424"/>
      <c r="Q304" s="1424"/>
      <c r="R304" s="1424"/>
      <c r="S304" s="1424"/>
      <c r="T304" s="1424"/>
      <c r="U304" s="1424"/>
      <c r="V304" s="1424"/>
      <c r="W304" s="1424"/>
      <c r="X304" s="1424"/>
      <c r="Y304" s="1424"/>
      <c r="Z304" s="1424"/>
      <c r="AA304" s="1424"/>
      <c r="AB304" s="1424"/>
      <c r="AC304" s="1424"/>
      <c r="AD304" s="1424"/>
      <c r="AE304" s="1424"/>
      <c r="AF304" s="1424"/>
      <c r="AG304" s="1424"/>
      <c r="AH304" s="1424"/>
      <c r="AI304" s="1424"/>
      <c r="AJ304" s="1424"/>
      <c r="AK304" s="1424"/>
      <c r="AL304" s="1424"/>
      <c r="AM304" s="1424"/>
      <c r="AN304" s="1424"/>
      <c r="AO304" s="1424"/>
      <c r="AP304" s="1424"/>
      <c r="AQ304" s="1424"/>
      <c r="AR304" s="1424"/>
      <c r="AS304" s="1424"/>
      <c r="AT304" s="1424"/>
      <c r="AU304" s="1424"/>
      <c r="AV304" s="1424"/>
      <c r="AW304" s="1424"/>
      <c r="AX304" s="1424">
        <f>ROUND(IF(($AT$237-AC347)&lt;=0,0,MIN(($AT$237*(1/'Full Assumptions '!$F$407))/4,($AT$237-AC347))),-2)</f>
        <v>0</v>
      </c>
      <c r="AY304" s="1424">
        <f>ROUND(IF(($AT$237-AD347)&lt;=0,0,MIN(($AT$237*(1/'Full Assumptions '!$F$407))/4,($AT$237-AD347))),-2)</f>
        <v>0</v>
      </c>
      <c r="AZ304" s="1424">
        <f>ROUND(IF(($AT$237-AE347)&lt;=0,0,MIN(($AT$237*(1/'Full Assumptions '!$F$407))/4,($AT$237-AE347))),-2)</f>
        <v>0</v>
      </c>
      <c r="BA304" s="1424">
        <f>ROUND(IF(($AT$237-AF347)&lt;=0,0,MIN(($AT$237*(1/'Full Assumptions '!$F$407))/4,($AT$237-AF347))),-2)</f>
        <v>0</v>
      </c>
      <c r="BB304" s="1424">
        <f>ROUND(IF(($AT$237-AG347)&lt;=0,0,MIN(($AT$237*(1/'Full Assumptions '!$F$407))/4,($AT$237-AG347))),-2)</f>
        <v>0</v>
      </c>
      <c r="BC304" s="1424">
        <f>ROUND(IF(($AT$237-AH347)&lt;=0,0,MIN(($AT$237*(1/'Full Assumptions '!$F$407))/4,($AT$237-AH347))),-2)</f>
        <v>0</v>
      </c>
      <c r="BD304" s="1424">
        <f>ROUND(IF(($AT$237-AI347)&lt;=0,0,MIN(($AT$237*(1/'Full Assumptions '!$F$407))/4,($AT$237-AI347))),-2)</f>
        <v>0</v>
      </c>
      <c r="BE304" s="1424">
        <f>ROUND(IF(($AT$237-AJ347)&lt;=0,0,MIN(($AT$237*(1/'Full Assumptions '!$F$407))/4,($AT$237-AJ347))),-2)</f>
        <v>0</v>
      </c>
      <c r="BF304" s="1424">
        <f>ROUND(IF(($AT$237-AK347)&lt;=0,0,MIN(($AT$237*(1/'Full Assumptions '!$F$407))/4,($AT$237-AK347))),-2)</f>
        <v>0</v>
      </c>
      <c r="BG304" s="1424">
        <f>ROUND(IF(($AT$237-AL347)&lt;=0,0,MIN(($AT$237*(1/'Full Assumptions '!$F$407))/4,($AT$237-AL347))),-2)</f>
        <v>0</v>
      </c>
      <c r="BH304" s="1424">
        <f>ROUND(IF(($AT$237-AM347)&lt;=0,0,MIN(($AT$237*(1/'Full Assumptions '!$F$407))/4,($AT$237-AM347))),-2)</f>
        <v>0</v>
      </c>
      <c r="BI304" s="1424">
        <f>ROUND(IF(($AT$237-AN347)&lt;=0,0,MIN(($AT$237*(1/'Full Assumptions '!$F$407))/4,($AT$237-AN347))),-2)</f>
        <v>0</v>
      </c>
      <c r="BJ304" s="1424">
        <f>ROUND(IF(($AT$237-AO347)&lt;=0,0,MIN(($AT$237*(1/'Full Assumptions '!$F$407))/4,($AT$237-AO347))),-2)</f>
        <v>0</v>
      </c>
      <c r="BK304" s="1424">
        <f>ROUND(IF(($AT$237-AP347)&lt;=0,0,MIN(($AT$237*(1/'Full Assumptions '!$F$407))/4,($AT$237-AP347))),-2)</f>
        <v>0</v>
      </c>
      <c r="BL304" s="1424">
        <f>ROUND(IF(($AT$237-AQ347)&lt;=0,0,MIN(($AT$237*(1/'Full Assumptions '!$F$407))/4,($AT$237-AQ347))),-2)</f>
        <v>0</v>
      </c>
      <c r="BM304" s="1424">
        <f>ROUND(IF(($AT$237-AR347)&lt;=0,0,MIN(($AT$237*(1/'Full Assumptions '!$F$407))/4,($AT$237-AR347))),-2)</f>
        <v>0</v>
      </c>
      <c r="BN304" s="1449">
        <f>ROUND(IF(($AT$237-AS347)&lt;=0,0,MIN(($AT$237*(1/'Full Assumptions '!$F$407))/4,($AT$237-AS347))),-2)</f>
        <v>0</v>
      </c>
    </row>
    <row r="305" spans="2:66" ht="10.5">
      <c r="B305" s="1624" t="s">
        <v>627</v>
      </c>
      <c r="C305" s="1446" t="s">
        <v>66</v>
      </c>
      <c r="D305" s="1425"/>
      <c r="E305" s="1425"/>
      <c r="F305" s="1425"/>
      <c r="G305" s="1425"/>
      <c r="H305" s="1425"/>
      <c r="I305" s="1425"/>
      <c r="J305" s="1425"/>
      <c r="K305" s="1425"/>
      <c r="L305" s="1425"/>
      <c r="M305" s="1425"/>
      <c r="N305" s="1425"/>
      <c r="O305" s="1425"/>
      <c r="P305" s="1425"/>
      <c r="Q305" s="1425"/>
      <c r="R305" s="1425"/>
      <c r="S305" s="1425"/>
      <c r="T305" s="1425"/>
      <c r="U305" s="1425"/>
      <c r="V305" s="1425"/>
      <c r="W305" s="1425"/>
      <c r="X305" s="1425"/>
      <c r="Y305" s="1425"/>
      <c r="Z305" s="1425"/>
      <c r="AA305" s="1425"/>
      <c r="AB305" s="1425"/>
      <c r="AC305" s="1425"/>
      <c r="AD305" s="1425"/>
      <c r="AE305" s="1425"/>
      <c r="AF305" s="1425"/>
      <c r="AG305" s="1425"/>
      <c r="AH305" s="1425"/>
      <c r="AI305" s="1425"/>
      <c r="AJ305" s="1425"/>
      <c r="AK305" s="1425"/>
      <c r="AL305" s="1425"/>
      <c r="AM305" s="1425"/>
      <c r="AN305" s="1425"/>
      <c r="AO305" s="1425"/>
      <c r="AP305" s="1425"/>
      <c r="AQ305" s="1425"/>
      <c r="AR305" s="1425"/>
      <c r="AS305" s="1425"/>
      <c r="AT305" s="1425"/>
      <c r="AU305" s="1425"/>
      <c r="AV305" s="1425"/>
      <c r="AW305" s="1425"/>
      <c r="AX305" s="1425"/>
      <c r="AY305" s="1425">
        <f>ROUND(IF(($AT$237-AD348)&lt;=0,0,MIN(($AT$237*(1/'Full Assumptions '!$F$407))/4,($AT$237-AD348))),-2)</f>
        <v>0</v>
      </c>
      <c r="AZ305" s="1425">
        <f>ROUND(IF(($AT$237-AE348)&lt;=0,0,MIN(($AT$237*(1/'Full Assumptions '!$F$407))/4,($AT$237-AE348))),-2)</f>
        <v>0</v>
      </c>
      <c r="BA305" s="1425">
        <f>ROUND(IF(($AT$237-AF348)&lt;=0,0,MIN(($AT$237*(1/'Full Assumptions '!$F$407))/4,($AT$237-AF348))),-2)</f>
        <v>0</v>
      </c>
      <c r="BB305" s="1425">
        <f>ROUND(IF(($AT$237-AG348)&lt;=0,0,MIN(($AT$237*(1/'Full Assumptions '!$F$407))/4,($AT$237-AG348))),-2)</f>
        <v>0</v>
      </c>
      <c r="BC305" s="1425">
        <f>ROUND(IF(($AT$237-AH348)&lt;=0,0,MIN(($AT$237*(1/'Full Assumptions '!$F$407))/4,($AT$237-AH348))),-2)</f>
        <v>0</v>
      </c>
      <c r="BD305" s="1425">
        <f>ROUND(IF(($AT$237-AI348)&lt;=0,0,MIN(($AT$237*(1/'Full Assumptions '!$F$407))/4,($AT$237-AI348))),-2)</f>
        <v>0</v>
      </c>
      <c r="BE305" s="1425">
        <f>ROUND(IF(($AT$237-AJ348)&lt;=0,0,MIN(($AT$237*(1/'Full Assumptions '!$F$407))/4,($AT$237-AJ348))),-2)</f>
        <v>0</v>
      </c>
      <c r="BF305" s="1425">
        <f>ROUND(IF(($AT$237-AK348)&lt;=0,0,MIN(($AT$237*(1/'Full Assumptions '!$F$407))/4,($AT$237-AK348))),-2)</f>
        <v>0</v>
      </c>
      <c r="BG305" s="1425">
        <f>ROUND(IF(($AT$237-AL348)&lt;=0,0,MIN(($AT$237*(1/'Full Assumptions '!$F$407))/4,($AT$237-AL348))),-2)</f>
        <v>0</v>
      </c>
      <c r="BH305" s="1425">
        <f>ROUND(IF(($AT$237-AM348)&lt;=0,0,MIN(($AT$237*(1/'Full Assumptions '!$F$407))/4,($AT$237-AM348))),-2)</f>
        <v>0</v>
      </c>
      <c r="BI305" s="1425">
        <f>ROUND(IF(($AT$237-AN348)&lt;=0,0,MIN(($AT$237*(1/'Full Assumptions '!$F$407))/4,($AT$237-AN348))),-2)</f>
        <v>0</v>
      </c>
      <c r="BJ305" s="1425">
        <f>ROUND(IF(($AT$237-AO348)&lt;=0,0,MIN(($AT$237*(1/'Full Assumptions '!$F$407))/4,($AT$237-AO348))),-2)</f>
        <v>0</v>
      </c>
      <c r="BK305" s="1425">
        <f>ROUND(IF(($AT$237-AP348)&lt;=0,0,MIN(($AT$237*(1/'Full Assumptions '!$F$407))/4,($AT$237-AP348))),-2)</f>
        <v>0</v>
      </c>
      <c r="BL305" s="1425">
        <f>ROUND(IF(($AT$237-AQ348)&lt;=0,0,MIN(($AT$237*(1/'Full Assumptions '!$F$407))/4,($AT$237-AQ348))),-2)</f>
        <v>0</v>
      </c>
      <c r="BM305" s="1425">
        <f>ROUND(IF(($AT$237-AR348)&lt;=0,0,MIN(($AT$237*(1/'Full Assumptions '!$F$407))/4,($AT$237-AR348))),-2)</f>
        <v>0</v>
      </c>
      <c r="BN305" s="1448">
        <f>ROUND(IF(($AT$237-AS348)&lt;=0,0,MIN(($AT$237*(1/'Full Assumptions '!$F$407))/4,($AT$237-AS348))),-2)</f>
        <v>0</v>
      </c>
    </row>
    <row r="306" spans="2:66" ht="10.5">
      <c r="B306" s="1624"/>
      <c r="C306" s="1446" t="s">
        <v>67</v>
      </c>
      <c r="D306" s="1424"/>
      <c r="E306" s="1424"/>
      <c r="F306" s="1424"/>
      <c r="G306" s="1424"/>
      <c r="H306" s="1424"/>
      <c r="I306" s="1424"/>
      <c r="J306" s="1424"/>
      <c r="K306" s="1424"/>
      <c r="L306" s="1424"/>
      <c r="M306" s="1424"/>
      <c r="N306" s="1424"/>
      <c r="O306" s="1424"/>
      <c r="P306" s="1424"/>
      <c r="Q306" s="1424"/>
      <c r="R306" s="1424"/>
      <c r="S306" s="1424"/>
      <c r="T306" s="1424"/>
      <c r="U306" s="1424"/>
      <c r="V306" s="1424"/>
      <c r="W306" s="1424"/>
      <c r="X306" s="1424"/>
      <c r="Y306" s="1424"/>
      <c r="Z306" s="1424"/>
      <c r="AA306" s="1424"/>
      <c r="AB306" s="1424"/>
      <c r="AC306" s="1424"/>
      <c r="AD306" s="1424"/>
      <c r="AE306" s="1424"/>
      <c r="AF306" s="1424"/>
      <c r="AG306" s="1424"/>
      <c r="AH306" s="1424"/>
      <c r="AI306" s="1424"/>
      <c r="AJ306" s="1424"/>
      <c r="AK306" s="1424"/>
      <c r="AL306" s="1424"/>
      <c r="AM306" s="1424"/>
      <c r="AN306" s="1424"/>
      <c r="AO306" s="1424"/>
      <c r="AP306" s="1424"/>
      <c r="AQ306" s="1424"/>
      <c r="AR306" s="1424"/>
      <c r="AS306" s="1424"/>
      <c r="AT306" s="1424"/>
      <c r="AU306" s="1424"/>
      <c r="AV306" s="1424"/>
      <c r="AW306" s="1424"/>
      <c r="AX306" s="1424"/>
      <c r="AY306" s="1424"/>
      <c r="AZ306" s="1424">
        <f>ROUND(IF(($AT$237-AE349)&lt;=0,0,MIN(($AT$237*(1/'Full Assumptions '!$F$407))/4,($AT$237-AE349))),-2)</f>
        <v>0</v>
      </c>
      <c r="BA306" s="1424">
        <f>ROUND(IF(($AT$237-AF349)&lt;=0,0,MIN(($AT$237*(1/'Full Assumptions '!$F$407))/4,($AT$237-AF349))),-2)</f>
        <v>0</v>
      </c>
      <c r="BB306" s="1424">
        <f>ROUND(IF(($AT$237-AG349)&lt;=0,0,MIN(($AT$237*(1/'Full Assumptions '!$F$407))/4,($AT$237-AG349))),-2)</f>
        <v>0</v>
      </c>
      <c r="BC306" s="1424">
        <f>ROUND(IF(($AT$237-AH349)&lt;=0,0,MIN(($AT$237*(1/'Full Assumptions '!$F$407))/4,($AT$237-AH349))),-2)</f>
        <v>0</v>
      </c>
      <c r="BD306" s="1424">
        <f>ROUND(IF(($AT$237-AI349)&lt;=0,0,MIN(($AT$237*(1/'Full Assumptions '!$F$407))/4,($AT$237-AI349))),-2)</f>
        <v>0</v>
      </c>
      <c r="BE306" s="1424">
        <f>ROUND(IF(($AT$237-AJ349)&lt;=0,0,MIN(($AT$237*(1/'Full Assumptions '!$F$407))/4,($AT$237-AJ349))),-2)</f>
        <v>0</v>
      </c>
      <c r="BF306" s="1424">
        <f>ROUND(IF(($AT$237-AK349)&lt;=0,0,MIN(($AT$237*(1/'Full Assumptions '!$F$407))/4,($AT$237-AK349))),-2)</f>
        <v>0</v>
      </c>
      <c r="BG306" s="1424">
        <f>ROUND(IF(($AT$237-AL349)&lt;=0,0,MIN(($AT$237*(1/'Full Assumptions '!$F$407))/4,($AT$237-AL349))),-2)</f>
        <v>0</v>
      </c>
      <c r="BH306" s="1424">
        <f>ROUND(IF(($AT$237-AM349)&lt;=0,0,MIN(($AT$237*(1/'Full Assumptions '!$F$407))/4,($AT$237-AM349))),-2)</f>
        <v>0</v>
      </c>
      <c r="BI306" s="1424">
        <f>ROUND(IF(($AT$237-AN349)&lt;=0,0,MIN(($AT$237*(1/'Full Assumptions '!$F$407))/4,($AT$237-AN349))),-2)</f>
        <v>0</v>
      </c>
      <c r="BJ306" s="1424">
        <f>ROUND(IF(($AT$237-AO349)&lt;=0,0,MIN(($AT$237*(1/'Full Assumptions '!$F$407))/4,($AT$237-AO349))),-2)</f>
        <v>0</v>
      </c>
      <c r="BK306" s="1424">
        <f>ROUND(IF(($AT$237-AP349)&lt;=0,0,MIN(($AT$237*(1/'Full Assumptions '!$F$407))/4,($AT$237-AP349))),-2)</f>
        <v>0</v>
      </c>
      <c r="BL306" s="1424">
        <f>ROUND(IF(($AT$237-AQ349)&lt;=0,0,MIN(($AT$237*(1/'Full Assumptions '!$F$407))/4,($AT$237-AQ349))),-2)</f>
        <v>0</v>
      </c>
      <c r="BM306" s="1424">
        <f>ROUND(IF(($AT$237-AR349)&lt;=0,0,MIN(($AT$237*(1/'Full Assumptions '!$F$407))/4,($AT$237-AR349))),-2)</f>
        <v>0</v>
      </c>
      <c r="BN306" s="1449">
        <f>ROUND(IF(($AT$237-AS349)&lt;=0,0,MIN(($AT$237*(1/'Full Assumptions '!$F$407))/4,($AT$237-AS349))),-2)</f>
        <v>0</v>
      </c>
    </row>
    <row r="307" spans="2:66" ht="10.5">
      <c r="B307" s="1624"/>
      <c r="C307" s="1446" t="s">
        <v>68</v>
      </c>
      <c r="D307" s="1425"/>
      <c r="E307" s="1425"/>
      <c r="F307" s="1425"/>
      <c r="G307" s="1425"/>
      <c r="H307" s="1425"/>
      <c r="I307" s="1425"/>
      <c r="J307" s="1425"/>
      <c r="K307" s="1425"/>
      <c r="L307" s="1425"/>
      <c r="M307" s="1425"/>
      <c r="N307" s="1425"/>
      <c r="O307" s="1425"/>
      <c r="P307" s="1425"/>
      <c r="Q307" s="1425"/>
      <c r="R307" s="1425"/>
      <c r="S307" s="1425"/>
      <c r="T307" s="1425"/>
      <c r="U307" s="1425"/>
      <c r="V307" s="1425"/>
      <c r="W307" s="1425"/>
      <c r="X307" s="1425"/>
      <c r="Y307" s="1425"/>
      <c r="Z307" s="1425"/>
      <c r="AA307" s="1425"/>
      <c r="AB307" s="1425"/>
      <c r="AC307" s="1425"/>
      <c r="AD307" s="1425"/>
      <c r="AE307" s="1425"/>
      <c r="AF307" s="1425"/>
      <c r="AG307" s="1425"/>
      <c r="AH307" s="1425"/>
      <c r="AI307" s="1425"/>
      <c r="AJ307" s="1425"/>
      <c r="AK307" s="1425"/>
      <c r="AL307" s="1425"/>
      <c r="AM307" s="1425"/>
      <c r="AN307" s="1425"/>
      <c r="AO307" s="1425"/>
      <c r="AP307" s="1425"/>
      <c r="AQ307" s="1425"/>
      <c r="AR307" s="1425"/>
      <c r="AS307" s="1425"/>
      <c r="AT307" s="1425"/>
      <c r="AU307" s="1425"/>
      <c r="AV307" s="1425"/>
      <c r="AW307" s="1425"/>
      <c r="AX307" s="1425"/>
      <c r="AY307" s="1425"/>
      <c r="AZ307" s="1425"/>
      <c r="BA307" s="1425">
        <f>ROUND(IF(($AT$237-AF350)&lt;=0,0,MIN(($AT$237*(1/'Full Assumptions '!$F$407))/4,($AT$237-AF350))),-2)</f>
        <v>0</v>
      </c>
      <c r="BB307" s="1425">
        <f>ROUND(IF(($AT$237-AG350)&lt;=0,0,MIN(($AT$237*(1/'Full Assumptions '!$F$407))/4,($AT$237-AG350))),-2)</f>
        <v>0</v>
      </c>
      <c r="BC307" s="1425">
        <f>ROUND(IF(($AT$237-AH350)&lt;=0,0,MIN(($AT$237*(1/'Full Assumptions '!$F$407))/4,($AT$237-AH350))),-2)</f>
        <v>0</v>
      </c>
      <c r="BD307" s="1425">
        <f>ROUND(IF(($AT$237-AI350)&lt;=0,0,MIN(($AT$237*(1/'Full Assumptions '!$F$407))/4,($AT$237-AI350))),-2)</f>
        <v>0</v>
      </c>
      <c r="BE307" s="1425">
        <f>ROUND(IF(($AT$237-AJ350)&lt;=0,0,MIN(($AT$237*(1/'Full Assumptions '!$F$407))/4,($AT$237-AJ350))),-2)</f>
        <v>0</v>
      </c>
      <c r="BF307" s="1425">
        <f>ROUND(IF(($AT$237-AK350)&lt;=0,0,MIN(($AT$237*(1/'Full Assumptions '!$F$407))/4,($AT$237-AK350))),-2)</f>
        <v>0</v>
      </c>
      <c r="BG307" s="1425">
        <f>ROUND(IF(($AT$237-AL350)&lt;=0,0,MIN(($AT$237*(1/'Full Assumptions '!$F$407))/4,($AT$237-AL350))),-2)</f>
        <v>0</v>
      </c>
      <c r="BH307" s="1425">
        <f>ROUND(IF(($AT$237-AM350)&lt;=0,0,MIN(($AT$237*(1/'Full Assumptions '!$F$407))/4,($AT$237-AM350))),-2)</f>
        <v>0</v>
      </c>
      <c r="BI307" s="1425">
        <f>ROUND(IF(($AT$237-AN350)&lt;=0,0,MIN(($AT$237*(1/'Full Assumptions '!$F$407))/4,($AT$237-AN350))),-2)</f>
        <v>0</v>
      </c>
      <c r="BJ307" s="1425">
        <f>ROUND(IF(($AT$237-AO350)&lt;=0,0,MIN(($AT$237*(1/'Full Assumptions '!$F$407))/4,($AT$237-AO350))),-2)</f>
        <v>0</v>
      </c>
      <c r="BK307" s="1425">
        <f>ROUND(IF(($AT$237-AP350)&lt;=0,0,MIN(($AT$237*(1/'Full Assumptions '!$F$407))/4,($AT$237-AP350))),-2)</f>
        <v>0</v>
      </c>
      <c r="BL307" s="1425">
        <f>ROUND(IF(($AT$237-AQ350)&lt;=0,0,MIN(($AT$237*(1/'Full Assumptions '!$F$407))/4,($AT$237-AQ350))),-2)</f>
        <v>0</v>
      </c>
      <c r="BM307" s="1425">
        <f>ROUND(IF(($AT$237-AR350)&lt;=0,0,MIN(($AT$237*(1/'Full Assumptions '!$F$407))/4,($AT$237-AR350))),-2)</f>
        <v>0</v>
      </c>
      <c r="BN307" s="1448">
        <f>ROUND(IF(($AT$237-AS350)&lt;=0,0,MIN(($AT$237*(1/'Full Assumptions '!$F$407))/4,($AT$237-AS350))),-2)</f>
        <v>0</v>
      </c>
    </row>
    <row r="308" spans="2:66" ht="10.5">
      <c r="B308" s="1458"/>
      <c r="C308" s="1446" t="s">
        <v>69</v>
      </c>
      <c r="D308" s="1424"/>
      <c r="E308" s="1424"/>
      <c r="F308" s="1424"/>
      <c r="G308" s="1424"/>
      <c r="H308" s="1424"/>
      <c r="I308" s="1424"/>
      <c r="J308" s="1424"/>
      <c r="K308" s="1424"/>
      <c r="L308" s="1424"/>
      <c r="M308" s="1424"/>
      <c r="N308" s="1424"/>
      <c r="O308" s="1424"/>
      <c r="P308" s="1424"/>
      <c r="Q308" s="1424"/>
      <c r="R308" s="1424"/>
      <c r="S308" s="1424"/>
      <c r="T308" s="1424"/>
      <c r="U308" s="1424"/>
      <c r="V308" s="1424"/>
      <c r="W308" s="1424"/>
      <c r="X308" s="1424"/>
      <c r="Y308" s="1424"/>
      <c r="Z308" s="1424"/>
      <c r="AA308" s="1424"/>
      <c r="AB308" s="1424"/>
      <c r="AC308" s="1424"/>
      <c r="AD308" s="1424"/>
      <c r="AE308" s="1424"/>
      <c r="AF308" s="1424"/>
      <c r="AG308" s="1424"/>
      <c r="AH308" s="1424"/>
      <c r="AI308" s="1424"/>
      <c r="AJ308" s="1424"/>
      <c r="AK308" s="1424"/>
      <c r="AL308" s="1424"/>
      <c r="AM308" s="1424"/>
      <c r="AN308" s="1424"/>
      <c r="AO308" s="1424"/>
      <c r="AP308" s="1424"/>
      <c r="AQ308" s="1424"/>
      <c r="AR308" s="1424"/>
      <c r="AS308" s="1424"/>
      <c r="AT308" s="1424"/>
      <c r="AU308" s="1424"/>
      <c r="AV308" s="1424"/>
      <c r="AW308" s="1424"/>
      <c r="AX308" s="1424"/>
      <c r="AY308" s="1424"/>
      <c r="AZ308" s="1424"/>
      <c r="BA308" s="1424"/>
      <c r="BB308" s="1424">
        <f>ROUND(IF(($AT$237-AG351)&lt;=0,0,MIN(($AT$237*(1/'Full Assumptions '!$F$407))/4,($AT$237-AG351))),-2)</f>
        <v>0</v>
      </c>
      <c r="BC308" s="1424">
        <f>ROUND(IF(($AT$237-AH351)&lt;=0,0,MIN(($AT$237*(1/'Full Assumptions '!$F$407))/4,($AT$237-AH351))),-2)</f>
        <v>0</v>
      </c>
      <c r="BD308" s="1424">
        <f>ROUND(IF(($AT$237-AI351)&lt;=0,0,MIN(($AT$237*(1/'Full Assumptions '!$F$407))/4,($AT$237-AI351))),-2)</f>
        <v>0</v>
      </c>
      <c r="BE308" s="1424">
        <f>ROUND(IF(($AT$237-AJ351)&lt;=0,0,MIN(($AT$237*(1/'Full Assumptions '!$F$407))/4,($AT$237-AJ351))),-2)</f>
        <v>0</v>
      </c>
      <c r="BF308" s="1424">
        <f>ROUND(IF(($AT$237-AK351)&lt;=0,0,MIN(($AT$237*(1/'Full Assumptions '!$F$407))/4,($AT$237-AK351))),-2)</f>
        <v>0</v>
      </c>
      <c r="BG308" s="1424">
        <f>ROUND(IF(($AT$237-AL351)&lt;=0,0,MIN(($AT$237*(1/'Full Assumptions '!$F$407))/4,($AT$237-AL351))),-2)</f>
        <v>0</v>
      </c>
      <c r="BH308" s="1424">
        <f>ROUND(IF(($AT$237-AM351)&lt;=0,0,MIN(($AT$237*(1/'Full Assumptions '!$F$407))/4,($AT$237-AM351))),-2)</f>
        <v>0</v>
      </c>
      <c r="BI308" s="1424">
        <f>ROUND(IF(($AT$237-AN351)&lt;=0,0,MIN(($AT$237*(1/'Full Assumptions '!$F$407))/4,($AT$237-AN351))),-2)</f>
        <v>0</v>
      </c>
      <c r="BJ308" s="1424">
        <f>ROUND(IF(($AT$237-AO351)&lt;=0,0,MIN(($AT$237*(1/'Full Assumptions '!$F$407))/4,($AT$237-AO351))),-2)</f>
        <v>0</v>
      </c>
      <c r="BK308" s="1424">
        <f>ROUND(IF(($AT$237-AP351)&lt;=0,0,MIN(($AT$237*(1/'Full Assumptions '!$F$407))/4,($AT$237-AP351))),-2)</f>
        <v>0</v>
      </c>
      <c r="BL308" s="1424">
        <f>ROUND(IF(($AT$237-AQ351)&lt;=0,0,MIN(($AT$237*(1/'Full Assumptions '!$F$407))/4,($AT$237-AQ351))),-2)</f>
        <v>0</v>
      </c>
      <c r="BM308" s="1424">
        <f>ROUND(IF(($AT$237-AR351)&lt;=0,0,MIN(($AT$237*(1/'Full Assumptions '!$F$407))/4,($AT$237-AR351))),-2)</f>
        <v>0</v>
      </c>
      <c r="BN308" s="1449">
        <f>ROUND(IF(($AT$237-AS351)&lt;=0,0,MIN(($AT$237*(1/'Full Assumptions '!$F$407))/4,($AT$237-AS351))),-2)</f>
        <v>0</v>
      </c>
    </row>
    <row r="309" spans="2:66" ht="10.5">
      <c r="B309" s="1624" t="s">
        <v>628</v>
      </c>
      <c r="C309" s="1446" t="s">
        <v>66</v>
      </c>
      <c r="D309" s="1425"/>
      <c r="E309" s="1425"/>
      <c r="F309" s="1425"/>
      <c r="G309" s="1425"/>
      <c r="H309" s="1425"/>
      <c r="I309" s="1425"/>
      <c r="J309" s="1425"/>
      <c r="K309" s="1425"/>
      <c r="L309" s="1425"/>
      <c r="M309" s="1425"/>
      <c r="N309" s="1425"/>
      <c r="O309" s="1425"/>
      <c r="P309" s="1425"/>
      <c r="Q309" s="1425"/>
      <c r="R309" s="1425"/>
      <c r="S309" s="1425"/>
      <c r="T309" s="1425"/>
      <c r="U309" s="1425"/>
      <c r="V309" s="1425"/>
      <c r="W309" s="1425"/>
      <c r="X309" s="1425"/>
      <c r="Y309" s="1425"/>
      <c r="Z309" s="1425"/>
      <c r="AA309" s="1425"/>
      <c r="AB309" s="1425"/>
      <c r="AC309" s="1425"/>
      <c r="AD309" s="1425"/>
      <c r="AE309" s="1425"/>
      <c r="AF309" s="1425"/>
      <c r="AG309" s="1425"/>
      <c r="AH309" s="1425"/>
      <c r="AI309" s="1425"/>
      <c r="AJ309" s="1425"/>
      <c r="AK309" s="1425"/>
      <c r="AL309" s="1425"/>
      <c r="AM309" s="1425"/>
      <c r="AN309" s="1425"/>
      <c r="AO309" s="1425"/>
      <c r="AP309" s="1425"/>
      <c r="AQ309" s="1425"/>
      <c r="AR309" s="1425"/>
      <c r="AS309" s="1425"/>
      <c r="AT309" s="1425"/>
      <c r="AU309" s="1425"/>
      <c r="AV309" s="1425"/>
      <c r="AW309" s="1425"/>
      <c r="AX309" s="1425"/>
      <c r="AY309" s="1425"/>
      <c r="AZ309" s="1425"/>
      <c r="BA309" s="1425"/>
      <c r="BB309" s="1425"/>
      <c r="BC309" s="1425">
        <f>ROUND(IF(($AT$237-AH352)&lt;=0,0,MIN(($AT$237*(1/'Full Assumptions '!$F$407))/4,($AT$237-AH352))),-2)</f>
        <v>0</v>
      </c>
      <c r="BD309" s="1425">
        <f>ROUND(IF(($AT$237-AI352)&lt;=0,0,MIN(($AT$237*(1/'Full Assumptions '!$F$407))/4,($AT$237-AI352))),-2)</f>
        <v>0</v>
      </c>
      <c r="BE309" s="1425">
        <f>ROUND(IF(($AT$237-AJ352)&lt;=0,0,MIN(($AT$237*(1/'Full Assumptions '!$F$407))/4,($AT$237-AJ352))),-2)</f>
        <v>0</v>
      </c>
      <c r="BF309" s="1425">
        <f>ROUND(IF(($AT$237-AK352)&lt;=0,0,MIN(($AT$237*(1/'Full Assumptions '!$F$407))/4,($AT$237-AK352))),-2)</f>
        <v>0</v>
      </c>
      <c r="BG309" s="1425">
        <f>ROUND(IF(($AT$237-AL352)&lt;=0,0,MIN(($AT$237*(1/'Full Assumptions '!$F$407))/4,($AT$237-AL352))),-2)</f>
        <v>0</v>
      </c>
      <c r="BH309" s="1425">
        <f>ROUND(IF(($AT$237-AM352)&lt;=0,0,MIN(($AT$237*(1/'Full Assumptions '!$F$407))/4,($AT$237-AM352))),-2)</f>
        <v>0</v>
      </c>
      <c r="BI309" s="1425">
        <f>ROUND(IF(($AT$237-AN352)&lt;=0,0,MIN(($AT$237*(1/'Full Assumptions '!$F$407))/4,($AT$237-AN352))),-2)</f>
        <v>0</v>
      </c>
      <c r="BJ309" s="1425">
        <f>ROUND(IF(($AT$237-AO352)&lt;=0,0,MIN(($AT$237*(1/'Full Assumptions '!$F$407))/4,($AT$237-AO352))),-2)</f>
        <v>0</v>
      </c>
      <c r="BK309" s="1425">
        <f>ROUND(IF(($AT$237-AP352)&lt;=0,0,MIN(($AT$237*(1/'Full Assumptions '!$F$407))/4,($AT$237-AP352))),-2)</f>
        <v>0</v>
      </c>
      <c r="BL309" s="1425">
        <f>ROUND(IF(($AT$237-AQ352)&lt;=0,0,MIN(($AT$237*(1/'Full Assumptions '!$F$407))/4,($AT$237-AQ352))),-2)</f>
        <v>0</v>
      </c>
      <c r="BM309" s="1425">
        <f>ROUND(IF(($AT$237-AR352)&lt;=0,0,MIN(($AT$237*(1/'Full Assumptions '!$F$407))/4,($AT$237-AR352))),-2)</f>
        <v>0</v>
      </c>
      <c r="BN309" s="1448">
        <f>ROUND(IF(($AT$237-AS352)&lt;=0,0,MIN(($AT$237*(1/'Full Assumptions '!$F$407))/4,($AT$237-AS352))),-2)</f>
        <v>0</v>
      </c>
    </row>
    <row r="310" spans="2:66" ht="10.5">
      <c r="B310" s="1624"/>
      <c r="C310" s="1446" t="s">
        <v>67</v>
      </c>
      <c r="D310" s="1424"/>
      <c r="E310" s="1424"/>
      <c r="F310" s="1424"/>
      <c r="G310" s="1424"/>
      <c r="H310" s="1424"/>
      <c r="I310" s="1424"/>
      <c r="J310" s="1424"/>
      <c r="K310" s="1424"/>
      <c r="L310" s="1424"/>
      <c r="M310" s="1424"/>
      <c r="N310" s="1424"/>
      <c r="O310" s="1424"/>
      <c r="P310" s="1424"/>
      <c r="Q310" s="1424"/>
      <c r="R310" s="1424"/>
      <c r="S310" s="1424"/>
      <c r="T310" s="1424"/>
      <c r="U310" s="1424"/>
      <c r="V310" s="1424"/>
      <c r="W310" s="1424"/>
      <c r="X310" s="1424"/>
      <c r="Y310" s="1424"/>
      <c r="Z310" s="1424"/>
      <c r="AA310" s="1424"/>
      <c r="AB310" s="1424"/>
      <c r="AC310" s="1424"/>
      <c r="AD310" s="1424"/>
      <c r="AE310" s="1424"/>
      <c r="AF310" s="1424"/>
      <c r="AG310" s="1424"/>
      <c r="AH310" s="1424"/>
      <c r="AI310" s="1424"/>
      <c r="AJ310" s="1424"/>
      <c r="AK310" s="1424"/>
      <c r="AL310" s="1424"/>
      <c r="AM310" s="1424"/>
      <c r="AN310" s="1424"/>
      <c r="AO310" s="1424"/>
      <c r="AP310" s="1424"/>
      <c r="AQ310" s="1424"/>
      <c r="AR310" s="1424"/>
      <c r="AS310" s="1424"/>
      <c r="AT310" s="1424"/>
      <c r="AU310" s="1424"/>
      <c r="AV310" s="1424"/>
      <c r="AW310" s="1424"/>
      <c r="AX310" s="1424"/>
      <c r="AY310" s="1424"/>
      <c r="AZ310" s="1424"/>
      <c r="BA310" s="1424"/>
      <c r="BB310" s="1424"/>
      <c r="BC310" s="1424"/>
      <c r="BD310" s="1424">
        <f>ROUND(IF(($AT$237-AI353)&lt;=0,0,MIN(($AT$237*(1/'Full Assumptions '!$F$407))/4,($AT$237-AI353))),-2)</f>
        <v>0</v>
      </c>
      <c r="BE310" s="1424">
        <f>ROUND(IF(($AT$237-AJ353)&lt;=0,0,MIN(($AT$237*(1/'Full Assumptions '!$F$407))/4,($AT$237-AJ353))),-2)</f>
        <v>0</v>
      </c>
      <c r="BF310" s="1424">
        <f>ROUND(IF(($AT$237-AK353)&lt;=0,0,MIN(($AT$237*(1/'Full Assumptions '!$F$407))/4,($AT$237-AK353))),-2)</f>
        <v>0</v>
      </c>
      <c r="BG310" s="1424">
        <f>ROUND(IF(($AT$237-AL353)&lt;=0,0,MIN(($AT$237*(1/'Full Assumptions '!$F$407))/4,($AT$237-AL353))),-2)</f>
        <v>0</v>
      </c>
      <c r="BH310" s="1424">
        <f>ROUND(IF(($AT$237-AM353)&lt;=0,0,MIN(($AT$237*(1/'Full Assumptions '!$F$407))/4,($AT$237-AM353))),-2)</f>
        <v>0</v>
      </c>
      <c r="BI310" s="1424">
        <f>ROUND(IF(($AT$237-AN353)&lt;=0,0,MIN(($AT$237*(1/'Full Assumptions '!$F$407))/4,($AT$237-AN353))),-2)</f>
        <v>0</v>
      </c>
      <c r="BJ310" s="1424">
        <f>ROUND(IF(($AT$237-AO353)&lt;=0,0,MIN(($AT$237*(1/'Full Assumptions '!$F$407))/4,($AT$237-AO353))),-2)</f>
        <v>0</v>
      </c>
      <c r="BK310" s="1424">
        <f>ROUND(IF(($AT$237-AP353)&lt;=0,0,MIN(($AT$237*(1/'Full Assumptions '!$F$407))/4,($AT$237-AP353))),-2)</f>
        <v>0</v>
      </c>
      <c r="BL310" s="1424">
        <f>ROUND(IF(($AT$237-AQ353)&lt;=0,0,MIN(($AT$237*(1/'Full Assumptions '!$F$407))/4,($AT$237-AQ353))),-2)</f>
        <v>0</v>
      </c>
      <c r="BM310" s="1424">
        <f>ROUND(IF(($AT$237-AR353)&lt;=0,0,MIN(($AT$237*(1/'Full Assumptions '!$F$407))/4,($AT$237-AR353))),-2)</f>
        <v>0</v>
      </c>
      <c r="BN310" s="1449">
        <f>ROUND(IF(($AT$237-AS353)&lt;=0,0,MIN(($AT$237*(1/'Full Assumptions '!$F$407))/4,($AT$237-AS353))),-2)</f>
        <v>0</v>
      </c>
    </row>
    <row r="311" spans="2:66" ht="10.5">
      <c r="B311" s="1624"/>
      <c r="C311" s="1446" t="s">
        <v>68</v>
      </c>
      <c r="D311" s="1425"/>
      <c r="E311" s="1425"/>
      <c r="F311" s="1425"/>
      <c r="G311" s="1425"/>
      <c r="H311" s="1425"/>
      <c r="I311" s="1425"/>
      <c r="J311" s="1425"/>
      <c r="K311" s="1425"/>
      <c r="L311" s="1425"/>
      <c r="M311" s="1425"/>
      <c r="N311" s="1425"/>
      <c r="O311" s="1425"/>
      <c r="P311" s="1425"/>
      <c r="Q311" s="1425"/>
      <c r="R311" s="1425"/>
      <c r="S311" s="1425"/>
      <c r="T311" s="1425"/>
      <c r="U311" s="1425"/>
      <c r="V311" s="1425"/>
      <c r="W311" s="1425"/>
      <c r="X311" s="1425"/>
      <c r="Y311" s="1425"/>
      <c r="Z311" s="1425"/>
      <c r="AA311" s="1425"/>
      <c r="AB311" s="1425"/>
      <c r="AC311" s="1425"/>
      <c r="AD311" s="1425"/>
      <c r="AE311" s="1425"/>
      <c r="AF311" s="1425"/>
      <c r="AG311" s="1425"/>
      <c r="AH311" s="1425"/>
      <c r="AI311" s="1425"/>
      <c r="AJ311" s="1425"/>
      <c r="AK311" s="1425"/>
      <c r="AL311" s="1425"/>
      <c r="AM311" s="1425"/>
      <c r="AN311" s="1425"/>
      <c r="AO311" s="1425"/>
      <c r="AP311" s="1425"/>
      <c r="AQ311" s="1425"/>
      <c r="AR311" s="1425"/>
      <c r="AS311" s="1425"/>
      <c r="AT311" s="1425"/>
      <c r="AU311" s="1425"/>
      <c r="AV311" s="1425"/>
      <c r="AW311" s="1425"/>
      <c r="AX311" s="1425"/>
      <c r="AY311" s="1425"/>
      <c r="AZ311" s="1425"/>
      <c r="BA311" s="1425"/>
      <c r="BB311" s="1425"/>
      <c r="BC311" s="1425"/>
      <c r="BD311" s="1425"/>
      <c r="BE311" s="1425">
        <f>ROUND(IF(($AT$237-AJ354)&lt;=0,0,MIN(($AT$237*(1/'Full Assumptions '!$F$407))/4,($AT$237-AJ354))),-2)</f>
        <v>0</v>
      </c>
      <c r="BF311" s="1425">
        <f>ROUND(IF(($AT$237-AK354)&lt;=0,0,MIN(($AT$237*(1/'Full Assumptions '!$F$407))/4,($AT$237-AK354))),-2)</f>
        <v>0</v>
      </c>
      <c r="BG311" s="1425">
        <f>ROUND(IF(($AT$237-AL354)&lt;=0,0,MIN(($AT$237*(1/'Full Assumptions '!$F$407))/4,($AT$237-AL354))),-2)</f>
        <v>0</v>
      </c>
      <c r="BH311" s="1425">
        <f>ROUND(IF(($AT$237-AM354)&lt;=0,0,MIN(($AT$237*(1/'Full Assumptions '!$F$407))/4,($AT$237-AM354))),-2)</f>
        <v>0</v>
      </c>
      <c r="BI311" s="1425">
        <f>ROUND(IF(($AT$237-AN354)&lt;=0,0,MIN(($AT$237*(1/'Full Assumptions '!$F$407))/4,($AT$237-AN354))),-2)</f>
        <v>0</v>
      </c>
      <c r="BJ311" s="1425">
        <f>ROUND(IF(($AT$237-AO354)&lt;=0,0,MIN(($AT$237*(1/'Full Assumptions '!$F$407))/4,($AT$237-AO354))),-2)</f>
        <v>0</v>
      </c>
      <c r="BK311" s="1425">
        <f>ROUND(IF(($AT$237-AP354)&lt;=0,0,MIN(($AT$237*(1/'Full Assumptions '!$F$407))/4,($AT$237-AP354))),-2)</f>
        <v>0</v>
      </c>
      <c r="BL311" s="1425">
        <f>ROUND(IF(($AT$237-AQ354)&lt;=0,0,MIN(($AT$237*(1/'Full Assumptions '!$F$407))/4,($AT$237-AQ354))),-2)</f>
        <v>0</v>
      </c>
      <c r="BM311" s="1425">
        <f>ROUND(IF(($AT$237-AR354)&lt;=0,0,MIN(($AT$237*(1/'Full Assumptions '!$F$407))/4,($AT$237-AR354))),-2)</f>
        <v>0</v>
      </c>
      <c r="BN311" s="1448">
        <f>ROUND(IF(($AT$237-AS354)&lt;=0,0,MIN(($AT$237*(1/'Full Assumptions '!$F$407))/4,($AT$237-AS354))),-2)</f>
        <v>0</v>
      </c>
    </row>
    <row r="312" spans="2:66" ht="10.5">
      <c r="B312" s="1458"/>
      <c r="C312" s="1446" t="s">
        <v>69</v>
      </c>
      <c r="D312" s="1424"/>
      <c r="E312" s="1424"/>
      <c r="F312" s="1424"/>
      <c r="G312" s="1424"/>
      <c r="H312" s="1424"/>
      <c r="I312" s="1424"/>
      <c r="J312" s="1424"/>
      <c r="K312" s="1424"/>
      <c r="L312" s="1424"/>
      <c r="M312" s="1424"/>
      <c r="N312" s="1424"/>
      <c r="O312" s="1424"/>
      <c r="P312" s="1424"/>
      <c r="Q312" s="1424"/>
      <c r="R312" s="1424"/>
      <c r="S312" s="1424"/>
      <c r="T312" s="1424"/>
      <c r="U312" s="1424"/>
      <c r="V312" s="1424"/>
      <c r="W312" s="1424"/>
      <c r="X312" s="1424"/>
      <c r="Y312" s="1424"/>
      <c r="Z312" s="1424"/>
      <c r="AA312" s="1424"/>
      <c r="AB312" s="1424"/>
      <c r="AC312" s="1424"/>
      <c r="AD312" s="1424"/>
      <c r="AE312" s="1424"/>
      <c r="AF312" s="1424"/>
      <c r="AG312" s="1424"/>
      <c r="AH312" s="1424"/>
      <c r="AI312" s="1424"/>
      <c r="AJ312" s="1424"/>
      <c r="AK312" s="1424"/>
      <c r="AL312" s="1424"/>
      <c r="AM312" s="1424"/>
      <c r="AN312" s="1424"/>
      <c r="AO312" s="1424"/>
      <c r="AP312" s="1424"/>
      <c r="AQ312" s="1424"/>
      <c r="AR312" s="1424"/>
      <c r="AS312" s="1424"/>
      <c r="AT312" s="1424"/>
      <c r="AU312" s="1424"/>
      <c r="AV312" s="1424"/>
      <c r="AW312" s="1424"/>
      <c r="AX312" s="1424"/>
      <c r="AY312" s="1424"/>
      <c r="AZ312" s="1424"/>
      <c r="BA312" s="1424"/>
      <c r="BB312" s="1424"/>
      <c r="BC312" s="1424"/>
      <c r="BD312" s="1424"/>
      <c r="BE312" s="1424"/>
      <c r="BF312" s="1424">
        <f>ROUND(IF(($AT$237-AK355)&lt;=0,0,MIN(($AT$237*(1/'Full Assumptions '!$F$407))/4,($AT$237-AK355))),-2)</f>
        <v>0</v>
      </c>
      <c r="BG312" s="1424">
        <f>ROUND(IF(($AT$237-AL355)&lt;=0,0,MIN(($AT$237*(1/'Full Assumptions '!$F$407))/4,($AT$237-AL355))),-2)</f>
        <v>0</v>
      </c>
      <c r="BH312" s="1424">
        <f>ROUND(IF(($AT$237-AM355)&lt;=0,0,MIN(($AT$237*(1/'Full Assumptions '!$F$407))/4,($AT$237-AM355))),-2)</f>
        <v>0</v>
      </c>
      <c r="BI312" s="1424">
        <f>ROUND(IF(($AT$237-AN355)&lt;=0,0,MIN(($AT$237*(1/'Full Assumptions '!$F$407))/4,($AT$237-AN355))),-2)</f>
        <v>0</v>
      </c>
      <c r="BJ312" s="1424">
        <f>ROUND(IF(($AT$237-AO355)&lt;=0,0,MIN(($AT$237*(1/'Full Assumptions '!$F$407))/4,($AT$237-AO355))),-2)</f>
        <v>0</v>
      </c>
      <c r="BK312" s="1424">
        <f>ROUND(IF(($AT$237-AP355)&lt;=0,0,MIN(($AT$237*(1/'Full Assumptions '!$F$407))/4,($AT$237-AP355))),-2)</f>
        <v>0</v>
      </c>
      <c r="BL312" s="1424">
        <f>ROUND(IF(($AT$237-AQ355)&lt;=0,0,MIN(($AT$237*(1/'Full Assumptions '!$F$407))/4,($AT$237-AQ355))),-2)</f>
        <v>0</v>
      </c>
      <c r="BM312" s="1424">
        <f>ROUND(IF(($AT$237-AR355)&lt;=0,0,MIN(($AT$237*(1/'Full Assumptions '!$F$407))/4,($AT$237-AR355))),-2)</f>
        <v>0</v>
      </c>
      <c r="BN312" s="1449">
        <f>ROUND(IF(($AT$237-AS355)&lt;=0,0,MIN(($AT$237*(1/'Full Assumptions '!$F$407))/4,($AT$237-AS355))),-2)</f>
        <v>0</v>
      </c>
    </row>
    <row r="313" spans="2:66" ht="10.5">
      <c r="B313" s="1624" t="s">
        <v>629</v>
      </c>
      <c r="C313" s="1446" t="s">
        <v>66</v>
      </c>
      <c r="D313" s="1425"/>
      <c r="E313" s="1425"/>
      <c r="F313" s="1425"/>
      <c r="G313" s="1425"/>
      <c r="H313" s="1425"/>
      <c r="I313" s="1425"/>
      <c r="J313" s="1425"/>
      <c r="K313" s="1425"/>
      <c r="L313" s="1425"/>
      <c r="M313" s="1425"/>
      <c r="N313" s="1425"/>
      <c r="O313" s="1425"/>
      <c r="P313" s="1425"/>
      <c r="Q313" s="1425"/>
      <c r="R313" s="1425"/>
      <c r="S313" s="1425"/>
      <c r="T313" s="1425"/>
      <c r="U313" s="1425"/>
      <c r="V313" s="1425"/>
      <c r="W313" s="1425"/>
      <c r="X313" s="1425"/>
      <c r="Y313" s="1425"/>
      <c r="Z313" s="1425"/>
      <c r="AA313" s="1425"/>
      <c r="AB313" s="1425"/>
      <c r="AC313" s="1425"/>
      <c r="AD313" s="1425"/>
      <c r="AE313" s="1425"/>
      <c r="AF313" s="1425"/>
      <c r="AG313" s="1425"/>
      <c r="AH313" s="1425"/>
      <c r="AI313" s="1425"/>
      <c r="AJ313" s="1425"/>
      <c r="AK313" s="1425"/>
      <c r="AL313" s="1425"/>
      <c r="AM313" s="1425"/>
      <c r="AN313" s="1425"/>
      <c r="AO313" s="1425"/>
      <c r="AP313" s="1425"/>
      <c r="AQ313" s="1425"/>
      <c r="AR313" s="1425"/>
      <c r="AS313" s="1425"/>
      <c r="AT313" s="1425"/>
      <c r="AU313" s="1425"/>
      <c r="AV313" s="1425"/>
      <c r="AW313" s="1425"/>
      <c r="AX313" s="1425"/>
      <c r="AY313" s="1425"/>
      <c r="AZ313" s="1425"/>
      <c r="BA313" s="1425"/>
      <c r="BB313" s="1425"/>
      <c r="BC313" s="1425"/>
      <c r="BD313" s="1425"/>
      <c r="BE313" s="1425"/>
      <c r="BF313" s="1425"/>
      <c r="BG313" s="1425">
        <f>ROUND(IF(($AT$237-AL356)&lt;=0,0,MIN(($AT$237*(1/'Full Assumptions '!$F$407))/4,($AT$237-AL356))),-2)</f>
        <v>0</v>
      </c>
      <c r="BH313" s="1425">
        <f>ROUND(IF(($AT$237-AM356)&lt;=0,0,MIN(($AT$237*(1/'Full Assumptions '!$F$407))/4,($AT$237-AM356))),-2)</f>
        <v>0</v>
      </c>
      <c r="BI313" s="1425">
        <f>ROUND(IF(($AT$237-AN356)&lt;=0,0,MIN(($AT$237*(1/'Full Assumptions '!$F$407))/4,($AT$237-AN356))),-2)</f>
        <v>0</v>
      </c>
      <c r="BJ313" s="1425">
        <f>ROUND(IF(($AT$237-AO356)&lt;=0,0,MIN(($AT$237*(1/'Full Assumptions '!$F$407))/4,($AT$237-AO356))),-2)</f>
        <v>0</v>
      </c>
      <c r="BK313" s="1425">
        <f>ROUND(IF(($AT$237-AP356)&lt;=0,0,MIN(($AT$237*(1/'Full Assumptions '!$F$407))/4,($AT$237-AP356))),-2)</f>
        <v>0</v>
      </c>
      <c r="BL313" s="1425">
        <f>ROUND(IF(($AT$237-AQ356)&lt;=0,0,MIN(($AT$237*(1/'Full Assumptions '!$F$407))/4,($AT$237-AQ356))),-2)</f>
        <v>0</v>
      </c>
      <c r="BM313" s="1425">
        <f>ROUND(IF(($AT$237-AR356)&lt;=0,0,MIN(($AT$237*(1/'Full Assumptions '!$F$407))/4,($AT$237-AR356))),-2)</f>
        <v>0</v>
      </c>
      <c r="BN313" s="1448">
        <f>ROUND(IF(($AT$237-AS356)&lt;=0,0,MIN(($AT$237*(1/'Full Assumptions '!$F$407))/4,($AT$237-AS356))),-2)</f>
        <v>0</v>
      </c>
    </row>
    <row r="314" spans="2:66" ht="10.5">
      <c r="B314" s="1624"/>
      <c r="C314" s="1446" t="s">
        <v>67</v>
      </c>
      <c r="D314" s="1424"/>
      <c r="E314" s="1424"/>
      <c r="F314" s="1424"/>
      <c r="G314" s="1424"/>
      <c r="H314" s="1424"/>
      <c r="I314" s="1424"/>
      <c r="J314" s="1424"/>
      <c r="K314" s="1424"/>
      <c r="L314" s="1424"/>
      <c r="M314" s="1424"/>
      <c r="N314" s="1424"/>
      <c r="O314" s="1424"/>
      <c r="P314" s="1424"/>
      <c r="Q314" s="1424"/>
      <c r="R314" s="1424"/>
      <c r="S314" s="1424"/>
      <c r="T314" s="1424"/>
      <c r="U314" s="1424"/>
      <c r="V314" s="1424"/>
      <c r="W314" s="1424"/>
      <c r="X314" s="1424"/>
      <c r="Y314" s="1424"/>
      <c r="Z314" s="1424"/>
      <c r="AA314" s="1424"/>
      <c r="AB314" s="1424"/>
      <c r="AC314" s="1424"/>
      <c r="AD314" s="1424"/>
      <c r="AE314" s="1424"/>
      <c r="AF314" s="1424"/>
      <c r="AG314" s="1424"/>
      <c r="AH314" s="1424"/>
      <c r="AI314" s="1424"/>
      <c r="AJ314" s="1424"/>
      <c r="AK314" s="1424"/>
      <c r="AL314" s="1424"/>
      <c r="AM314" s="1424"/>
      <c r="AN314" s="1424"/>
      <c r="AO314" s="1424"/>
      <c r="AP314" s="1424"/>
      <c r="AQ314" s="1424"/>
      <c r="AR314" s="1424"/>
      <c r="AS314" s="1424"/>
      <c r="AT314" s="1424"/>
      <c r="AU314" s="1424"/>
      <c r="AV314" s="1424"/>
      <c r="AW314" s="1424"/>
      <c r="AX314" s="1424"/>
      <c r="AY314" s="1424"/>
      <c r="AZ314" s="1424"/>
      <c r="BA314" s="1424"/>
      <c r="BB314" s="1424"/>
      <c r="BC314" s="1424"/>
      <c r="BD314" s="1424"/>
      <c r="BE314" s="1424"/>
      <c r="BF314" s="1424"/>
      <c r="BG314" s="1424"/>
      <c r="BH314" s="1424">
        <f>ROUND(IF(($AT$237-AM357)&lt;=0,0,MIN(($AT$237*(1/'Full Assumptions '!$F$407))/4,($AT$237-AM357))),-2)</f>
        <v>0</v>
      </c>
      <c r="BI314" s="1424">
        <f>ROUND(IF(($AT$237-AN357)&lt;=0,0,MIN(($AT$237*(1/'Full Assumptions '!$F$407))/4,($AT$237-AN357))),-2)</f>
        <v>0</v>
      </c>
      <c r="BJ314" s="1424">
        <f>ROUND(IF(($AT$237-AO357)&lt;=0,0,MIN(($AT$237*(1/'Full Assumptions '!$F$407))/4,($AT$237-AO357))),-2)</f>
        <v>0</v>
      </c>
      <c r="BK314" s="1424">
        <f>ROUND(IF(($AT$237-AP357)&lt;=0,0,MIN(($AT$237*(1/'Full Assumptions '!$F$407))/4,($AT$237-AP357))),-2)</f>
        <v>0</v>
      </c>
      <c r="BL314" s="1424">
        <f>ROUND(IF(($AT$237-AQ357)&lt;=0,0,MIN(($AT$237*(1/'Full Assumptions '!$F$407))/4,($AT$237-AQ357))),-2)</f>
        <v>0</v>
      </c>
      <c r="BM314" s="1424">
        <f>ROUND(IF(($AT$237-AR357)&lt;=0,0,MIN(($AT$237*(1/'Full Assumptions '!$F$407))/4,($AT$237-AR357))),-2)</f>
        <v>0</v>
      </c>
      <c r="BN314" s="1449">
        <f>ROUND(IF(($AT$237-AS357)&lt;=0,0,MIN(($AT$237*(1/'Full Assumptions '!$F$407))/4,($AT$237-AS357))),-2)</f>
        <v>0</v>
      </c>
    </row>
    <row r="315" spans="2:66" ht="10.5">
      <c r="B315" s="1624"/>
      <c r="C315" s="1446" t="s">
        <v>68</v>
      </c>
      <c r="D315" s="1425"/>
      <c r="E315" s="1425"/>
      <c r="F315" s="1425"/>
      <c r="G315" s="1425"/>
      <c r="H315" s="1425"/>
      <c r="I315" s="1425"/>
      <c r="J315" s="1425"/>
      <c r="K315" s="1425"/>
      <c r="L315" s="1425"/>
      <c r="M315" s="1425"/>
      <c r="N315" s="1425"/>
      <c r="O315" s="1425"/>
      <c r="P315" s="1425"/>
      <c r="Q315" s="1425"/>
      <c r="R315" s="1425"/>
      <c r="S315" s="1425"/>
      <c r="T315" s="1425"/>
      <c r="U315" s="1425"/>
      <c r="V315" s="1425"/>
      <c r="W315" s="1425"/>
      <c r="X315" s="1425"/>
      <c r="Y315" s="1425"/>
      <c r="Z315" s="1425"/>
      <c r="AA315" s="1425"/>
      <c r="AB315" s="1425"/>
      <c r="AC315" s="1425"/>
      <c r="AD315" s="1425"/>
      <c r="AE315" s="1425"/>
      <c r="AF315" s="1425"/>
      <c r="AG315" s="1425"/>
      <c r="AH315" s="1425"/>
      <c r="AI315" s="1425"/>
      <c r="AJ315" s="1425"/>
      <c r="AK315" s="1425"/>
      <c r="AL315" s="1425"/>
      <c r="AM315" s="1425"/>
      <c r="AN315" s="1425"/>
      <c r="AO315" s="1425"/>
      <c r="AP315" s="1425"/>
      <c r="AQ315" s="1425"/>
      <c r="AR315" s="1425"/>
      <c r="AS315" s="1425"/>
      <c r="AT315" s="1425"/>
      <c r="AU315" s="1425"/>
      <c r="AV315" s="1425"/>
      <c r="AW315" s="1425"/>
      <c r="AX315" s="1425"/>
      <c r="AY315" s="1425"/>
      <c r="AZ315" s="1425"/>
      <c r="BA315" s="1425"/>
      <c r="BB315" s="1425"/>
      <c r="BC315" s="1425"/>
      <c r="BD315" s="1425"/>
      <c r="BE315" s="1425"/>
      <c r="BF315" s="1425"/>
      <c r="BG315" s="1425"/>
      <c r="BH315" s="1425"/>
      <c r="BI315" s="1425">
        <f>ROUND(IF(($AT$237-AN358)&lt;=0,0,MIN(($AT$237*(1/'Full Assumptions '!$F$407))/4,($AT$237-AN358))),-2)</f>
        <v>0</v>
      </c>
      <c r="BJ315" s="1425">
        <f>ROUND(IF(($AT$237-AO358)&lt;=0,0,MIN(($AT$237*(1/'Full Assumptions '!$F$407))/4,($AT$237-AO358))),-2)</f>
        <v>0</v>
      </c>
      <c r="BK315" s="1425">
        <f>ROUND(IF(($AT$237-AP358)&lt;=0,0,MIN(($AT$237*(1/'Full Assumptions '!$F$407))/4,($AT$237-AP358))),-2)</f>
        <v>0</v>
      </c>
      <c r="BL315" s="1425">
        <f>ROUND(IF(($AT$237-AQ358)&lt;=0,0,MIN(($AT$237*(1/'Full Assumptions '!$F$407))/4,($AT$237-AQ358))),-2)</f>
        <v>0</v>
      </c>
      <c r="BM315" s="1425">
        <f>ROUND(IF(($AT$237-AR358)&lt;=0,0,MIN(($AT$237*(1/'Full Assumptions '!$F$407))/4,($AT$237-AR358))),-2)</f>
        <v>0</v>
      </c>
      <c r="BN315" s="1448">
        <f>ROUND(IF(($AT$237-AS358)&lt;=0,0,MIN(($AT$237*(1/'Full Assumptions '!$F$407))/4,($AT$237-AS358))),-2)</f>
        <v>0</v>
      </c>
    </row>
    <row r="316" spans="2:66" ht="10.5">
      <c r="B316" s="1458"/>
      <c r="C316" s="1446" t="s">
        <v>69</v>
      </c>
      <c r="D316" s="1424"/>
      <c r="E316" s="1424"/>
      <c r="F316" s="1424"/>
      <c r="G316" s="1424"/>
      <c r="H316" s="1424"/>
      <c r="I316" s="1424"/>
      <c r="J316" s="1424"/>
      <c r="K316" s="1424"/>
      <c r="L316" s="1424"/>
      <c r="M316" s="1424"/>
      <c r="N316" s="1424"/>
      <c r="O316" s="1424"/>
      <c r="P316" s="1424"/>
      <c r="Q316" s="1424"/>
      <c r="R316" s="1424"/>
      <c r="S316" s="1424"/>
      <c r="T316" s="1424"/>
      <c r="U316" s="1424"/>
      <c r="V316" s="1424"/>
      <c r="W316" s="1424"/>
      <c r="X316" s="1424"/>
      <c r="Y316" s="1424"/>
      <c r="Z316" s="1424"/>
      <c r="AA316" s="1424"/>
      <c r="AB316" s="1424"/>
      <c r="AC316" s="1424"/>
      <c r="AD316" s="1424"/>
      <c r="AE316" s="1424"/>
      <c r="AF316" s="1424"/>
      <c r="AG316" s="1424"/>
      <c r="AH316" s="1424"/>
      <c r="AI316" s="1424"/>
      <c r="AJ316" s="1424"/>
      <c r="AK316" s="1424"/>
      <c r="AL316" s="1424"/>
      <c r="AM316" s="1424"/>
      <c r="AN316" s="1424"/>
      <c r="AO316" s="1424"/>
      <c r="AP316" s="1424"/>
      <c r="AQ316" s="1424"/>
      <c r="AR316" s="1424"/>
      <c r="AS316" s="1424"/>
      <c r="AT316" s="1424"/>
      <c r="AU316" s="1424"/>
      <c r="AV316" s="1424"/>
      <c r="AW316" s="1424"/>
      <c r="AX316" s="1424"/>
      <c r="AY316" s="1424"/>
      <c r="AZ316" s="1424"/>
      <c r="BA316" s="1424"/>
      <c r="BB316" s="1424"/>
      <c r="BC316" s="1424"/>
      <c r="BD316" s="1424"/>
      <c r="BE316" s="1424"/>
      <c r="BF316" s="1424"/>
      <c r="BG316" s="1424"/>
      <c r="BH316" s="1424"/>
      <c r="BI316" s="1424"/>
      <c r="BJ316" s="1424">
        <f>ROUND(IF(($AT$237-AO359)&lt;=0,0,MIN(($AT$237*(1/'Full Assumptions '!$F$407))/4,($AT$237-AO359))),-2)</f>
        <v>0</v>
      </c>
      <c r="BK316" s="1424">
        <f>ROUND(IF(($AT$237-AP359)&lt;=0,0,MIN(($AT$237*(1/'Full Assumptions '!$F$407))/4,($AT$237-AP359))),-2)</f>
        <v>0</v>
      </c>
      <c r="BL316" s="1424">
        <f>ROUND(IF(($AT$237-AQ359)&lt;=0,0,MIN(($AT$237*(1/'Full Assumptions '!$F$407))/4,($AT$237-AQ359))),-2)</f>
        <v>0</v>
      </c>
      <c r="BM316" s="1424">
        <f>ROUND(IF(($AT$237-AR359)&lt;=0,0,MIN(($AT$237*(1/'Full Assumptions '!$F$407))/4,($AT$237-AR359))),-2)</f>
        <v>0</v>
      </c>
      <c r="BN316" s="1449">
        <f>ROUND(IF(($AT$237-AS359)&lt;=0,0,MIN(($AT$237*(1/'Full Assumptions '!$F$407))/4,($AT$237-AS359))),-2)</f>
        <v>0</v>
      </c>
    </row>
    <row r="317" spans="2:66" ht="10.5">
      <c r="B317" s="1624" t="s">
        <v>630</v>
      </c>
      <c r="C317" s="1446" t="s">
        <v>66</v>
      </c>
      <c r="D317" s="1425"/>
      <c r="E317" s="1425"/>
      <c r="F317" s="1425"/>
      <c r="G317" s="1425"/>
      <c r="H317" s="1425"/>
      <c r="I317" s="1425"/>
      <c r="J317" s="1425"/>
      <c r="K317" s="1425"/>
      <c r="L317" s="1425"/>
      <c r="M317" s="1425"/>
      <c r="N317" s="1425"/>
      <c r="O317" s="1425"/>
      <c r="P317" s="1425"/>
      <c r="Q317" s="1425"/>
      <c r="R317" s="1425"/>
      <c r="S317" s="1425"/>
      <c r="T317" s="1425"/>
      <c r="U317" s="1425"/>
      <c r="V317" s="1425"/>
      <c r="W317" s="1425"/>
      <c r="X317" s="1425"/>
      <c r="Y317" s="1425"/>
      <c r="Z317" s="1425"/>
      <c r="AA317" s="1425"/>
      <c r="AB317" s="1425"/>
      <c r="AC317" s="1425"/>
      <c r="AD317" s="1425"/>
      <c r="AE317" s="1425"/>
      <c r="AF317" s="1425"/>
      <c r="AG317" s="1425"/>
      <c r="AH317" s="1425"/>
      <c r="AI317" s="1425"/>
      <c r="AJ317" s="1425"/>
      <c r="AK317" s="1425"/>
      <c r="AL317" s="1425"/>
      <c r="AM317" s="1425"/>
      <c r="AN317" s="1425"/>
      <c r="AO317" s="1425"/>
      <c r="AP317" s="1425"/>
      <c r="AQ317" s="1425"/>
      <c r="AR317" s="1425"/>
      <c r="AS317" s="1425"/>
      <c r="AT317" s="1425"/>
      <c r="AU317" s="1425"/>
      <c r="AV317" s="1425"/>
      <c r="AW317" s="1425"/>
      <c r="AX317" s="1425"/>
      <c r="AY317" s="1425"/>
      <c r="AZ317" s="1425"/>
      <c r="BA317" s="1425"/>
      <c r="BB317" s="1425"/>
      <c r="BC317" s="1425"/>
      <c r="BD317" s="1425"/>
      <c r="BE317" s="1425"/>
      <c r="BF317" s="1425"/>
      <c r="BG317" s="1425"/>
      <c r="BH317" s="1425"/>
      <c r="BI317" s="1425"/>
      <c r="BJ317" s="1425"/>
      <c r="BK317" s="1425">
        <f>ROUND(IF(($AT$237-AP360)&lt;=0,0,MIN(($AT$237*(1/'Full Assumptions '!$F$407))/4,($AT$237-AP360))),-2)</f>
        <v>0</v>
      </c>
      <c r="BL317" s="1425">
        <f>ROUND(IF(($AT$237-AQ360)&lt;=0,0,MIN(($AT$237*(1/'Full Assumptions '!$F$407))/4,($AT$237-AQ360))),-2)</f>
        <v>0</v>
      </c>
      <c r="BM317" s="1425">
        <f>ROUND(IF(($AT$237-AR360)&lt;=0,0,MIN(($AT$237*(1/'Full Assumptions '!$F$407))/4,($AT$237-AR360))),-2)</f>
        <v>0</v>
      </c>
      <c r="BN317" s="1448">
        <f>ROUND(IF(($AT$237-AS360)&lt;=0,0,MIN(($AT$237*(1/'Full Assumptions '!$F$407))/4,($AT$237-AS360))),-2)</f>
        <v>0</v>
      </c>
    </row>
    <row r="318" spans="2:66" ht="10.5">
      <c r="B318" s="1624"/>
      <c r="C318" s="1446" t="s">
        <v>67</v>
      </c>
      <c r="D318" s="1424"/>
      <c r="E318" s="1424"/>
      <c r="F318" s="1424"/>
      <c r="G318" s="1424"/>
      <c r="H318" s="1424"/>
      <c r="I318" s="1424"/>
      <c r="J318" s="1424"/>
      <c r="K318" s="1424"/>
      <c r="L318" s="1424"/>
      <c r="M318" s="1424"/>
      <c r="N318" s="1424"/>
      <c r="O318" s="1424"/>
      <c r="P318" s="1424"/>
      <c r="Q318" s="1424"/>
      <c r="R318" s="1424"/>
      <c r="S318" s="1424"/>
      <c r="T318" s="1424"/>
      <c r="U318" s="1424"/>
      <c r="V318" s="1424"/>
      <c r="W318" s="1424"/>
      <c r="X318" s="1424"/>
      <c r="Y318" s="1424"/>
      <c r="Z318" s="1424"/>
      <c r="AA318" s="1424"/>
      <c r="AB318" s="1424"/>
      <c r="AC318" s="1424"/>
      <c r="AD318" s="1424"/>
      <c r="AE318" s="1424"/>
      <c r="AF318" s="1424"/>
      <c r="AG318" s="1424"/>
      <c r="AH318" s="1424"/>
      <c r="AI318" s="1424"/>
      <c r="AJ318" s="1424"/>
      <c r="AK318" s="1424"/>
      <c r="AL318" s="1424"/>
      <c r="AM318" s="1424"/>
      <c r="AN318" s="1424"/>
      <c r="AO318" s="1424"/>
      <c r="AP318" s="1424"/>
      <c r="AQ318" s="1424"/>
      <c r="AR318" s="1424"/>
      <c r="AS318" s="1424"/>
      <c r="AT318" s="1424"/>
      <c r="AU318" s="1424"/>
      <c r="AV318" s="1424"/>
      <c r="AW318" s="1424"/>
      <c r="AX318" s="1424"/>
      <c r="AY318" s="1424"/>
      <c r="AZ318" s="1424"/>
      <c r="BA318" s="1424"/>
      <c r="BB318" s="1424"/>
      <c r="BC318" s="1424"/>
      <c r="BD318" s="1424"/>
      <c r="BE318" s="1424"/>
      <c r="BF318" s="1424"/>
      <c r="BG318" s="1424"/>
      <c r="BH318" s="1424"/>
      <c r="BI318" s="1424"/>
      <c r="BJ318" s="1424"/>
      <c r="BK318" s="1424"/>
      <c r="BL318" s="1424">
        <f>ROUND(IF(($AT$237-AQ361)&lt;=0,0,MIN(($AT$237*(1/'Full Assumptions '!$F$407))/4,($AT$237-AQ361))),-2)</f>
        <v>0</v>
      </c>
      <c r="BM318" s="1424">
        <f>ROUND(IF(($AT$237-AR361)&lt;=0,0,MIN(($AT$237*(1/'Full Assumptions '!$F$407))/4,($AT$237-AR361))),-2)</f>
        <v>0</v>
      </c>
      <c r="BN318" s="1449">
        <f>ROUND(IF(($AT$237-AS361)&lt;=0,0,MIN(($AT$237*(1/'Full Assumptions '!$F$407))/4,($AT$237-AS361))),-2)</f>
        <v>0</v>
      </c>
    </row>
    <row r="319" spans="2:66" ht="10.5">
      <c r="B319" s="1624"/>
      <c r="C319" s="1446" t="s">
        <v>68</v>
      </c>
      <c r="D319" s="1425"/>
      <c r="E319" s="1425"/>
      <c r="F319" s="1425"/>
      <c r="G319" s="1425"/>
      <c r="H319" s="1425"/>
      <c r="I319" s="1425"/>
      <c r="J319" s="1425"/>
      <c r="K319" s="1425"/>
      <c r="L319" s="1425"/>
      <c r="M319" s="1425"/>
      <c r="N319" s="1425"/>
      <c r="O319" s="1425"/>
      <c r="P319" s="1425"/>
      <c r="Q319" s="1425"/>
      <c r="R319" s="1425"/>
      <c r="S319" s="1425"/>
      <c r="T319" s="1425"/>
      <c r="U319" s="1425"/>
      <c r="V319" s="1425"/>
      <c r="W319" s="1425"/>
      <c r="X319" s="1425"/>
      <c r="Y319" s="1425"/>
      <c r="Z319" s="1425"/>
      <c r="AA319" s="1425"/>
      <c r="AB319" s="1425"/>
      <c r="AC319" s="1425"/>
      <c r="AD319" s="1425"/>
      <c r="AE319" s="1425"/>
      <c r="AF319" s="1425"/>
      <c r="AG319" s="1425"/>
      <c r="AH319" s="1425"/>
      <c r="AI319" s="1425"/>
      <c r="AJ319" s="1425"/>
      <c r="AK319" s="1425"/>
      <c r="AL319" s="1425"/>
      <c r="AM319" s="1425"/>
      <c r="AN319" s="1425"/>
      <c r="AO319" s="1425"/>
      <c r="AP319" s="1425"/>
      <c r="AQ319" s="1425"/>
      <c r="AR319" s="1425"/>
      <c r="AS319" s="1425"/>
      <c r="AT319" s="1425"/>
      <c r="AU319" s="1425"/>
      <c r="AV319" s="1425"/>
      <c r="AW319" s="1425"/>
      <c r="AX319" s="1425"/>
      <c r="AY319" s="1425"/>
      <c r="AZ319" s="1425"/>
      <c r="BA319" s="1425"/>
      <c r="BB319" s="1425"/>
      <c r="BC319" s="1425"/>
      <c r="BD319" s="1425"/>
      <c r="BE319" s="1425"/>
      <c r="BF319" s="1425"/>
      <c r="BG319" s="1425"/>
      <c r="BH319" s="1425"/>
      <c r="BI319" s="1425"/>
      <c r="BJ319" s="1425"/>
      <c r="BK319" s="1425"/>
      <c r="BL319" s="1425"/>
      <c r="BM319" s="1425">
        <f>ROUND(IF(($AT$237-AR362)&lt;=0,0,MIN(($AT$237*(1/'Full Assumptions '!$F$407))/4,($AT$237-AR362))),-2)</f>
        <v>0</v>
      </c>
      <c r="BN319" s="1448">
        <f>ROUND(IF(($AT$237-AS362)&lt;=0,0,MIN(($AT$237*(1/'Full Assumptions '!$F$407))/4,($AT$237-AS362))),-2)</f>
        <v>0</v>
      </c>
    </row>
    <row r="320" spans="2:66" ht="10.8" thickBot="1">
      <c r="B320" s="1458"/>
      <c r="C320" s="1446" t="s">
        <v>69</v>
      </c>
      <c r="D320" s="1424"/>
      <c r="E320" s="1424"/>
      <c r="F320" s="1424"/>
      <c r="G320" s="1424"/>
      <c r="H320" s="1424"/>
      <c r="I320" s="1424"/>
      <c r="J320" s="1424"/>
      <c r="K320" s="1424"/>
      <c r="L320" s="1424"/>
      <c r="M320" s="1424"/>
      <c r="N320" s="1424"/>
      <c r="O320" s="1424"/>
      <c r="P320" s="1424"/>
      <c r="Q320" s="1424"/>
      <c r="R320" s="1424"/>
      <c r="S320" s="1424"/>
      <c r="T320" s="1424"/>
      <c r="U320" s="1424"/>
      <c r="V320" s="1424"/>
      <c r="W320" s="1424"/>
      <c r="X320" s="1424"/>
      <c r="Y320" s="1424"/>
      <c r="Z320" s="1424"/>
      <c r="AA320" s="1424"/>
      <c r="AB320" s="1424"/>
      <c r="AC320" s="1424"/>
      <c r="AD320" s="1424"/>
      <c r="AE320" s="1424"/>
      <c r="AF320" s="1424"/>
      <c r="AG320" s="1424"/>
      <c r="AH320" s="1424"/>
      <c r="AI320" s="1424"/>
      <c r="AJ320" s="1424"/>
      <c r="AK320" s="1424"/>
      <c r="AL320" s="1424"/>
      <c r="AM320" s="1424"/>
      <c r="AN320" s="1424"/>
      <c r="AO320" s="1424"/>
      <c r="AP320" s="1424"/>
      <c r="AQ320" s="1424"/>
      <c r="AR320" s="1424"/>
      <c r="AS320" s="1424"/>
      <c r="AT320" s="1424"/>
      <c r="AU320" s="1424"/>
      <c r="AV320" s="1424"/>
      <c r="AW320" s="1424"/>
      <c r="AX320" s="1424"/>
      <c r="AY320" s="1424"/>
      <c r="AZ320" s="1424"/>
      <c r="BA320" s="1424"/>
      <c r="BB320" s="1424"/>
      <c r="BC320" s="1424"/>
      <c r="BD320" s="1424"/>
      <c r="BE320" s="1424"/>
      <c r="BF320" s="1424"/>
      <c r="BG320" s="1424"/>
      <c r="BH320" s="1424"/>
      <c r="BI320" s="1424"/>
      <c r="BJ320" s="1424"/>
      <c r="BK320" s="1424"/>
      <c r="BL320" s="1424"/>
      <c r="BM320" s="1424"/>
      <c r="BN320" s="1449">
        <f>ROUND(IF(($AT$237-AS363)&lt;=0,0,MIN(($AT$237*(1/'Full Assumptions '!$F$407))/4,($AT$237-AS363))),-2)</f>
        <v>0</v>
      </c>
    </row>
    <row r="321" spans="2:116" ht="12.6" thickBot="1">
      <c r="B321" s="1626" t="s">
        <v>152</v>
      </c>
      <c r="C321" s="1627"/>
      <c r="D321" s="1454"/>
      <c r="E321" s="1454"/>
      <c r="F321" s="1454"/>
      <c r="G321" s="1454">
        <f>SUM(G260:G300)</f>
        <v>0</v>
      </c>
      <c r="H321" s="1454">
        <f t="shared" ref="H321:BN321" si="91">SUM(H260:H300)</f>
        <v>0</v>
      </c>
      <c r="I321" s="1454">
        <f t="shared" si="91"/>
        <v>0</v>
      </c>
      <c r="J321" s="1454">
        <f t="shared" si="91"/>
        <v>0</v>
      </c>
      <c r="K321" s="1454">
        <f t="shared" si="91"/>
        <v>0</v>
      </c>
      <c r="L321" s="1454">
        <f t="shared" si="91"/>
        <v>0</v>
      </c>
      <c r="M321" s="1454">
        <f t="shared" si="91"/>
        <v>0</v>
      </c>
      <c r="N321" s="1454">
        <f t="shared" si="91"/>
        <v>0</v>
      </c>
      <c r="O321" s="1454">
        <f t="shared" si="91"/>
        <v>0</v>
      </c>
      <c r="P321" s="1454">
        <f t="shared" si="91"/>
        <v>0</v>
      </c>
      <c r="Q321" s="1454">
        <f t="shared" si="91"/>
        <v>0</v>
      </c>
      <c r="R321" s="1454">
        <f t="shared" si="91"/>
        <v>0</v>
      </c>
      <c r="S321" s="1454">
        <f t="shared" si="91"/>
        <v>0</v>
      </c>
      <c r="T321" s="1454">
        <f t="shared" si="91"/>
        <v>0</v>
      </c>
      <c r="U321" s="1454">
        <f t="shared" si="91"/>
        <v>0</v>
      </c>
      <c r="V321" s="1454">
        <f t="shared" si="91"/>
        <v>0</v>
      </c>
      <c r="W321" s="1454">
        <f t="shared" si="91"/>
        <v>0</v>
      </c>
      <c r="X321" s="1454">
        <f t="shared" si="91"/>
        <v>0</v>
      </c>
      <c r="Y321" s="1454">
        <f t="shared" si="91"/>
        <v>0</v>
      </c>
      <c r="Z321" s="1454">
        <f t="shared" si="91"/>
        <v>0</v>
      </c>
      <c r="AA321" s="1454">
        <f t="shared" si="91"/>
        <v>0</v>
      </c>
      <c r="AB321" s="1454">
        <f t="shared" si="91"/>
        <v>0</v>
      </c>
      <c r="AC321" s="1454">
        <f t="shared" si="91"/>
        <v>0</v>
      </c>
      <c r="AD321" s="1454">
        <f t="shared" si="91"/>
        <v>0</v>
      </c>
      <c r="AE321" s="1454">
        <f t="shared" si="91"/>
        <v>0</v>
      </c>
      <c r="AF321" s="1454">
        <f t="shared" si="91"/>
        <v>0</v>
      </c>
      <c r="AG321" s="1454">
        <f t="shared" si="91"/>
        <v>0</v>
      </c>
      <c r="AH321" s="1454">
        <f t="shared" si="91"/>
        <v>0</v>
      </c>
      <c r="AI321" s="1454">
        <f t="shared" si="91"/>
        <v>0</v>
      </c>
      <c r="AJ321" s="1454">
        <f t="shared" si="91"/>
        <v>0</v>
      </c>
      <c r="AK321" s="1454">
        <f t="shared" si="91"/>
        <v>0</v>
      </c>
      <c r="AL321" s="1454">
        <f t="shared" si="91"/>
        <v>0</v>
      </c>
      <c r="AM321" s="1454">
        <f t="shared" si="91"/>
        <v>0</v>
      </c>
      <c r="AN321" s="1454">
        <f t="shared" si="91"/>
        <v>0</v>
      </c>
      <c r="AO321" s="1454">
        <f t="shared" si="91"/>
        <v>0</v>
      </c>
      <c r="AP321" s="1454">
        <f t="shared" si="91"/>
        <v>0</v>
      </c>
      <c r="AQ321" s="1454">
        <f t="shared" si="91"/>
        <v>0</v>
      </c>
      <c r="AR321" s="1454">
        <f t="shared" si="91"/>
        <v>0</v>
      </c>
      <c r="AS321" s="1454">
        <f t="shared" si="91"/>
        <v>0</v>
      </c>
      <c r="AT321" s="1454">
        <f t="shared" si="91"/>
        <v>0</v>
      </c>
      <c r="AU321" s="1454">
        <f t="shared" si="91"/>
        <v>0</v>
      </c>
      <c r="AV321" s="1454">
        <f t="shared" si="91"/>
        <v>0</v>
      </c>
      <c r="AW321" s="1454">
        <f t="shared" si="91"/>
        <v>0</v>
      </c>
      <c r="AX321" s="1454">
        <f t="shared" si="91"/>
        <v>0</v>
      </c>
      <c r="AY321" s="1454">
        <f t="shared" si="91"/>
        <v>0</v>
      </c>
      <c r="AZ321" s="1454">
        <f t="shared" si="91"/>
        <v>0</v>
      </c>
      <c r="BA321" s="1454">
        <f t="shared" si="91"/>
        <v>0</v>
      </c>
      <c r="BB321" s="1454">
        <f t="shared" si="91"/>
        <v>0</v>
      </c>
      <c r="BC321" s="1454">
        <f t="shared" si="91"/>
        <v>0</v>
      </c>
      <c r="BD321" s="1454">
        <f t="shared" si="91"/>
        <v>0</v>
      </c>
      <c r="BE321" s="1454">
        <f t="shared" si="91"/>
        <v>0</v>
      </c>
      <c r="BF321" s="1454">
        <f t="shared" si="91"/>
        <v>0</v>
      </c>
      <c r="BG321" s="1454">
        <f t="shared" si="91"/>
        <v>0</v>
      </c>
      <c r="BH321" s="1454">
        <f t="shared" si="91"/>
        <v>0</v>
      </c>
      <c r="BI321" s="1454">
        <f t="shared" si="91"/>
        <v>0</v>
      </c>
      <c r="BJ321" s="1454">
        <f t="shared" si="91"/>
        <v>0</v>
      </c>
      <c r="BK321" s="1454">
        <f t="shared" si="91"/>
        <v>0</v>
      </c>
      <c r="BL321" s="1454">
        <f t="shared" si="91"/>
        <v>0</v>
      </c>
      <c r="BM321" s="1454">
        <f t="shared" si="91"/>
        <v>0</v>
      </c>
      <c r="BN321" s="1454">
        <f t="shared" si="91"/>
        <v>0</v>
      </c>
    </row>
    <row r="322" spans="2:116" ht="21">
      <c r="B322" s="1455" t="s">
        <v>153</v>
      </c>
      <c r="C322" s="1456"/>
      <c r="D322" s="1424"/>
      <c r="E322" s="1424"/>
      <c r="F322" s="1424"/>
      <c r="G322" s="1424"/>
      <c r="H322" s="1424"/>
      <c r="I322" s="1424"/>
      <c r="J322" s="1424"/>
      <c r="K322" s="1424"/>
      <c r="L322" s="1424"/>
      <c r="M322" s="1424"/>
      <c r="N322" s="1424"/>
      <c r="O322" s="1424"/>
      <c r="P322" s="1424"/>
      <c r="Q322" s="1424"/>
      <c r="R322" s="1424"/>
      <c r="S322" s="1424"/>
      <c r="T322" s="1424"/>
      <c r="U322" s="1424"/>
      <c r="V322" s="1424"/>
      <c r="W322" s="1424"/>
      <c r="X322" s="1424"/>
      <c r="Y322" s="1424"/>
      <c r="Z322" s="1424"/>
      <c r="AA322" s="1424"/>
      <c r="AB322" s="1424"/>
      <c r="AC322" s="1424"/>
      <c r="AD322" s="1424"/>
      <c r="AE322" s="1424"/>
      <c r="AF322" s="1424"/>
      <c r="AG322" s="1424"/>
      <c r="AH322" s="1424"/>
      <c r="AI322" s="1424"/>
      <c r="AJ322" s="1424"/>
      <c r="AK322" s="1424"/>
      <c r="AL322" s="1424"/>
      <c r="AM322" s="1424"/>
      <c r="AN322" s="1424"/>
      <c r="AO322" s="1424"/>
      <c r="AP322" s="1424"/>
      <c r="AQ322" s="1424"/>
      <c r="AR322" s="1424"/>
      <c r="AS322" s="1424"/>
      <c r="AT322" s="1424"/>
      <c r="AU322" s="1424"/>
      <c r="AV322" s="1424"/>
      <c r="AW322" s="1424"/>
      <c r="AX322" s="1424"/>
      <c r="AY322" s="1424"/>
      <c r="AZ322" s="1424"/>
      <c r="BA322" s="1424"/>
      <c r="BB322" s="1424"/>
      <c r="BC322" s="1424"/>
      <c r="BD322" s="1424"/>
      <c r="BE322" s="1424"/>
      <c r="BF322" s="1424"/>
      <c r="BG322" s="1424"/>
      <c r="BH322" s="1424"/>
      <c r="BI322" s="1424"/>
      <c r="BJ322" s="1424"/>
      <c r="BK322" s="1424"/>
      <c r="BL322" s="1424"/>
      <c r="BM322" s="1424"/>
      <c r="BN322" s="1449"/>
      <c r="BO322" s="1432"/>
      <c r="BP322" s="1432"/>
      <c r="BQ322" s="1432"/>
      <c r="BR322" s="1432"/>
      <c r="BS322" s="1432"/>
      <c r="BT322" s="1432"/>
      <c r="BU322" s="1432"/>
      <c r="BV322" s="1432"/>
      <c r="BW322" s="1432"/>
      <c r="BX322" s="1432"/>
      <c r="BY322" s="1432"/>
      <c r="BZ322" s="1432"/>
      <c r="CA322" s="1432"/>
      <c r="CB322" s="1432"/>
      <c r="CC322" s="1432"/>
      <c r="CD322" s="1432"/>
      <c r="CE322" s="1432"/>
      <c r="CF322" s="1432"/>
      <c r="CG322" s="1432"/>
      <c r="CH322" s="1432"/>
      <c r="CI322" s="1432"/>
      <c r="CJ322" s="1432"/>
      <c r="CK322" s="1432"/>
      <c r="CL322" s="1432"/>
      <c r="CM322" s="1432"/>
      <c r="CN322" s="1432"/>
      <c r="CO322" s="1432"/>
      <c r="CP322" s="1432"/>
      <c r="CQ322" s="1432"/>
      <c r="CR322" s="1432"/>
      <c r="CS322" s="1432"/>
      <c r="CT322" s="1432"/>
      <c r="CU322" s="1432"/>
      <c r="CV322" s="1432"/>
      <c r="CW322" s="1432"/>
      <c r="CX322" s="1432"/>
      <c r="CY322" s="1432"/>
      <c r="CZ322" s="1432"/>
      <c r="DA322" s="1432"/>
      <c r="DB322" s="1432"/>
      <c r="DC322" s="1432"/>
      <c r="DD322" s="1432"/>
      <c r="DE322" s="1432"/>
      <c r="DF322" s="1432"/>
      <c r="DG322" s="1432"/>
      <c r="DH322" s="1432"/>
      <c r="DI322" s="1432"/>
      <c r="DJ322" s="1432"/>
      <c r="DK322" s="1432"/>
      <c r="DL322" s="1432"/>
    </row>
    <row r="323" spans="2:116" ht="10.5">
      <c r="B323" s="1457"/>
      <c r="C323" s="1457" t="s">
        <v>112</v>
      </c>
      <c r="D323" s="1425"/>
      <c r="E323" s="1425"/>
      <c r="F323" s="1425">
        <f>+'Full Assumptions '!C535</f>
        <v>0</v>
      </c>
      <c r="G323" s="1425">
        <f>+F323+G260</f>
        <v>0</v>
      </c>
      <c r="H323" s="1425">
        <f t="shared" ref="H323:AT323" si="92">+G323+H260</f>
        <v>0</v>
      </c>
      <c r="I323" s="1425">
        <f t="shared" si="92"/>
        <v>0</v>
      </c>
      <c r="J323" s="1425">
        <f t="shared" si="92"/>
        <v>0</v>
      </c>
      <c r="K323" s="1425">
        <f t="shared" si="92"/>
        <v>0</v>
      </c>
      <c r="L323" s="1425">
        <f t="shared" si="92"/>
        <v>0</v>
      </c>
      <c r="M323" s="1425">
        <f t="shared" si="92"/>
        <v>0</v>
      </c>
      <c r="N323" s="1425">
        <f t="shared" si="92"/>
        <v>0</v>
      </c>
      <c r="O323" s="1425">
        <f t="shared" si="92"/>
        <v>0</v>
      </c>
      <c r="P323" s="1425">
        <f t="shared" si="92"/>
        <v>0</v>
      </c>
      <c r="Q323" s="1425">
        <f t="shared" si="92"/>
        <v>0</v>
      </c>
      <c r="R323" s="1425">
        <f t="shared" si="92"/>
        <v>0</v>
      </c>
      <c r="S323" s="1425">
        <f t="shared" si="92"/>
        <v>0</v>
      </c>
      <c r="T323" s="1425">
        <f t="shared" si="92"/>
        <v>0</v>
      </c>
      <c r="U323" s="1425">
        <f t="shared" si="92"/>
        <v>0</v>
      </c>
      <c r="V323" s="1425">
        <f t="shared" si="92"/>
        <v>0</v>
      </c>
      <c r="W323" s="1425">
        <f t="shared" si="92"/>
        <v>0</v>
      </c>
      <c r="X323" s="1425">
        <f t="shared" si="92"/>
        <v>0</v>
      </c>
      <c r="Y323" s="1425">
        <f t="shared" si="92"/>
        <v>0</v>
      </c>
      <c r="Z323" s="1425">
        <f t="shared" si="92"/>
        <v>0</v>
      </c>
      <c r="AA323" s="1425">
        <f t="shared" si="92"/>
        <v>0</v>
      </c>
      <c r="AB323" s="1425">
        <f t="shared" si="92"/>
        <v>0</v>
      </c>
      <c r="AC323" s="1425">
        <f t="shared" si="92"/>
        <v>0</v>
      </c>
      <c r="AD323" s="1425">
        <f t="shared" si="92"/>
        <v>0</v>
      </c>
      <c r="AE323" s="1425">
        <f t="shared" si="92"/>
        <v>0</v>
      </c>
      <c r="AF323" s="1425">
        <f t="shared" si="92"/>
        <v>0</v>
      </c>
      <c r="AG323" s="1425">
        <f t="shared" si="92"/>
        <v>0</v>
      </c>
      <c r="AH323" s="1425">
        <f t="shared" si="92"/>
        <v>0</v>
      </c>
      <c r="AI323" s="1425">
        <f t="shared" si="92"/>
        <v>0</v>
      </c>
      <c r="AJ323" s="1425">
        <f t="shared" si="92"/>
        <v>0</v>
      </c>
      <c r="AK323" s="1425">
        <f t="shared" si="92"/>
        <v>0</v>
      </c>
      <c r="AL323" s="1425">
        <f t="shared" si="92"/>
        <v>0</v>
      </c>
      <c r="AM323" s="1425">
        <f t="shared" si="92"/>
        <v>0</v>
      </c>
      <c r="AN323" s="1425">
        <f t="shared" si="92"/>
        <v>0</v>
      </c>
      <c r="AO323" s="1425">
        <f t="shared" si="92"/>
        <v>0</v>
      </c>
      <c r="AP323" s="1425">
        <f t="shared" si="92"/>
        <v>0</v>
      </c>
      <c r="AQ323" s="1425">
        <f t="shared" si="92"/>
        <v>0</v>
      </c>
      <c r="AR323" s="1425">
        <f t="shared" si="92"/>
        <v>0</v>
      </c>
      <c r="AS323" s="1425">
        <f t="shared" si="92"/>
        <v>0</v>
      </c>
      <c r="AT323" s="1425">
        <f t="shared" si="92"/>
        <v>0</v>
      </c>
      <c r="AU323" s="1425">
        <f t="shared" ref="AU323:AU343" si="93">+AT323+AU260</f>
        <v>0</v>
      </c>
      <c r="AV323" s="1425">
        <f t="shared" ref="AV323:AV343" si="94">+AU323+AV260</f>
        <v>0</v>
      </c>
      <c r="AW323" s="1425">
        <f t="shared" ref="AW323:AW343" si="95">+AV323+AW260</f>
        <v>0</v>
      </c>
      <c r="AX323" s="1425">
        <f t="shared" ref="AX323:AX343" si="96">+AW323+AX260</f>
        <v>0</v>
      </c>
      <c r="AY323" s="1425">
        <f t="shared" ref="AY323:AY343" si="97">+AX323+AY260</f>
        <v>0</v>
      </c>
      <c r="AZ323" s="1425">
        <f t="shared" ref="AZ323:AZ343" si="98">+AY323+AZ260</f>
        <v>0</v>
      </c>
      <c r="BA323" s="1425">
        <f t="shared" ref="BA323:BA343" si="99">+AZ323+BA260</f>
        <v>0</v>
      </c>
      <c r="BB323" s="1425">
        <f t="shared" ref="BB323:BB343" si="100">+BA323+BB260</f>
        <v>0</v>
      </c>
      <c r="BC323" s="1425">
        <f t="shared" ref="BC323:BC343" si="101">+BB323+BC260</f>
        <v>0</v>
      </c>
      <c r="BD323" s="1425">
        <f t="shared" ref="BD323:BD343" si="102">+BC323+BD260</f>
        <v>0</v>
      </c>
      <c r="BE323" s="1425">
        <f t="shared" ref="BE323:BE343" si="103">+BD323+BE260</f>
        <v>0</v>
      </c>
      <c r="BF323" s="1425">
        <f t="shared" ref="BF323:BF343" si="104">+BE323+BF260</f>
        <v>0</v>
      </c>
      <c r="BG323" s="1425">
        <f t="shared" ref="BG323:BG343" si="105">+BF323+BG260</f>
        <v>0</v>
      </c>
      <c r="BH323" s="1425">
        <f t="shared" ref="BH323:BH343" si="106">+BG323+BH260</f>
        <v>0</v>
      </c>
      <c r="BI323" s="1425">
        <f t="shared" ref="BI323:BI343" si="107">+BH323+BI260</f>
        <v>0</v>
      </c>
      <c r="BJ323" s="1425">
        <f t="shared" ref="BJ323:BJ343" si="108">+BI323+BJ260</f>
        <v>0</v>
      </c>
      <c r="BK323" s="1425">
        <f t="shared" ref="BK323:BK343" si="109">+BJ323+BK260</f>
        <v>0</v>
      </c>
      <c r="BL323" s="1425">
        <f t="shared" ref="BL323:BL343" si="110">+BK323+BL260</f>
        <v>0</v>
      </c>
      <c r="BM323" s="1425">
        <f t="shared" ref="BM323:BM343" si="111">+BL323+BM260</f>
        <v>0</v>
      </c>
      <c r="BN323" s="1448">
        <f t="shared" ref="BN323:BN343" si="112">+BM323+BN260</f>
        <v>0</v>
      </c>
      <c r="BO323" s="1432"/>
      <c r="BP323" s="1432"/>
      <c r="BQ323" s="1432"/>
      <c r="BR323" s="1432"/>
      <c r="BS323" s="1432"/>
      <c r="BT323" s="1432"/>
      <c r="BU323" s="1432"/>
      <c r="BV323" s="1432"/>
      <c r="BW323" s="1432"/>
      <c r="BX323" s="1432"/>
      <c r="BY323" s="1432"/>
      <c r="BZ323" s="1432"/>
      <c r="CA323" s="1432"/>
      <c r="CB323" s="1432"/>
      <c r="CC323" s="1432"/>
      <c r="CD323" s="1432"/>
      <c r="CE323" s="1432"/>
      <c r="CF323" s="1432"/>
      <c r="CG323" s="1432"/>
      <c r="CH323" s="1432"/>
      <c r="CI323" s="1432"/>
      <c r="CJ323" s="1432"/>
      <c r="CK323" s="1432"/>
      <c r="CL323" s="1432"/>
      <c r="CM323" s="1432"/>
      <c r="CN323" s="1432"/>
      <c r="CO323" s="1432"/>
      <c r="CP323" s="1432"/>
      <c r="CQ323" s="1432"/>
      <c r="CR323" s="1432"/>
      <c r="CS323" s="1432"/>
      <c r="CT323" s="1432"/>
      <c r="CU323" s="1432"/>
      <c r="CV323" s="1432"/>
      <c r="CW323" s="1432"/>
      <c r="CX323" s="1432"/>
      <c r="CY323" s="1432"/>
      <c r="CZ323" s="1432"/>
      <c r="DA323" s="1432"/>
      <c r="DB323" s="1432"/>
      <c r="DC323" s="1432"/>
      <c r="DD323" s="1432"/>
      <c r="DE323" s="1432"/>
      <c r="DF323" s="1432"/>
      <c r="DG323" s="1432"/>
      <c r="DH323" s="1432"/>
      <c r="DI323" s="1432"/>
      <c r="DJ323" s="1432"/>
      <c r="DK323" s="1432"/>
      <c r="DL323" s="1432"/>
    </row>
    <row r="324" spans="2:116" ht="10.5">
      <c r="B324" s="1624" t="s">
        <v>49</v>
      </c>
      <c r="C324" s="1446" t="s">
        <v>66</v>
      </c>
      <c r="D324" s="1424"/>
      <c r="E324" s="1424"/>
      <c r="F324" s="1424"/>
      <c r="G324" s="1424">
        <f t="shared" ref="G324:G343" si="113">+G261</f>
        <v>0</v>
      </c>
      <c r="H324" s="1424">
        <f t="shared" ref="H324:AT324" si="114">+G324+H261</f>
        <v>0</v>
      </c>
      <c r="I324" s="1424">
        <f t="shared" si="114"/>
        <v>0</v>
      </c>
      <c r="J324" s="1424">
        <f t="shared" si="114"/>
        <v>0</v>
      </c>
      <c r="K324" s="1424">
        <f t="shared" si="114"/>
        <v>0</v>
      </c>
      <c r="L324" s="1424">
        <f t="shared" si="114"/>
        <v>0</v>
      </c>
      <c r="M324" s="1424">
        <f t="shared" si="114"/>
        <v>0</v>
      </c>
      <c r="N324" s="1424">
        <f t="shared" si="114"/>
        <v>0</v>
      </c>
      <c r="O324" s="1424">
        <f t="shared" si="114"/>
        <v>0</v>
      </c>
      <c r="P324" s="1424">
        <f t="shared" si="114"/>
        <v>0</v>
      </c>
      <c r="Q324" s="1424">
        <f t="shared" si="114"/>
        <v>0</v>
      </c>
      <c r="R324" s="1424">
        <f t="shared" si="114"/>
        <v>0</v>
      </c>
      <c r="S324" s="1424">
        <f t="shared" si="114"/>
        <v>0</v>
      </c>
      <c r="T324" s="1424">
        <f t="shared" si="114"/>
        <v>0</v>
      </c>
      <c r="U324" s="1424">
        <f t="shared" si="114"/>
        <v>0</v>
      </c>
      <c r="V324" s="1424">
        <f t="shared" si="114"/>
        <v>0</v>
      </c>
      <c r="W324" s="1424">
        <f t="shared" si="114"/>
        <v>0</v>
      </c>
      <c r="X324" s="1424">
        <f t="shared" si="114"/>
        <v>0</v>
      </c>
      <c r="Y324" s="1424">
        <f t="shared" si="114"/>
        <v>0</v>
      </c>
      <c r="Z324" s="1424">
        <f t="shared" si="114"/>
        <v>0</v>
      </c>
      <c r="AA324" s="1424">
        <f t="shared" si="114"/>
        <v>0</v>
      </c>
      <c r="AB324" s="1424">
        <f t="shared" si="114"/>
        <v>0</v>
      </c>
      <c r="AC324" s="1424">
        <f t="shared" si="114"/>
        <v>0</v>
      </c>
      <c r="AD324" s="1424">
        <f t="shared" si="114"/>
        <v>0</v>
      </c>
      <c r="AE324" s="1424">
        <f t="shared" si="114"/>
        <v>0</v>
      </c>
      <c r="AF324" s="1424">
        <f t="shared" si="114"/>
        <v>0</v>
      </c>
      <c r="AG324" s="1424">
        <f t="shared" si="114"/>
        <v>0</v>
      </c>
      <c r="AH324" s="1424">
        <f t="shared" si="114"/>
        <v>0</v>
      </c>
      <c r="AI324" s="1424">
        <f t="shared" si="114"/>
        <v>0</v>
      </c>
      <c r="AJ324" s="1424">
        <f t="shared" si="114"/>
        <v>0</v>
      </c>
      <c r="AK324" s="1424">
        <f t="shared" si="114"/>
        <v>0</v>
      </c>
      <c r="AL324" s="1424">
        <f t="shared" si="114"/>
        <v>0</v>
      </c>
      <c r="AM324" s="1424">
        <f t="shared" si="114"/>
        <v>0</v>
      </c>
      <c r="AN324" s="1424">
        <f t="shared" si="114"/>
        <v>0</v>
      </c>
      <c r="AO324" s="1424">
        <f t="shared" si="114"/>
        <v>0</v>
      </c>
      <c r="AP324" s="1424">
        <f t="shared" si="114"/>
        <v>0</v>
      </c>
      <c r="AQ324" s="1424">
        <f t="shared" si="114"/>
        <v>0</v>
      </c>
      <c r="AR324" s="1424">
        <f t="shared" si="114"/>
        <v>0</v>
      </c>
      <c r="AS324" s="1424">
        <f t="shared" si="114"/>
        <v>0</v>
      </c>
      <c r="AT324" s="1424">
        <f t="shared" si="114"/>
        <v>0</v>
      </c>
      <c r="AU324" s="1424">
        <f t="shared" si="93"/>
        <v>0</v>
      </c>
      <c r="AV324" s="1424">
        <f t="shared" si="94"/>
        <v>0</v>
      </c>
      <c r="AW324" s="1424">
        <f t="shared" si="95"/>
        <v>0</v>
      </c>
      <c r="AX324" s="1424">
        <f t="shared" si="96"/>
        <v>0</v>
      </c>
      <c r="AY324" s="1424">
        <f t="shared" si="97"/>
        <v>0</v>
      </c>
      <c r="AZ324" s="1424">
        <f t="shared" si="98"/>
        <v>0</v>
      </c>
      <c r="BA324" s="1424">
        <f t="shared" si="99"/>
        <v>0</v>
      </c>
      <c r="BB324" s="1424">
        <f t="shared" si="100"/>
        <v>0</v>
      </c>
      <c r="BC324" s="1424">
        <f t="shared" si="101"/>
        <v>0</v>
      </c>
      <c r="BD324" s="1424">
        <f t="shared" si="102"/>
        <v>0</v>
      </c>
      <c r="BE324" s="1424">
        <f t="shared" si="103"/>
        <v>0</v>
      </c>
      <c r="BF324" s="1424">
        <f t="shared" si="104"/>
        <v>0</v>
      </c>
      <c r="BG324" s="1424">
        <f t="shared" si="105"/>
        <v>0</v>
      </c>
      <c r="BH324" s="1424">
        <f t="shared" si="106"/>
        <v>0</v>
      </c>
      <c r="BI324" s="1424">
        <f t="shared" si="107"/>
        <v>0</v>
      </c>
      <c r="BJ324" s="1424">
        <f t="shared" si="108"/>
        <v>0</v>
      </c>
      <c r="BK324" s="1424">
        <f t="shared" si="109"/>
        <v>0</v>
      </c>
      <c r="BL324" s="1424">
        <f t="shared" si="110"/>
        <v>0</v>
      </c>
      <c r="BM324" s="1424">
        <f t="shared" si="111"/>
        <v>0</v>
      </c>
      <c r="BN324" s="1449">
        <f t="shared" si="112"/>
        <v>0</v>
      </c>
      <c r="BO324" s="1432"/>
      <c r="BP324" s="1432"/>
      <c r="BQ324" s="1432"/>
      <c r="BR324" s="1432"/>
      <c r="BS324" s="1432"/>
      <c r="BT324" s="1432"/>
      <c r="BU324" s="1432"/>
      <c r="BV324" s="1432"/>
      <c r="BW324" s="1432"/>
      <c r="BX324" s="1432"/>
      <c r="BY324" s="1432"/>
      <c r="BZ324" s="1432"/>
      <c r="CA324" s="1432"/>
      <c r="CB324" s="1432"/>
      <c r="CC324" s="1432"/>
      <c r="CD324" s="1432"/>
      <c r="CE324" s="1432"/>
      <c r="CF324" s="1432"/>
      <c r="CG324" s="1432"/>
      <c r="CH324" s="1432"/>
      <c r="CI324" s="1432"/>
      <c r="CJ324" s="1432"/>
      <c r="CK324" s="1432"/>
      <c r="CL324" s="1432"/>
      <c r="CM324" s="1432"/>
      <c r="CN324" s="1432"/>
      <c r="CO324" s="1432"/>
      <c r="CP324" s="1432"/>
      <c r="CQ324" s="1432"/>
      <c r="CR324" s="1432"/>
      <c r="CS324" s="1432"/>
      <c r="CT324" s="1432"/>
      <c r="CU324" s="1432"/>
      <c r="CV324" s="1432"/>
      <c r="CW324" s="1432"/>
      <c r="CX324" s="1432"/>
      <c r="CY324" s="1432"/>
      <c r="CZ324" s="1432"/>
      <c r="DA324" s="1432"/>
      <c r="DB324" s="1432"/>
      <c r="DC324" s="1432"/>
      <c r="DD324" s="1432"/>
      <c r="DE324" s="1432"/>
      <c r="DF324" s="1432"/>
      <c r="DG324" s="1432"/>
      <c r="DH324" s="1432"/>
      <c r="DI324" s="1432"/>
      <c r="DJ324" s="1432"/>
      <c r="DK324" s="1432"/>
      <c r="DL324" s="1432"/>
    </row>
    <row r="325" spans="2:116" ht="10.5">
      <c r="B325" s="1624"/>
      <c r="C325" s="1446" t="s">
        <v>67</v>
      </c>
      <c r="D325" s="1425"/>
      <c r="E325" s="1425"/>
      <c r="F325" s="1425"/>
      <c r="G325" s="1425">
        <f t="shared" si="113"/>
        <v>0</v>
      </c>
      <c r="H325" s="1425">
        <f t="shared" ref="H325:AT325" si="115">+G325+H262</f>
        <v>0</v>
      </c>
      <c r="I325" s="1425">
        <f t="shared" si="115"/>
        <v>0</v>
      </c>
      <c r="J325" s="1425">
        <f t="shared" si="115"/>
        <v>0</v>
      </c>
      <c r="K325" s="1425">
        <f t="shared" si="115"/>
        <v>0</v>
      </c>
      <c r="L325" s="1425">
        <f t="shared" si="115"/>
        <v>0</v>
      </c>
      <c r="M325" s="1425">
        <f t="shared" si="115"/>
        <v>0</v>
      </c>
      <c r="N325" s="1425">
        <f t="shared" si="115"/>
        <v>0</v>
      </c>
      <c r="O325" s="1425">
        <f t="shared" si="115"/>
        <v>0</v>
      </c>
      <c r="P325" s="1425">
        <f t="shared" si="115"/>
        <v>0</v>
      </c>
      <c r="Q325" s="1425">
        <f t="shared" si="115"/>
        <v>0</v>
      </c>
      <c r="R325" s="1425">
        <f t="shared" si="115"/>
        <v>0</v>
      </c>
      <c r="S325" s="1425">
        <f t="shared" si="115"/>
        <v>0</v>
      </c>
      <c r="T325" s="1425">
        <f t="shared" si="115"/>
        <v>0</v>
      </c>
      <c r="U325" s="1425">
        <f t="shared" si="115"/>
        <v>0</v>
      </c>
      <c r="V325" s="1425">
        <f t="shared" si="115"/>
        <v>0</v>
      </c>
      <c r="W325" s="1425">
        <f t="shared" si="115"/>
        <v>0</v>
      </c>
      <c r="X325" s="1425">
        <f t="shared" si="115"/>
        <v>0</v>
      </c>
      <c r="Y325" s="1425">
        <f t="shared" si="115"/>
        <v>0</v>
      </c>
      <c r="Z325" s="1425">
        <f t="shared" si="115"/>
        <v>0</v>
      </c>
      <c r="AA325" s="1425">
        <f t="shared" si="115"/>
        <v>0</v>
      </c>
      <c r="AB325" s="1425">
        <f t="shared" si="115"/>
        <v>0</v>
      </c>
      <c r="AC325" s="1425">
        <f t="shared" si="115"/>
        <v>0</v>
      </c>
      <c r="AD325" s="1425">
        <f t="shared" si="115"/>
        <v>0</v>
      </c>
      <c r="AE325" s="1425">
        <f t="shared" si="115"/>
        <v>0</v>
      </c>
      <c r="AF325" s="1425">
        <f t="shared" si="115"/>
        <v>0</v>
      </c>
      <c r="AG325" s="1425">
        <f t="shared" si="115"/>
        <v>0</v>
      </c>
      <c r="AH325" s="1425">
        <f t="shared" si="115"/>
        <v>0</v>
      </c>
      <c r="AI325" s="1425">
        <f t="shared" si="115"/>
        <v>0</v>
      </c>
      <c r="AJ325" s="1425">
        <f t="shared" si="115"/>
        <v>0</v>
      </c>
      <c r="AK325" s="1425">
        <f t="shared" si="115"/>
        <v>0</v>
      </c>
      <c r="AL325" s="1425">
        <f t="shared" si="115"/>
        <v>0</v>
      </c>
      <c r="AM325" s="1425">
        <f t="shared" si="115"/>
        <v>0</v>
      </c>
      <c r="AN325" s="1425">
        <f t="shared" si="115"/>
        <v>0</v>
      </c>
      <c r="AO325" s="1425">
        <f t="shared" si="115"/>
        <v>0</v>
      </c>
      <c r="AP325" s="1425">
        <f t="shared" si="115"/>
        <v>0</v>
      </c>
      <c r="AQ325" s="1425">
        <f t="shared" si="115"/>
        <v>0</v>
      </c>
      <c r="AR325" s="1425">
        <f t="shared" si="115"/>
        <v>0</v>
      </c>
      <c r="AS325" s="1425">
        <f t="shared" si="115"/>
        <v>0</v>
      </c>
      <c r="AT325" s="1425">
        <f t="shared" si="115"/>
        <v>0</v>
      </c>
      <c r="AU325" s="1425">
        <f t="shared" si="93"/>
        <v>0</v>
      </c>
      <c r="AV325" s="1425">
        <f t="shared" si="94"/>
        <v>0</v>
      </c>
      <c r="AW325" s="1425">
        <f t="shared" si="95"/>
        <v>0</v>
      </c>
      <c r="AX325" s="1425">
        <f t="shared" si="96"/>
        <v>0</v>
      </c>
      <c r="AY325" s="1425">
        <f t="shared" si="97"/>
        <v>0</v>
      </c>
      <c r="AZ325" s="1425">
        <f t="shared" si="98"/>
        <v>0</v>
      </c>
      <c r="BA325" s="1425">
        <f t="shared" si="99"/>
        <v>0</v>
      </c>
      <c r="BB325" s="1425">
        <f t="shared" si="100"/>
        <v>0</v>
      </c>
      <c r="BC325" s="1425">
        <f t="shared" si="101"/>
        <v>0</v>
      </c>
      <c r="BD325" s="1425">
        <f t="shared" si="102"/>
        <v>0</v>
      </c>
      <c r="BE325" s="1425">
        <f t="shared" si="103"/>
        <v>0</v>
      </c>
      <c r="BF325" s="1425">
        <f t="shared" si="104"/>
        <v>0</v>
      </c>
      <c r="BG325" s="1425">
        <f t="shared" si="105"/>
        <v>0</v>
      </c>
      <c r="BH325" s="1425">
        <f t="shared" si="106"/>
        <v>0</v>
      </c>
      <c r="BI325" s="1425">
        <f t="shared" si="107"/>
        <v>0</v>
      </c>
      <c r="BJ325" s="1425">
        <f t="shared" si="108"/>
        <v>0</v>
      </c>
      <c r="BK325" s="1425">
        <f t="shared" si="109"/>
        <v>0</v>
      </c>
      <c r="BL325" s="1425">
        <f t="shared" si="110"/>
        <v>0</v>
      </c>
      <c r="BM325" s="1425">
        <f t="shared" si="111"/>
        <v>0</v>
      </c>
      <c r="BN325" s="1448">
        <f t="shared" si="112"/>
        <v>0</v>
      </c>
      <c r="BO325" s="1432"/>
      <c r="BP325" s="1432"/>
      <c r="BQ325" s="1432"/>
      <c r="BR325" s="1432"/>
      <c r="BS325" s="1432"/>
      <c r="BT325" s="1432"/>
      <c r="BU325" s="1432"/>
      <c r="BV325" s="1432"/>
      <c r="BW325" s="1432"/>
      <c r="BX325" s="1432"/>
      <c r="BY325" s="1432"/>
      <c r="BZ325" s="1432"/>
      <c r="CA325" s="1432"/>
      <c r="CB325" s="1432"/>
      <c r="CC325" s="1432"/>
      <c r="CD325" s="1432"/>
      <c r="CE325" s="1432"/>
      <c r="CF325" s="1432"/>
      <c r="CG325" s="1432"/>
      <c r="CH325" s="1432"/>
      <c r="CI325" s="1432"/>
      <c r="CJ325" s="1432"/>
      <c r="CK325" s="1432"/>
      <c r="CL325" s="1432"/>
      <c r="CM325" s="1432"/>
      <c r="CN325" s="1432"/>
      <c r="CO325" s="1432"/>
      <c r="CP325" s="1432"/>
      <c r="CQ325" s="1432"/>
      <c r="CR325" s="1432"/>
      <c r="CS325" s="1432"/>
      <c r="CT325" s="1432"/>
      <c r="CU325" s="1432"/>
      <c r="CV325" s="1432"/>
      <c r="CW325" s="1432"/>
      <c r="CX325" s="1432"/>
      <c r="CY325" s="1432"/>
      <c r="CZ325" s="1432"/>
      <c r="DA325" s="1432"/>
      <c r="DB325" s="1432"/>
      <c r="DC325" s="1432"/>
      <c r="DD325" s="1432"/>
      <c r="DE325" s="1432"/>
      <c r="DF325" s="1432"/>
      <c r="DG325" s="1432"/>
      <c r="DH325" s="1432"/>
      <c r="DI325" s="1432"/>
      <c r="DJ325" s="1432"/>
      <c r="DK325" s="1432"/>
      <c r="DL325" s="1432"/>
    </row>
    <row r="326" spans="2:116" ht="10.5">
      <c r="B326" s="1624"/>
      <c r="C326" s="1446" t="s">
        <v>68</v>
      </c>
      <c r="D326" s="1424"/>
      <c r="E326" s="1424"/>
      <c r="F326" s="1424"/>
      <c r="G326" s="1424">
        <f t="shared" si="113"/>
        <v>0</v>
      </c>
      <c r="H326" s="1424">
        <f t="shared" ref="H326:Z326" si="116">+G326+H263</f>
        <v>0</v>
      </c>
      <c r="I326" s="1424">
        <f t="shared" si="116"/>
        <v>0</v>
      </c>
      <c r="J326" s="1424">
        <f t="shared" si="116"/>
        <v>0</v>
      </c>
      <c r="K326" s="1424">
        <f t="shared" si="116"/>
        <v>0</v>
      </c>
      <c r="L326" s="1424">
        <f t="shared" si="116"/>
        <v>0</v>
      </c>
      <c r="M326" s="1424">
        <f t="shared" si="116"/>
        <v>0</v>
      </c>
      <c r="N326" s="1424">
        <f t="shared" si="116"/>
        <v>0</v>
      </c>
      <c r="O326" s="1424">
        <f t="shared" si="116"/>
        <v>0</v>
      </c>
      <c r="P326" s="1424">
        <f t="shared" si="116"/>
        <v>0</v>
      </c>
      <c r="Q326" s="1424">
        <f t="shared" si="116"/>
        <v>0</v>
      </c>
      <c r="R326" s="1424">
        <f t="shared" si="116"/>
        <v>0</v>
      </c>
      <c r="S326" s="1424">
        <f t="shared" si="116"/>
        <v>0</v>
      </c>
      <c r="T326" s="1424">
        <f t="shared" si="116"/>
        <v>0</v>
      </c>
      <c r="U326" s="1424">
        <f t="shared" si="116"/>
        <v>0</v>
      </c>
      <c r="V326" s="1424">
        <f t="shared" si="116"/>
        <v>0</v>
      </c>
      <c r="W326" s="1424">
        <f t="shared" si="116"/>
        <v>0</v>
      </c>
      <c r="X326" s="1424">
        <f t="shared" si="116"/>
        <v>0</v>
      </c>
      <c r="Y326" s="1424">
        <f t="shared" si="116"/>
        <v>0</v>
      </c>
      <c r="Z326" s="1424">
        <f t="shared" si="116"/>
        <v>0</v>
      </c>
      <c r="AA326" s="1424">
        <f t="shared" ref="AA326:AT326" si="117">+Z326+AA263</f>
        <v>0</v>
      </c>
      <c r="AB326" s="1424">
        <f t="shared" si="117"/>
        <v>0</v>
      </c>
      <c r="AC326" s="1424">
        <f t="shared" si="117"/>
        <v>0</v>
      </c>
      <c r="AD326" s="1424">
        <f t="shared" si="117"/>
        <v>0</v>
      </c>
      <c r="AE326" s="1424">
        <f t="shared" si="117"/>
        <v>0</v>
      </c>
      <c r="AF326" s="1424">
        <f t="shared" si="117"/>
        <v>0</v>
      </c>
      <c r="AG326" s="1424">
        <f t="shared" si="117"/>
        <v>0</v>
      </c>
      <c r="AH326" s="1424">
        <f t="shared" si="117"/>
        <v>0</v>
      </c>
      <c r="AI326" s="1424">
        <f t="shared" si="117"/>
        <v>0</v>
      </c>
      <c r="AJ326" s="1424">
        <f t="shared" si="117"/>
        <v>0</v>
      </c>
      <c r="AK326" s="1424">
        <f t="shared" si="117"/>
        <v>0</v>
      </c>
      <c r="AL326" s="1424">
        <f t="shared" si="117"/>
        <v>0</v>
      </c>
      <c r="AM326" s="1424">
        <f t="shared" si="117"/>
        <v>0</v>
      </c>
      <c r="AN326" s="1424">
        <f t="shared" si="117"/>
        <v>0</v>
      </c>
      <c r="AO326" s="1424">
        <f t="shared" si="117"/>
        <v>0</v>
      </c>
      <c r="AP326" s="1424">
        <f t="shared" si="117"/>
        <v>0</v>
      </c>
      <c r="AQ326" s="1424">
        <f t="shared" si="117"/>
        <v>0</v>
      </c>
      <c r="AR326" s="1424">
        <f t="shared" si="117"/>
        <v>0</v>
      </c>
      <c r="AS326" s="1424">
        <f t="shared" si="117"/>
        <v>0</v>
      </c>
      <c r="AT326" s="1424">
        <f t="shared" si="117"/>
        <v>0</v>
      </c>
      <c r="AU326" s="1424">
        <f t="shared" si="93"/>
        <v>0</v>
      </c>
      <c r="AV326" s="1424">
        <f t="shared" si="94"/>
        <v>0</v>
      </c>
      <c r="AW326" s="1424">
        <f t="shared" si="95"/>
        <v>0</v>
      </c>
      <c r="AX326" s="1424">
        <f t="shared" si="96"/>
        <v>0</v>
      </c>
      <c r="AY326" s="1424">
        <f t="shared" si="97"/>
        <v>0</v>
      </c>
      <c r="AZ326" s="1424">
        <f t="shared" si="98"/>
        <v>0</v>
      </c>
      <c r="BA326" s="1424">
        <f t="shared" si="99"/>
        <v>0</v>
      </c>
      <c r="BB326" s="1424">
        <f t="shared" si="100"/>
        <v>0</v>
      </c>
      <c r="BC326" s="1424">
        <f t="shared" si="101"/>
        <v>0</v>
      </c>
      <c r="BD326" s="1424">
        <f t="shared" si="102"/>
        <v>0</v>
      </c>
      <c r="BE326" s="1424">
        <f t="shared" si="103"/>
        <v>0</v>
      </c>
      <c r="BF326" s="1424">
        <f t="shared" si="104"/>
        <v>0</v>
      </c>
      <c r="BG326" s="1424">
        <f t="shared" si="105"/>
        <v>0</v>
      </c>
      <c r="BH326" s="1424">
        <f t="shared" si="106"/>
        <v>0</v>
      </c>
      <c r="BI326" s="1424">
        <f t="shared" si="107"/>
        <v>0</v>
      </c>
      <c r="BJ326" s="1424">
        <f t="shared" si="108"/>
        <v>0</v>
      </c>
      <c r="BK326" s="1424">
        <f t="shared" si="109"/>
        <v>0</v>
      </c>
      <c r="BL326" s="1424">
        <f t="shared" si="110"/>
        <v>0</v>
      </c>
      <c r="BM326" s="1424">
        <f t="shared" si="111"/>
        <v>0</v>
      </c>
      <c r="BN326" s="1449">
        <f t="shared" si="112"/>
        <v>0</v>
      </c>
      <c r="BO326" s="1432"/>
      <c r="BP326" s="1432"/>
      <c r="BQ326" s="1432"/>
      <c r="BR326" s="1432"/>
      <c r="BS326" s="1432"/>
      <c r="BT326" s="1432"/>
      <c r="BU326" s="1432"/>
      <c r="BV326" s="1432"/>
      <c r="BW326" s="1432"/>
      <c r="BX326" s="1432"/>
      <c r="BY326" s="1432"/>
      <c r="BZ326" s="1432"/>
      <c r="CA326" s="1432"/>
      <c r="CB326" s="1432"/>
      <c r="CC326" s="1432"/>
      <c r="CD326" s="1432"/>
      <c r="CE326" s="1432"/>
      <c r="CF326" s="1432"/>
      <c r="CG326" s="1432"/>
      <c r="CH326" s="1432"/>
      <c r="CI326" s="1432"/>
      <c r="CJ326" s="1432"/>
      <c r="CK326" s="1432"/>
      <c r="CL326" s="1432"/>
      <c r="CM326" s="1432"/>
      <c r="CN326" s="1432"/>
      <c r="CO326" s="1432"/>
      <c r="CP326" s="1432"/>
      <c r="CQ326" s="1432"/>
      <c r="CR326" s="1432"/>
      <c r="CS326" s="1432"/>
      <c r="CT326" s="1432"/>
      <c r="CU326" s="1432"/>
      <c r="CV326" s="1432"/>
      <c r="CW326" s="1432"/>
      <c r="CX326" s="1432"/>
      <c r="CY326" s="1432"/>
      <c r="CZ326" s="1432"/>
      <c r="DA326" s="1432"/>
      <c r="DB326" s="1432"/>
      <c r="DC326" s="1432"/>
      <c r="DD326" s="1432"/>
      <c r="DE326" s="1432"/>
      <c r="DF326" s="1432"/>
      <c r="DG326" s="1432"/>
      <c r="DH326" s="1432"/>
      <c r="DI326" s="1432"/>
      <c r="DJ326" s="1432"/>
      <c r="DK326" s="1432"/>
      <c r="DL326" s="1432"/>
    </row>
    <row r="327" spans="2:116" ht="10.5">
      <c r="B327" s="1624"/>
      <c r="C327" s="1446" t="s">
        <v>69</v>
      </c>
      <c r="D327" s="1425"/>
      <c r="E327" s="1425"/>
      <c r="F327" s="1425"/>
      <c r="G327" s="1425">
        <f t="shared" si="113"/>
        <v>0</v>
      </c>
      <c r="H327" s="1425">
        <f t="shared" ref="H327:Z327" si="118">+G327+H264</f>
        <v>0</v>
      </c>
      <c r="I327" s="1425">
        <f t="shared" si="118"/>
        <v>0</v>
      </c>
      <c r="J327" s="1425">
        <f t="shared" si="118"/>
        <v>0</v>
      </c>
      <c r="K327" s="1425">
        <f t="shared" si="118"/>
        <v>0</v>
      </c>
      <c r="L327" s="1425">
        <f t="shared" si="118"/>
        <v>0</v>
      </c>
      <c r="M327" s="1425">
        <f t="shared" si="118"/>
        <v>0</v>
      </c>
      <c r="N327" s="1425">
        <f t="shared" si="118"/>
        <v>0</v>
      </c>
      <c r="O327" s="1425">
        <f t="shared" si="118"/>
        <v>0</v>
      </c>
      <c r="P327" s="1425">
        <f t="shared" si="118"/>
        <v>0</v>
      </c>
      <c r="Q327" s="1425">
        <f t="shared" si="118"/>
        <v>0</v>
      </c>
      <c r="R327" s="1425">
        <f t="shared" si="118"/>
        <v>0</v>
      </c>
      <c r="S327" s="1425">
        <f t="shared" si="118"/>
        <v>0</v>
      </c>
      <c r="T327" s="1425">
        <f t="shared" si="118"/>
        <v>0</v>
      </c>
      <c r="U327" s="1425">
        <f t="shared" si="118"/>
        <v>0</v>
      </c>
      <c r="V327" s="1425">
        <f t="shared" si="118"/>
        <v>0</v>
      </c>
      <c r="W327" s="1425">
        <f t="shared" si="118"/>
        <v>0</v>
      </c>
      <c r="X327" s="1425">
        <f t="shared" si="118"/>
        <v>0</v>
      </c>
      <c r="Y327" s="1425">
        <f t="shared" si="118"/>
        <v>0</v>
      </c>
      <c r="Z327" s="1425">
        <f t="shared" si="118"/>
        <v>0</v>
      </c>
      <c r="AA327" s="1425">
        <f t="shared" ref="AA327:AT327" si="119">+Z327+AA264</f>
        <v>0</v>
      </c>
      <c r="AB327" s="1425">
        <f t="shared" si="119"/>
        <v>0</v>
      </c>
      <c r="AC327" s="1425">
        <f t="shared" si="119"/>
        <v>0</v>
      </c>
      <c r="AD327" s="1425">
        <f t="shared" si="119"/>
        <v>0</v>
      </c>
      <c r="AE327" s="1425">
        <f t="shared" si="119"/>
        <v>0</v>
      </c>
      <c r="AF327" s="1425">
        <f t="shared" si="119"/>
        <v>0</v>
      </c>
      <c r="AG327" s="1425">
        <f t="shared" si="119"/>
        <v>0</v>
      </c>
      <c r="AH327" s="1425">
        <f t="shared" si="119"/>
        <v>0</v>
      </c>
      <c r="AI327" s="1425">
        <f t="shared" si="119"/>
        <v>0</v>
      </c>
      <c r="AJ327" s="1425">
        <f t="shared" si="119"/>
        <v>0</v>
      </c>
      <c r="AK327" s="1425">
        <f t="shared" si="119"/>
        <v>0</v>
      </c>
      <c r="AL327" s="1425">
        <f t="shared" si="119"/>
        <v>0</v>
      </c>
      <c r="AM327" s="1425">
        <f t="shared" si="119"/>
        <v>0</v>
      </c>
      <c r="AN327" s="1425">
        <f t="shared" si="119"/>
        <v>0</v>
      </c>
      <c r="AO327" s="1425">
        <f t="shared" si="119"/>
        <v>0</v>
      </c>
      <c r="AP327" s="1425">
        <f t="shared" si="119"/>
        <v>0</v>
      </c>
      <c r="AQ327" s="1425">
        <f t="shared" si="119"/>
        <v>0</v>
      </c>
      <c r="AR327" s="1425">
        <f t="shared" si="119"/>
        <v>0</v>
      </c>
      <c r="AS327" s="1425">
        <f t="shared" si="119"/>
        <v>0</v>
      </c>
      <c r="AT327" s="1425">
        <f t="shared" si="119"/>
        <v>0</v>
      </c>
      <c r="AU327" s="1425">
        <f t="shared" si="93"/>
        <v>0</v>
      </c>
      <c r="AV327" s="1425">
        <f t="shared" si="94"/>
        <v>0</v>
      </c>
      <c r="AW327" s="1425">
        <f t="shared" si="95"/>
        <v>0</v>
      </c>
      <c r="AX327" s="1425">
        <f t="shared" si="96"/>
        <v>0</v>
      </c>
      <c r="AY327" s="1425">
        <f t="shared" si="97"/>
        <v>0</v>
      </c>
      <c r="AZ327" s="1425">
        <f t="shared" si="98"/>
        <v>0</v>
      </c>
      <c r="BA327" s="1425">
        <f t="shared" si="99"/>
        <v>0</v>
      </c>
      <c r="BB327" s="1425">
        <f t="shared" si="100"/>
        <v>0</v>
      </c>
      <c r="BC327" s="1425">
        <f t="shared" si="101"/>
        <v>0</v>
      </c>
      <c r="BD327" s="1425">
        <f t="shared" si="102"/>
        <v>0</v>
      </c>
      <c r="BE327" s="1425">
        <f t="shared" si="103"/>
        <v>0</v>
      </c>
      <c r="BF327" s="1425">
        <f t="shared" si="104"/>
        <v>0</v>
      </c>
      <c r="BG327" s="1425">
        <f t="shared" si="105"/>
        <v>0</v>
      </c>
      <c r="BH327" s="1425">
        <f t="shared" si="106"/>
        <v>0</v>
      </c>
      <c r="BI327" s="1425">
        <f t="shared" si="107"/>
        <v>0</v>
      </c>
      <c r="BJ327" s="1425">
        <f t="shared" si="108"/>
        <v>0</v>
      </c>
      <c r="BK327" s="1425">
        <f t="shared" si="109"/>
        <v>0</v>
      </c>
      <c r="BL327" s="1425">
        <f t="shared" si="110"/>
        <v>0</v>
      </c>
      <c r="BM327" s="1425">
        <f t="shared" si="111"/>
        <v>0</v>
      </c>
      <c r="BN327" s="1448">
        <f t="shared" si="112"/>
        <v>0</v>
      </c>
      <c r="BO327" s="1432"/>
      <c r="BP327" s="1432"/>
      <c r="BQ327" s="1432"/>
      <c r="BR327" s="1432"/>
      <c r="BS327" s="1432"/>
      <c r="BT327" s="1432"/>
      <c r="BU327" s="1432"/>
      <c r="BV327" s="1432"/>
      <c r="BW327" s="1432"/>
      <c r="BX327" s="1432"/>
      <c r="BY327" s="1432"/>
      <c r="BZ327" s="1432"/>
      <c r="CA327" s="1432"/>
      <c r="CB327" s="1432"/>
      <c r="CC327" s="1432"/>
      <c r="CD327" s="1432"/>
      <c r="CE327" s="1432"/>
      <c r="CF327" s="1432"/>
      <c r="CG327" s="1432"/>
      <c r="CH327" s="1432"/>
      <c r="CI327" s="1432"/>
      <c r="CJ327" s="1432"/>
      <c r="CK327" s="1432"/>
      <c r="CL327" s="1432"/>
      <c r="CM327" s="1432"/>
      <c r="CN327" s="1432"/>
      <c r="CO327" s="1432"/>
      <c r="CP327" s="1432"/>
      <c r="CQ327" s="1432"/>
      <c r="CR327" s="1432"/>
      <c r="CS327" s="1432"/>
      <c r="CT327" s="1432"/>
      <c r="CU327" s="1432"/>
      <c r="CV327" s="1432"/>
      <c r="CW327" s="1432"/>
      <c r="CX327" s="1432"/>
      <c r="CY327" s="1432"/>
      <c r="CZ327" s="1432"/>
      <c r="DA327" s="1432"/>
      <c r="DB327" s="1432"/>
      <c r="DC327" s="1432"/>
      <c r="DD327" s="1432"/>
      <c r="DE327" s="1432"/>
      <c r="DF327" s="1432"/>
      <c r="DG327" s="1432"/>
      <c r="DH327" s="1432"/>
      <c r="DI327" s="1432"/>
      <c r="DJ327" s="1432"/>
      <c r="DK327" s="1432"/>
      <c r="DL327" s="1432"/>
    </row>
    <row r="328" spans="2:116" ht="10.5">
      <c r="B328" s="1624" t="s">
        <v>77</v>
      </c>
      <c r="C328" s="1446" t="s">
        <v>66</v>
      </c>
      <c r="D328" s="1424"/>
      <c r="E328" s="1424"/>
      <c r="F328" s="1424"/>
      <c r="G328" s="1424">
        <f t="shared" si="113"/>
        <v>0</v>
      </c>
      <c r="H328" s="1424">
        <f t="shared" ref="H328:Z328" si="120">+G328+H265</f>
        <v>0</v>
      </c>
      <c r="I328" s="1424">
        <f t="shared" si="120"/>
        <v>0</v>
      </c>
      <c r="J328" s="1424">
        <f t="shared" si="120"/>
        <v>0</v>
      </c>
      <c r="K328" s="1424">
        <f t="shared" si="120"/>
        <v>0</v>
      </c>
      <c r="L328" s="1424">
        <f t="shared" si="120"/>
        <v>0</v>
      </c>
      <c r="M328" s="1424">
        <f t="shared" si="120"/>
        <v>0</v>
      </c>
      <c r="N328" s="1424">
        <f t="shared" si="120"/>
        <v>0</v>
      </c>
      <c r="O328" s="1424">
        <f t="shared" si="120"/>
        <v>0</v>
      </c>
      <c r="P328" s="1424">
        <f t="shared" si="120"/>
        <v>0</v>
      </c>
      <c r="Q328" s="1424">
        <f t="shared" si="120"/>
        <v>0</v>
      </c>
      <c r="R328" s="1424">
        <f t="shared" si="120"/>
        <v>0</v>
      </c>
      <c r="S328" s="1424">
        <f t="shared" si="120"/>
        <v>0</v>
      </c>
      <c r="T328" s="1424">
        <f t="shared" si="120"/>
        <v>0</v>
      </c>
      <c r="U328" s="1424">
        <f t="shared" si="120"/>
        <v>0</v>
      </c>
      <c r="V328" s="1424">
        <f t="shared" si="120"/>
        <v>0</v>
      </c>
      <c r="W328" s="1424">
        <f t="shared" si="120"/>
        <v>0</v>
      </c>
      <c r="X328" s="1424">
        <f t="shared" si="120"/>
        <v>0</v>
      </c>
      <c r="Y328" s="1424">
        <f t="shared" si="120"/>
        <v>0</v>
      </c>
      <c r="Z328" s="1424">
        <f t="shared" si="120"/>
        <v>0</v>
      </c>
      <c r="AA328" s="1424">
        <f t="shared" ref="AA328:AT328" si="121">+Z328+AA265</f>
        <v>0</v>
      </c>
      <c r="AB328" s="1424">
        <f t="shared" si="121"/>
        <v>0</v>
      </c>
      <c r="AC328" s="1424">
        <f t="shared" si="121"/>
        <v>0</v>
      </c>
      <c r="AD328" s="1424">
        <f t="shared" si="121"/>
        <v>0</v>
      </c>
      <c r="AE328" s="1424">
        <f t="shared" si="121"/>
        <v>0</v>
      </c>
      <c r="AF328" s="1424">
        <f t="shared" si="121"/>
        <v>0</v>
      </c>
      <c r="AG328" s="1424">
        <f t="shared" si="121"/>
        <v>0</v>
      </c>
      <c r="AH328" s="1424">
        <f t="shared" si="121"/>
        <v>0</v>
      </c>
      <c r="AI328" s="1424">
        <f t="shared" si="121"/>
        <v>0</v>
      </c>
      <c r="AJ328" s="1424">
        <f t="shared" si="121"/>
        <v>0</v>
      </c>
      <c r="AK328" s="1424">
        <f t="shared" si="121"/>
        <v>0</v>
      </c>
      <c r="AL328" s="1424">
        <f t="shared" si="121"/>
        <v>0</v>
      </c>
      <c r="AM328" s="1424">
        <f t="shared" si="121"/>
        <v>0</v>
      </c>
      <c r="AN328" s="1424">
        <f t="shared" si="121"/>
        <v>0</v>
      </c>
      <c r="AO328" s="1424">
        <f t="shared" si="121"/>
        <v>0</v>
      </c>
      <c r="AP328" s="1424">
        <f t="shared" si="121"/>
        <v>0</v>
      </c>
      <c r="AQ328" s="1424">
        <f t="shared" si="121"/>
        <v>0</v>
      </c>
      <c r="AR328" s="1424">
        <f t="shared" si="121"/>
        <v>0</v>
      </c>
      <c r="AS328" s="1424">
        <f t="shared" si="121"/>
        <v>0</v>
      </c>
      <c r="AT328" s="1424">
        <f t="shared" si="121"/>
        <v>0</v>
      </c>
      <c r="AU328" s="1424">
        <f t="shared" si="93"/>
        <v>0</v>
      </c>
      <c r="AV328" s="1424">
        <f t="shared" si="94"/>
        <v>0</v>
      </c>
      <c r="AW328" s="1424">
        <f t="shared" si="95"/>
        <v>0</v>
      </c>
      <c r="AX328" s="1424">
        <f t="shared" si="96"/>
        <v>0</v>
      </c>
      <c r="AY328" s="1424">
        <f t="shared" si="97"/>
        <v>0</v>
      </c>
      <c r="AZ328" s="1424">
        <f t="shared" si="98"/>
        <v>0</v>
      </c>
      <c r="BA328" s="1424">
        <f t="shared" si="99"/>
        <v>0</v>
      </c>
      <c r="BB328" s="1424">
        <f t="shared" si="100"/>
        <v>0</v>
      </c>
      <c r="BC328" s="1424">
        <f t="shared" si="101"/>
        <v>0</v>
      </c>
      <c r="BD328" s="1424">
        <f t="shared" si="102"/>
        <v>0</v>
      </c>
      <c r="BE328" s="1424">
        <f t="shared" si="103"/>
        <v>0</v>
      </c>
      <c r="BF328" s="1424">
        <f t="shared" si="104"/>
        <v>0</v>
      </c>
      <c r="BG328" s="1424">
        <f t="shared" si="105"/>
        <v>0</v>
      </c>
      <c r="BH328" s="1424">
        <f t="shared" si="106"/>
        <v>0</v>
      </c>
      <c r="BI328" s="1424">
        <f t="shared" si="107"/>
        <v>0</v>
      </c>
      <c r="BJ328" s="1424">
        <f t="shared" si="108"/>
        <v>0</v>
      </c>
      <c r="BK328" s="1424">
        <f t="shared" si="109"/>
        <v>0</v>
      </c>
      <c r="BL328" s="1424">
        <f t="shared" si="110"/>
        <v>0</v>
      </c>
      <c r="BM328" s="1424">
        <f t="shared" si="111"/>
        <v>0</v>
      </c>
      <c r="BN328" s="1449">
        <f t="shared" si="112"/>
        <v>0</v>
      </c>
      <c r="BO328" s="1432"/>
      <c r="BP328" s="1432"/>
      <c r="BQ328" s="1432"/>
      <c r="BR328" s="1432"/>
      <c r="BS328" s="1432"/>
      <c r="BT328" s="1432"/>
      <c r="BU328" s="1432"/>
      <c r="BV328" s="1432"/>
      <c r="BW328" s="1432"/>
      <c r="BX328" s="1432"/>
      <c r="BY328" s="1432"/>
      <c r="BZ328" s="1432"/>
      <c r="CA328" s="1432"/>
      <c r="CB328" s="1432"/>
      <c r="CC328" s="1432"/>
      <c r="CD328" s="1432"/>
      <c r="CE328" s="1432"/>
      <c r="CF328" s="1432"/>
      <c r="CG328" s="1432"/>
      <c r="CH328" s="1432"/>
      <c r="CI328" s="1432"/>
      <c r="CJ328" s="1432"/>
      <c r="CK328" s="1432"/>
      <c r="CL328" s="1432"/>
      <c r="CM328" s="1432"/>
      <c r="CN328" s="1432"/>
      <c r="CO328" s="1432"/>
      <c r="CP328" s="1432"/>
      <c r="CQ328" s="1432"/>
      <c r="CR328" s="1432"/>
      <c r="CS328" s="1432"/>
      <c r="CT328" s="1432"/>
      <c r="CU328" s="1432"/>
      <c r="CV328" s="1432"/>
      <c r="CW328" s="1432"/>
      <c r="CX328" s="1432"/>
      <c r="CY328" s="1432"/>
      <c r="CZ328" s="1432"/>
      <c r="DA328" s="1432"/>
      <c r="DB328" s="1432"/>
      <c r="DC328" s="1432"/>
      <c r="DD328" s="1432"/>
      <c r="DE328" s="1432"/>
      <c r="DF328" s="1432"/>
      <c r="DG328" s="1432"/>
      <c r="DH328" s="1432"/>
      <c r="DI328" s="1432"/>
      <c r="DJ328" s="1432"/>
      <c r="DK328" s="1432"/>
      <c r="DL328" s="1432"/>
    </row>
    <row r="329" spans="2:116" ht="10.5">
      <c r="B329" s="1624"/>
      <c r="C329" s="1446" t="s">
        <v>67</v>
      </c>
      <c r="D329" s="1425"/>
      <c r="E329" s="1425"/>
      <c r="F329" s="1425"/>
      <c r="G329" s="1425">
        <f t="shared" si="113"/>
        <v>0</v>
      </c>
      <c r="H329" s="1425">
        <f t="shared" ref="H329:Z329" si="122">+G329+H266</f>
        <v>0</v>
      </c>
      <c r="I329" s="1425">
        <f t="shared" si="122"/>
        <v>0</v>
      </c>
      <c r="J329" s="1425">
        <f t="shared" si="122"/>
        <v>0</v>
      </c>
      <c r="K329" s="1425">
        <f t="shared" si="122"/>
        <v>0</v>
      </c>
      <c r="L329" s="1425">
        <f t="shared" si="122"/>
        <v>0</v>
      </c>
      <c r="M329" s="1425">
        <f t="shared" si="122"/>
        <v>0</v>
      </c>
      <c r="N329" s="1425">
        <f t="shared" si="122"/>
        <v>0</v>
      </c>
      <c r="O329" s="1425">
        <f t="shared" si="122"/>
        <v>0</v>
      </c>
      <c r="P329" s="1425">
        <f t="shared" si="122"/>
        <v>0</v>
      </c>
      <c r="Q329" s="1425">
        <f t="shared" si="122"/>
        <v>0</v>
      </c>
      <c r="R329" s="1425">
        <f t="shared" si="122"/>
        <v>0</v>
      </c>
      <c r="S329" s="1425">
        <f t="shared" si="122"/>
        <v>0</v>
      </c>
      <c r="T329" s="1425">
        <f t="shared" si="122"/>
        <v>0</v>
      </c>
      <c r="U329" s="1425">
        <f t="shared" si="122"/>
        <v>0</v>
      </c>
      <c r="V329" s="1425">
        <f t="shared" si="122"/>
        <v>0</v>
      </c>
      <c r="W329" s="1425">
        <f t="shared" si="122"/>
        <v>0</v>
      </c>
      <c r="X329" s="1425">
        <f t="shared" si="122"/>
        <v>0</v>
      </c>
      <c r="Y329" s="1425">
        <f t="shared" si="122"/>
        <v>0</v>
      </c>
      <c r="Z329" s="1425">
        <f t="shared" si="122"/>
        <v>0</v>
      </c>
      <c r="AA329" s="1425">
        <f t="shared" ref="AA329:AT329" si="123">+Z329+AA266</f>
        <v>0</v>
      </c>
      <c r="AB329" s="1425">
        <f t="shared" si="123"/>
        <v>0</v>
      </c>
      <c r="AC329" s="1425">
        <f t="shared" si="123"/>
        <v>0</v>
      </c>
      <c r="AD329" s="1425">
        <f t="shared" si="123"/>
        <v>0</v>
      </c>
      <c r="AE329" s="1425">
        <f t="shared" si="123"/>
        <v>0</v>
      </c>
      <c r="AF329" s="1425">
        <f t="shared" si="123"/>
        <v>0</v>
      </c>
      <c r="AG329" s="1425">
        <f t="shared" si="123"/>
        <v>0</v>
      </c>
      <c r="AH329" s="1425">
        <f t="shared" si="123"/>
        <v>0</v>
      </c>
      <c r="AI329" s="1425">
        <f t="shared" si="123"/>
        <v>0</v>
      </c>
      <c r="AJ329" s="1425">
        <f t="shared" si="123"/>
        <v>0</v>
      </c>
      <c r="AK329" s="1425">
        <f t="shared" si="123"/>
        <v>0</v>
      </c>
      <c r="AL329" s="1425">
        <f t="shared" si="123"/>
        <v>0</v>
      </c>
      <c r="AM329" s="1425">
        <f t="shared" si="123"/>
        <v>0</v>
      </c>
      <c r="AN329" s="1425">
        <f t="shared" si="123"/>
        <v>0</v>
      </c>
      <c r="AO329" s="1425">
        <f t="shared" si="123"/>
        <v>0</v>
      </c>
      <c r="AP329" s="1425">
        <f t="shared" si="123"/>
        <v>0</v>
      </c>
      <c r="AQ329" s="1425">
        <f t="shared" si="123"/>
        <v>0</v>
      </c>
      <c r="AR329" s="1425">
        <f t="shared" si="123"/>
        <v>0</v>
      </c>
      <c r="AS329" s="1425">
        <f t="shared" si="123"/>
        <v>0</v>
      </c>
      <c r="AT329" s="1425">
        <f t="shared" si="123"/>
        <v>0</v>
      </c>
      <c r="AU329" s="1425">
        <f t="shared" si="93"/>
        <v>0</v>
      </c>
      <c r="AV329" s="1425">
        <f t="shared" si="94"/>
        <v>0</v>
      </c>
      <c r="AW329" s="1425">
        <f t="shared" si="95"/>
        <v>0</v>
      </c>
      <c r="AX329" s="1425">
        <f t="shared" si="96"/>
        <v>0</v>
      </c>
      <c r="AY329" s="1425">
        <f t="shared" si="97"/>
        <v>0</v>
      </c>
      <c r="AZ329" s="1425">
        <f t="shared" si="98"/>
        <v>0</v>
      </c>
      <c r="BA329" s="1425">
        <f t="shared" si="99"/>
        <v>0</v>
      </c>
      <c r="BB329" s="1425">
        <f t="shared" si="100"/>
        <v>0</v>
      </c>
      <c r="BC329" s="1425">
        <f t="shared" si="101"/>
        <v>0</v>
      </c>
      <c r="BD329" s="1425">
        <f t="shared" si="102"/>
        <v>0</v>
      </c>
      <c r="BE329" s="1425">
        <f t="shared" si="103"/>
        <v>0</v>
      </c>
      <c r="BF329" s="1425">
        <f t="shared" si="104"/>
        <v>0</v>
      </c>
      <c r="BG329" s="1425">
        <f t="shared" si="105"/>
        <v>0</v>
      </c>
      <c r="BH329" s="1425">
        <f t="shared" si="106"/>
        <v>0</v>
      </c>
      <c r="BI329" s="1425">
        <f t="shared" si="107"/>
        <v>0</v>
      </c>
      <c r="BJ329" s="1425">
        <f t="shared" si="108"/>
        <v>0</v>
      </c>
      <c r="BK329" s="1425">
        <f t="shared" si="109"/>
        <v>0</v>
      </c>
      <c r="BL329" s="1425">
        <f t="shared" si="110"/>
        <v>0</v>
      </c>
      <c r="BM329" s="1425">
        <f t="shared" si="111"/>
        <v>0</v>
      </c>
      <c r="BN329" s="1448">
        <f t="shared" si="112"/>
        <v>0</v>
      </c>
      <c r="BO329" s="1432"/>
      <c r="BP329" s="1432"/>
      <c r="BQ329" s="1432"/>
      <c r="BR329" s="1432"/>
      <c r="BS329" s="1432"/>
      <c r="BT329" s="1432"/>
      <c r="BU329" s="1432"/>
      <c r="BV329" s="1432"/>
      <c r="BW329" s="1432"/>
      <c r="BX329" s="1432"/>
      <c r="BY329" s="1432"/>
      <c r="BZ329" s="1432"/>
      <c r="CA329" s="1432"/>
      <c r="CB329" s="1432"/>
      <c r="CC329" s="1432"/>
      <c r="CD329" s="1432"/>
      <c r="CE329" s="1432"/>
      <c r="CF329" s="1432"/>
      <c r="CG329" s="1432"/>
      <c r="CH329" s="1432"/>
      <c r="CI329" s="1432"/>
      <c r="CJ329" s="1432"/>
      <c r="CK329" s="1432"/>
      <c r="CL329" s="1432"/>
      <c r="CM329" s="1432"/>
      <c r="CN329" s="1432"/>
      <c r="CO329" s="1432"/>
      <c r="CP329" s="1432"/>
      <c r="CQ329" s="1432"/>
      <c r="CR329" s="1432"/>
      <c r="CS329" s="1432"/>
      <c r="CT329" s="1432"/>
      <c r="CU329" s="1432"/>
      <c r="CV329" s="1432"/>
      <c r="CW329" s="1432"/>
      <c r="CX329" s="1432"/>
      <c r="CY329" s="1432"/>
      <c r="CZ329" s="1432"/>
      <c r="DA329" s="1432"/>
      <c r="DB329" s="1432"/>
      <c r="DC329" s="1432"/>
      <c r="DD329" s="1432"/>
      <c r="DE329" s="1432"/>
      <c r="DF329" s="1432"/>
      <c r="DG329" s="1432"/>
      <c r="DH329" s="1432"/>
      <c r="DI329" s="1432"/>
      <c r="DJ329" s="1432"/>
      <c r="DK329" s="1432"/>
      <c r="DL329" s="1432"/>
    </row>
    <row r="330" spans="2:116" ht="10.5">
      <c r="B330" s="1624"/>
      <c r="C330" s="1446" t="s">
        <v>68</v>
      </c>
      <c r="D330" s="1424"/>
      <c r="E330" s="1424"/>
      <c r="F330" s="1424"/>
      <c r="G330" s="1424">
        <f t="shared" si="113"/>
        <v>0</v>
      </c>
      <c r="H330" s="1424">
        <f t="shared" ref="H330:Z330" si="124">+G330+H267</f>
        <v>0</v>
      </c>
      <c r="I330" s="1424">
        <f t="shared" si="124"/>
        <v>0</v>
      </c>
      <c r="J330" s="1424">
        <f t="shared" si="124"/>
        <v>0</v>
      </c>
      <c r="K330" s="1424">
        <f t="shared" si="124"/>
        <v>0</v>
      </c>
      <c r="L330" s="1424">
        <f t="shared" si="124"/>
        <v>0</v>
      </c>
      <c r="M330" s="1424">
        <f t="shared" si="124"/>
        <v>0</v>
      </c>
      <c r="N330" s="1424">
        <f t="shared" si="124"/>
        <v>0</v>
      </c>
      <c r="O330" s="1424">
        <f t="shared" si="124"/>
        <v>0</v>
      </c>
      <c r="P330" s="1424">
        <f t="shared" si="124"/>
        <v>0</v>
      </c>
      <c r="Q330" s="1424">
        <f t="shared" si="124"/>
        <v>0</v>
      </c>
      <c r="R330" s="1424">
        <f t="shared" si="124"/>
        <v>0</v>
      </c>
      <c r="S330" s="1424">
        <f t="shared" si="124"/>
        <v>0</v>
      </c>
      <c r="T330" s="1424">
        <f t="shared" si="124"/>
        <v>0</v>
      </c>
      <c r="U330" s="1424">
        <f t="shared" si="124"/>
        <v>0</v>
      </c>
      <c r="V330" s="1424">
        <f t="shared" si="124"/>
        <v>0</v>
      </c>
      <c r="W330" s="1424">
        <f t="shared" si="124"/>
        <v>0</v>
      </c>
      <c r="X330" s="1424">
        <f t="shared" si="124"/>
        <v>0</v>
      </c>
      <c r="Y330" s="1424">
        <f t="shared" si="124"/>
        <v>0</v>
      </c>
      <c r="Z330" s="1424">
        <f t="shared" si="124"/>
        <v>0</v>
      </c>
      <c r="AA330" s="1424">
        <f t="shared" ref="AA330:AT330" si="125">+Z330+AA267</f>
        <v>0</v>
      </c>
      <c r="AB330" s="1424">
        <f t="shared" si="125"/>
        <v>0</v>
      </c>
      <c r="AC330" s="1424">
        <f t="shared" si="125"/>
        <v>0</v>
      </c>
      <c r="AD330" s="1424">
        <f t="shared" si="125"/>
        <v>0</v>
      </c>
      <c r="AE330" s="1424">
        <f t="shared" si="125"/>
        <v>0</v>
      </c>
      <c r="AF330" s="1424">
        <f t="shared" si="125"/>
        <v>0</v>
      </c>
      <c r="AG330" s="1424">
        <f t="shared" si="125"/>
        <v>0</v>
      </c>
      <c r="AH330" s="1424">
        <f t="shared" si="125"/>
        <v>0</v>
      </c>
      <c r="AI330" s="1424">
        <f t="shared" si="125"/>
        <v>0</v>
      </c>
      <c r="AJ330" s="1424">
        <f t="shared" si="125"/>
        <v>0</v>
      </c>
      <c r="AK330" s="1424">
        <f t="shared" si="125"/>
        <v>0</v>
      </c>
      <c r="AL330" s="1424">
        <f t="shared" si="125"/>
        <v>0</v>
      </c>
      <c r="AM330" s="1424">
        <f t="shared" si="125"/>
        <v>0</v>
      </c>
      <c r="AN330" s="1424">
        <f t="shared" si="125"/>
        <v>0</v>
      </c>
      <c r="AO330" s="1424">
        <f t="shared" si="125"/>
        <v>0</v>
      </c>
      <c r="AP330" s="1424">
        <f t="shared" si="125"/>
        <v>0</v>
      </c>
      <c r="AQ330" s="1424">
        <f t="shared" si="125"/>
        <v>0</v>
      </c>
      <c r="AR330" s="1424">
        <f t="shared" si="125"/>
        <v>0</v>
      </c>
      <c r="AS330" s="1424">
        <f t="shared" si="125"/>
        <v>0</v>
      </c>
      <c r="AT330" s="1424">
        <f t="shared" si="125"/>
        <v>0</v>
      </c>
      <c r="AU330" s="1424">
        <f t="shared" si="93"/>
        <v>0</v>
      </c>
      <c r="AV330" s="1424">
        <f t="shared" si="94"/>
        <v>0</v>
      </c>
      <c r="AW330" s="1424">
        <f t="shared" si="95"/>
        <v>0</v>
      </c>
      <c r="AX330" s="1424">
        <f t="shared" si="96"/>
        <v>0</v>
      </c>
      <c r="AY330" s="1424">
        <f t="shared" si="97"/>
        <v>0</v>
      </c>
      <c r="AZ330" s="1424">
        <f t="shared" si="98"/>
        <v>0</v>
      </c>
      <c r="BA330" s="1424">
        <f t="shared" si="99"/>
        <v>0</v>
      </c>
      <c r="BB330" s="1424">
        <f t="shared" si="100"/>
        <v>0</v>
      </c>
      <c r="BC330" s="1424">
        <f t="shared" si="101"/>
        <v>0</v>
      </c>
      <c r="BD330" s="1424">
        <f t="shared" si="102"/>
        <v>0</v>
      </c>
      <c r="BE330" s="1424">
        <f t="shared" si="103"/>
        <v>0</v>
      </c>
      <c r="BF330" s="1424">
        <f t="shared" si="104"/>
        <v>0</v>
      </c>
      <c r="BG330" s="1424">
        <f t="shared" si="105"/>
        <v>0</v>
      </c>
      <c r="BH330" s="1424">
        <f t="shared" si="106"/>
        <v>0</v>
      </c>
      <c r="BI330" s="1424">
        <f t="shared" si="107"/>
        <v>0</v>
      </c>
      <c r="BJ330" s="1424">
        <f t="shared" si="108"/>
        <v>0</v>
      </c>
      <c r="BK330" s="1424">
        <f t="shared" si="109"/>
        <v>0</v>
      </c>
      <c r="BL330" s="1424">
        <f t="shared" si="110"/>
        <v>0</v>
      </c>
      <c r="BM330" s="1424">
        <f t="shared" si="111"/>
        <v>0</v>
      </c>
      <c r="BN330" s="1449">
        <f t="shared" si="112"/>
        <v>0</v>
      </c>
      <c r="BO330" s="1432"/>
      <c r="BP330" s="1432"/>
      <c r="BQ330" s="1432"/>
      <c r="BR330" s="1432"/>
      <c r="BS330" s="1432"/>
      <c r="BT330" s="1432"/>
      <c r="BU330" s="1432"/>
      <c r="BV330" s="1432"/>
      <c r="BW330" s="1432"/>
      <c r="BX330" s="1432"/>
      <c r="BY330" s="1432"/>
      <c r="BZ330" s="1432"/>
      <c r="CA330" s="1432"/>
      <c r="CB330" s="1432"/>
      <c r="CC330" s="1432"/>
      <c r="CD330" s="1432"/>
      <c r="CE330" s="1432"/>
      <c r="CF330" s="1432"/>
      <c r="CG330" s="1432"/>
      <c r="CH330" s="1432"/>
      <c r="CI330" s="1432"/>
      <c r="CJ330" s="1432"/>
      <c r="CK330" s="1432"/>
      <c r="CL330" s="1432"/>
      <c r="CM330" s="1432"/>
      <c r="CN330" s="1432"/>
      <c r="CO330" s="1432"/>
      <c r="CP330" s="1432"/>
      <c r="CQ330" s="1432"/>
      <c r="CR330" s="1432"/>
      <c r="CS330" s="1432"/>
      <c r="CT330" s="1432"/>
      <c r="CU330" s="1432"/>
      <c r="CV330" s="1432"/>
      <c r="CW330" s="1432"/>
      <c r="CX330" s="1432"/>
      <c r="CY330" s="1432"/>
      <c r="CZ330" s="1432"/>
      <c r="DA330" s="1432"/>
      <c r="DB330" s="1432"/>
      <c r="DC330" s="1432"/>
      <c r="DD330" s="1432"/>
      <c r="DE330" s="1432"/>
      <c r="DF330" s="1432"/>
      <c r="DG330" s="1432"/>
      <c r="DH330" s="1432"/>
      <c r="DI330" s="1432"/>
      <c r="DJ330" s="1432"/>
      <c r="DK330" s="1432"/>
      <c r="DL330" s="1432"/>
    </row>
    <row r="331" spans="2:116" ht="10.5">
      <c r="B331" s="1624"/>
      <c r="C331" s="1446" t="s">
        <v>69</v>
      </c>
      <c r="D331" s="1425"/>
      <c r="E331" s="1425"/>
      <c r="F331" s="1425"/>
      <c r="G331" s="1425">
        <f t="shared" si="113"/>
        <v>0</v>
      </c>
      <c r="H331" s="1425">
        <f t="shared" ref="H331:Z331" si="126">+G331+H268</f>
        <v>0</v>
      </c>
      <c r="I331" s="1425">
        <f t="shared" si="126"/>
        <v>0</v>
      </c>
      <c r="J331" s="1425">
        <f t="shared" si="126"/>
        <v>0</v>
      </c>
      <c r="K331" s="1425">
        <f t="shared" si="126"/>
        <v>0</v>
      </c>
      <c r="L331" s="1425">
        <f t="shared" si="126"/>
        <v>0</v>
      </c>
      <c r="M331" s="1425">
        <f t="shared" si="126"/>
        <v>0</v>
      </c>
      <c r="N331" s="1425">
        <f t="shared" si="126"/>
        <v>0</v>
      </c>
      <c r="O331" s="1425">
        <f t="shared" si="126"/>
        <v>0</v>
      </c>
      <c r="P331" s="1425">
        <f t="shared" si="126"/>
        <v>0</v>
      </c>
      <c r="Q331" s="1425">
        <f t="shared" si="126"/>
        <v>0</v>
      </c>
      <c r="R331" s="1425">
        <f t="shared" si="126"/>
        <v>0</v>
      </c>
      <c r="S331" s="1425">
        <f t="shared" si="126"/>
        <v>0</v>
      </c>
      <c r="T331" s="1425">
        <f t="shared" si="126"/>
        <v>0</v>
      </c>
      <c r="U331" s="1425">
        <f t="shared" si="126"/>
        <v>0</v>
      </c>
      <c r="V331" s="1425">
        <f t="shared" si="126"/>
        <v>0</v>
      </c>
      <c r="W331" s="1425">
        <f t="shared" si="126"/>
        <v>0</v>
      </c>
      <c r="X331" s="1425">
        <f t="shared" si="126"/>
        <v>0</v>
      </c>
      <c r="Y331" s="1425">
        <f t="shared" si="126"/>
        <v>0</v>
      </c>
      <c r="Z331" s="1425">
        <f t="shared" si="126"/>
        <v>0</v>
      </c>
      <c r="AA331" s="1425">
        <f t="shared" ref="AA331:AT331" si="127">+Z331+AA268</f>
        <v>0</v>
      </c>
      <c r="AB331" s="1425">
        <f t="shared" si="127"/>
        <v>0</v>
      </c>
      <c r="AC331" s="1425">
        <f t="shared" si="127"/>
        <v>0</v>
      </c>
      <c r="AD331" s="1425">
        <f t="shared" si="127"/>
        <v>0</v>
      </c>
      <c r="AE331" s="1425">
        <f t="shared" si="127"/>
        <v>0</v>
      </c>
      <c r="AF331" s="1425">
        <f t="shared" si="127"/>
        <v>0</v>
      </c>
      <c r="AG331" s="1425">
        <f t="shared" si="127"/>
        <v>0</v>
      </c>
      <c r="AH331" s="1425">
        <f t="shared" si="127"/>
        <v>0</v>
      </c>
      <c r="AI331" s="1425">
        <f t="shared" si="127"/>
        <v>0</v>
      </c>
      <c r="AJ331" s="1425">
        <f t="shared" si="127"/>
        <v>0</v>
      </c>
      <c r="AK331" s="1425">
        <f t="shared" si="127"/>
        <v>0</v>
      </c>
      <c r="AL331" s="1425">
        <f t="shared" si="127"/>
        <v>0</v>
      </c>
      <c r="AM331" s="1425">
        <f t="shared" si="127"/>
        <v>0</v>
      </c>
      <c r="AN331" s="1425">
        <f t="shared" si="127"/>
        <v>0</v>
      </c>
      <c r="AO331" s="1425">
        <f t="shared" si="127"/>
        <v>0</v>
      </c>
      <c r="AP331" s="1425">
        <f t="shared" si="127"/>
        <v>0</v>
      </c>
      <c r="AQ331" s="1425">
        <f t="shared" si="127"/>
        <v>0</v>
      </c>
      <c r="AR331" s="1425">
        <f t="shared" si="127"/>
        <v>0</v>
      </c>
      <c r="AS331" s="1425">
        <f t="shared" si="127"/>
        <v>0</v>
      </c>
      <c r="AT331" s="1425">
        <f t="shared" si="127"/>
        <v>0</v>
      </c>
      <c r="AU331" s="1425">
        <f t="shared" si="93"/>
        <v>0</v>
      </c>
      <c r="AV331" s="1425">
        <f t="shared" si="94"/>
        <v>0</v>
      </c>
      <c r="AW331" s="1425">
        <f t="shared" si="95"/>
        <v>0</v>
      </c>
      <c r="AX331" s="1425">
        <f t="shared" si="96"/>
        <v>0</v>
      </c>
      <c r="AY331" s="1425">
        <f t="shared" si="97"/>
        <v>0</v>
      </c>
      <c r="AZ331" s="1425">
        <f t="shared" si="98"/>
        <v>0</v>
      </c>
      <c r="BA331" s="1425">
        <f t="shared" si="99"/>
        <v>0</v>
      </c>
      <c r="BB331" s="1425">
        <f t="shared" si="100"/>
        <v>0</v>
      </c>
      <c r="BC331" s="1425">
        <f t="shared" si="101"/>
        <v>0</v>
      </c>
      <c r="BD331" s="1425">
        <f t="shared" si="102"/>
        <v>0</v>
      </c>
      <c r="BE331" s="1425">
        <f t="shared" si="103"/>
        <v>0</v>
      </c>
      <c r="BF331" s="1425">
        <f t="shared" si="104"/>
        <v>0</v>
      </c>
      <c r="BG331" s="1425">
        <f t="shared" si="105"/>
        <v>0</v>
      </c>
      <c r="BH331" s="1425">
        <f t="shared" si="106"/>
        <v>0</v>
      </c>
      <c r="BI331" s="1425">
        <f t="shared" si="107"/>
        <v>0</v>
      </c>
      <c r="BJ331" s="1425">
        <f t="shared" si="108"/>
        <v>0</v>
      </c>
      <c r="BK331" s="1425">
        <f t="shared" si="109"/>
        <v>0</v>
      </c>
      <c r="BL331" s="1425">
        <f t="shared" si="110"/>
        <v>0</v>
      </c>
      <c r="BM331" s="1425">
        <f t="shared" si="111"/>
        <v>0</v>
      </c>
      <c r="BN331" s="1448">
        <f t="shared" si="112"/>
        <v>0</v>
      </c>
      <c r="BO331" s="1432"/>
      <c r="BP331" s="1432"/>
      <c r="BQ331" s="1432"/>
      <c r="BR331" s="1432"/>
      <c r="BS331" s="1432"/>
      <c r="BT331" s="1432"/>
      <c r="BU331" s="1432"/>
      <c r="BV331" s="1432"/>
      <c r="BW331" s="1432"/>
      <c r="BX331" s="1432"/>
      <c r="BY331" s="1432"/>
      <c r="BZ331" s="1432"/>
      <c r="CA331" s="1432"/>
      <c r="CB331" s="1432"/>
      <c r="CC331" s="1432"/>
      <c r="CD331" s="1432"/>
      <c r="CE331" s="1432"/>
      <c r="CF331" s="1432"/>
      <c r="CG331" s="1432"/>
      <c r="CH331" s="1432"/>
      <c r="CI331" s="1432"/>
      <c r="CJ331" s="1432"/>
      <c r="CK331" s="1432"/>
      <c r="CL331" s="1432"/>
      <c r="CM331" s="1432"/>
      <c r="CN331" s="1432"/>
      <c r="CO331" s="1432"/>
      <c r="CP331" s="1432"/>
      <c r="CQ331" s="1432"/>
      <c r="CR331" s="1432"/>
      <c r="CS331" s="1432"/>
      <c r="CT331" s="1432"/>
      <c r="CU331" s="1432"/>
      <c r="CV331" s="1432"/>
      <c r="CW331" s="1432"/>
      <c r="CX331" s="1432"/>
      <c r="CY331" s="1432"/>
      <c r="CZ331" s="1432"/>
      <c r="DA331" s="1432"/>
      <c r="DB331" s="1432"/>
      <c r="DC331" s="1432"/>
      <c r="DD331" s="1432"/>
      <c r="DE331" s="1432"/>
      <c r="DF331" s="1432"/>
      <c r="DG331" s="1432"/>
      <c r="DH331" s="1432"/>
      <c r="DI331" s="1432"/>
      <c r="DJ331" s="1432"/>
      <c r="DK331" s="1432"/>
      <c r="DL331" s="1432"/>
    </row>
    <row r="332" spans="2:116" ht="10.5">
      <c r="B332" s="1624" t="s">
        <v>78</v>
      </c>
      <c r="C332" s="1446" t="s">
        <v>66</v>
      </c>
      <c r="D332" s="1424"/>
      <c r="E332" s="1424"/>
      <c r="F332" s="1424"/>
      <c r="G332" s="1424">
        <f t="shared" si="113"/>
        <v>0</v>
      </c>
      <c r="H332" s="1424">
        <f t="shared" ref="H332:Z332" si="128">+G332+H269</f>
        <v>0</v>
      </c>
      <c r="I332" s="1424">
        <f t="shared" si="128"/>
        <v>0</v>
      </c>
      <c r="J332" s="1424">
        <f t="shared" si="128"/>
        <v>0</v>
      </c>
      <c r="K332" s="1424">
        <f t="shared" si="128"/>
        <v>0</v>
      </c>
      <c r="L332" s="1424">
        <f t="shared" si="128"/>
        <v>0</v>
      </c>
      <c r="M332" s="1424">
        <f t="shared" si="128"/>
        <v>0</v>
      </c>
      <c r="N332" s="1424">
        <f t="shared" si="128"/>
        <v>0</v>
      </c>
      <c r="O332" s="1424">
        <f t="shared" si="128"/>
        <v>0</v>
      </c>
      <c r="P332" s="1424">
        <f t="shared" si="128"/>
        <v>0</v>
      </c>
      <c r="Q332" s="1424">
        <f t="shared" si="128"/>
        <v>0</v>
      </c>
      <c r="R332" s="1424">
        <f t="shared" si="128"/>
        <v>0</v>
      </c>
      <c r="S332" s="1424">
        <f t="shared" si="128"/>
        <v>0</v>
      </c>
      <c r="T332" s="1424">
        <f t="shared" si="128"/>
        <v>0</v>
      </c>
      <c r="U332" s="1424">
        <f t="shared" si="128"/>
        <v>0</v>
      </c>
      <c r="V332" s="1424">
        <f t="shared" si="128"/>
        <v>0</v>
      </c>
      <c r="W332" s="1424">
        <f t="shared" si="128"/>
        <v>0</v>
      </c>
      <c r="X332" s="1424">
        <f t="shared" si="128"/>
        <v>0</v>
      </c>
      <c r="Y332" s="1424">
        <f t="shared" si="128"/>
        <v>0</v>
      </c>
      <c r="Z332" s="1424">
        <f t="shared" si="128"/>
        <v>0</v>
      </c>
      <c r="AA332" s="1424">
        <f t="shared" ref="AA332:AT332" si="129">+Z332+AA269</f>
        <v>0</v>
      </c>
      <c r="AB332" s="1424">
        <f t="shared" si="129"/>
        <v>0</v>
      </c>
      <c r="AC332" s="1424">
        <f t="shared" si="129"/>
        <v>0</v>
      </c>
      <c r="AD332" s="1424">
        <f t="shared" si="129"/>
        <v>0</v>
      </c>
      <c r="AE332" s="1424">
        <f t="shared" si="129"/>
        <v>0</v>
      </c>
      <c r="AF332" s="1424">
        <f t="shared" si="129"/>
        <v>0</v>
      </c>
      <c r="AG332" s="1424">
        <f t="shared" si="129"/>
        <v>0</v>
      </c>
      <c r="AH332" s="1424">
        <f t="shared" si="129"/>
        <v>0</v>
      </c>
      <c r="AI332" s="1424">
        <f t="shared" si="129"/>
        <v>0</v>
      </c>
      <c r="AJ332" s="1424">
        <f t="shared" si="129"/>
        <v>0</v>
      </c>
      <c r="AK332" s="1424">
        <f t="shared" si="129"/>
        <v>0</v>
      </c>
      <c r="AL332" s="1424">
        <f t="shared" si="129"/>
        <v>0</v>
      </c>
      <c r="AM332" s="1424">
        <f t="shared" si="129"/>
        <v>0</v>
      </c>
      <c r="AN332" s="1424">
        <f t="shared" si="129"/>
        <v>0</v>
      </c>
      <c r="AO332" s="1424">
        <f t="shared" si="129"/>
        <v>0</v>
      </c>
      <c r="AP332" s="1424">
        <f t="shared" si="129"/>
        <v>0</v>
      </c>
      <c r="AQ332" s="1424">
        <f t="shared" si="129"/>
        <v>0</v>
      </c>
      <c r="AR332" s="1424">
        <f t="shared" si="129"/>
        <v>0</v>
      </c>
      <c r="AS332" s="1424">
        <f t="shared" si="129"/>
        <v>0</v>
      </c>
      <c r="AT332" s="1424">
        <f t="shared" si="129"/>
        <v>0</v>
      </c>
      <c r="AU332" s="1424">
        <f t="shared" si="93"/>
        <v>0</v>
      </c>
      <c r="AV332" s="1424">
        <f t="shared" si="94"/>
        <v>0</v>
      </c>
      <c r="AW332" s="1424">
        <f t="shared" si="95"/>
        <v>0</v>
      </c>
      <c r="AX332" s="1424">
        <f t="shared" si="96"/>
        <v>0</v>
      </c>
      <c r="AY332" s="1424">
        <f t="shared" si="97"/>
        <v>0</v>
      </c>
      <c r="AZ332" s="1424">
        <f t="shared" si="98"/>
        <v>0</v>
      </c>
      <c r="BA332" s="1424">
        <f t="shared" si="99"/>
        <v>0</v>
      </c>
      <c r="BB332" s="1424">
        <f t="shared" si="100"/>
        <v>0</v>
      </c>
      <c r="BC332" s="1424">
        <f t="shared" si="101"/>
        <v>0</v>
      </c>
      <c r="BD332" s="1424">
        <f t="shared" si="102"/>
        <v>0</v>
      </c>
      <c r="BE332" s="1424">
        <f t="shared" si="103"/>
        <v>0</v>
      </c>
      <c r="BF332" s="1424">
        <f t="shared" si="104"/>
        <v>0</v>
      </c>
      <c r="BG332" s="1424">
        <f t="shared" si="105"/>
        <v>0</v>
      </c>
      <c r="BH332" s="1424">
        <f t="shared" si="106"/>
        <v>0</v>
      </c>
      <c r="BI332" s="1424">
        <f t="shared" si="107"/>
        <v>0</v>
      </c>
      <c r="BJ332" s="1424">
        <f t="shared" si="108"/>
        <v>0</v>
      </c>
      <c r="BK332" s="1424">
        <f t="shared" si="109"/>
        <v>0</v>
      </c>
      <c r="BL332" s="1424">
        <f t="shared" si="110"/>
        <v>0</v>
      </c>
      <c r="BM332" s="1424">
        <f t="shared" si="111"/>
        <v>0</v>
      </c>
      <c r="BN332" s="1449">
        <f t="shared" si="112"/>
        <v>0</v>
      </c>
      <c r="BO332" s="1432"/>
      <c r="BP332" s="1432"/>
      <c r="BQ332" s="1432"/>
      <c r="BR332" s="1432"/>
      <c r="BS332" s="1432"/>
      <c r="BT332" s="1432"/>
      <c r="BU332" s="1432"/>
      <c r="BV332" s="1432"/>
      <c r="BW332" s="1432"/>
      <c r="BX332" s="1432"/>
      <c r="BY332" s="1432"/>
      <c r="BZ332" s="1432"/>
      <c r="CA332" s="1432"/>
      <c r="CB332" s="1432"/>
      <c r="CC332" s="1432"/>
      <c r="CD332" s="1432"/>
      <c r="CE332" s="1432"/>
      <c r="CF332" s="1432"/>
      <c r="CG332" s="1432"/>
      <c r="CH332" s="1432"/>
      <c r="CI332" s="1432"/>
      <c r="CJ332" s="1432"/>
      <c r="CK332" s="1432"/>
      <c r="CL332" s="1432"/>
      <c r="CM332" s="1432"/>
      <c r="CN332" s="1432"/>
      <c r="CO332" s="1432"/>
      <c r="CP332" s="1432"/>
      <c r="CQ332" s="1432"/>
      <c r="CR332" s="1432"/>
      <c r="CS332" s="1432"/>
      <c r="CT332" s="1432"/>
      <c r="CU332" s="1432"/>
      <c r="CV332" s="1432"/>
      <c r="CW332" s="1432"/>
      <c r="CX332" s="1432"/>
      <c r="CY332" s="1432"/>
      <c r="CZ332" s="1432"/>
      <c r="DA332" s="1432"/>
      <c r="DB332" s="1432"/>
      <c r="DC332" s="1432"/>
      <c r="DD332" s="1432"/>
      <c r="DE332" s="1432"/>
      <c r="DF332" s="1432"/>
      <c r="DG332" s="1432"/>
      <c r="DH332" s="1432"/>
      <c r="DI332" s="1432"/>
      <c r="DJ332" s="1432"/>
      <c r="DK332" s="1432"/>
      <c r="DL332" s="1432"/>
    </row>
    <row r="333" spans="2:116" ht="10.5">
      <c r="B333" s="1624"/>
      <c r="C333" s="1446" t="s">
        <v>67</v>
      </c>
      <c r="D333" s="1425"/>
      <c r="E333" s="1425"/>
      <c r="F333" s="1425"/>
      <c r="G333" s="1425">
        <f t="shared" si="113"/>
        <v>0</v>
      </c>
      <c r="H333" s="1425">
        <f t="shared" ref="H333:Z333" si="130">+G333+H270</f>
        <v>0</v>
      </c>
      <c r="I333" s="1425">
        <f t="shared" si="130"/>
        <v>0</v>
      </c>
      <c r="J333" s="1425">
        <f t="shared" si="130"/>
        <v>0</v>
      </c>
      <c r="K333" s="1425">
        <f t="shared" si="130"/>
        <v>0</v>
      </c>
      <c r="L333" s="1425">
        <f t="shared" si="130"/>
        <v>0</v>
      </c>
      <c r="M333" s="1425">
        <f t="shared" si="130"/>
        <v>0</v>
      </c>
      <c r="N333" s="1425">
        <f t="shared" si="130"/>
        <v>0</v>
      </c>
      <c r="O333" s="1425">
        <f t="shared" si="130"/>
        <v>0</v>
      </c>
      <c r="P333" s="1425">
        <f t="shared" si="130"/>
        <v>0</v>
      </c>
      <c r="Q333" s="1425">
        <f t="shared" si="130"/>
        <v>0</v>
      </c>
      <c r="R333" s="1425">
        <f t="shared" si="130"/>
        <v>0</v>
      </c>
      <c r="S333" s="1425">
        <f t="shared" si="130"/>
        <v>0</v>
      </c>
      <c r="T333" s="1425">
        <f t="shared" si="130"/>
        <v>0</v>
      </c>
      <c r="U333" s="1425">
        <f t="shared" si="130"/>
        <v>0</v>
      </c>
      <c r="V333" s="1425">
        <f t="shared" si="130"/>
        <v>0</v>
      </c>
      <c r="W333" s="1425">
        <f t="shared" si="130"/>
        <v>0</v>
      </c>
      <c r="X333" s="1425">
        <f t="shared" si="130"/>
        <v>0</v>
      </c>
      <c r="Y333" s="1425">
        <f t="shared" si="130"/>
        <v>0</v>
      </c>
      <c r="Z333" s="1425">
        <f t="shared" si="130"/>
        <v>0</v>
      </c>
      <c r="AA333" s="1425">
        <f t="shared" ref="AA333:AT333" si="131">+Z333+AA270</f>
        <v>0</v>
      </c>
      <c r="AB333" s="1425">
        <f t="shared" si="131"/>
        <v>0</v>
      </c>
      <c r="AC333" s="1425">
        <f t="shared" si="131"/>
        <v>0</v>
      </c>
      <c r="AD333" s="1425">
        <f t="shared" si="131"/>
        <v>0</v>
      </c>
      <c r="AE333" s="1425">
        <f t="shared" si="131"/>
        <v>0</v>
      </c>
      <c r="AF333" s="1425">
        <f t="shared" si="131"/>
        <v>0</v>
      </c>
      <c r="AG333" s="1425">
        <f t="shared" si="131"/>
        <v>0</v>
      </c>
      <c r="AH333" s="1425">
        <f t="shared" si="131"/>
        <v>0</v>
      </c>
      <c r="AI333" s="1425">
        <f t="shared" si="131"/>
        <v>0</v>
      </c>
      <c r="AJ333" s="1425">
        <f t="shared" si="131"/>
        <v>0</v>
      </c>
      <c r="AK333" s="1425">
        <f t="shared" si="131"/>
        <v>0</v>
      </c>
      <c r="AL333" s="1425">
        <f t="shared" si="131"/>
        <v>0</v>
      </c>
      <c r="AM333" s="1425">
        <f t="shared" si="131"/>
        <v>0</v>
      </c>
      <c r="AN333" s="1425">
        <f t="shared" si="131"/>
        <v>0</v>
      </c>
      <c r="AO333" s="1425">
        <f t="shared" si="131"/>
        <v>0</v>
      </c>
      <c r="AP333" s="1425">
        <f t="shared" si="131"/>
        <v>0</v>
      </c>
      <c r="AQ333" s="1425">
        <f t="shared" si="131"/>
        <v>0</v>
      </c>
      <c r="AR333" s="1425">
        <f t="shared" si="131"/>
        <v>0</v>
      </c>
      <c r="AS333" s="1425">
        <f t="shared" si="131"/>
        <v>0</v>
      </c>
      <c r="AT333" s="1425">
        <f t="shared" si="131"/>
        <v>0</v>
      </c>
      <c r="AU333" s="1425">
        <f t="shared" si="93"/>
        <v>0</v>
      </c>
      <c r="AV333" s="1425">
        <f t="shared" si="94"/>
        <v>0</v>
      </c>
      <c r="AW333" s="1425">
        <f t="shared" si="95"/>
        <v>0</v>
      </c>
      <c r="AX333" s="1425">
        <f t="shared" si="96"/>
        <v>0</v>
      </c>
      <c r="AY333" s="1425">
        <f t="shared" si="97"/>
        <v>0</v>
      </c>
      <c r="AZ333" s="1425">
        <f t="shared" si="98"/>
        <v>0</v>
      </c>
      <c r="BA333" s="1425">
        <f t="shared" si="99"/>
        <v>0</v>
      </c>
      <c r="BB333" s="1425">
        <f t="shared" si="100"/>
        <v>0</v>
      </c>
      <c r="BC333" s="1425">
        <f t="shared" si="101"/>
        <v>0</v>
      </c>
      <c r="BD333" s="1425">
        <f t="shared" si="102"/>
        <v>0</v>
      </c>
      <c r="BE333" s="1425">
        <f t="shared" si="103"/>
        <v>0</v>
      </c>
      <c r="BF333" s="1425">
        <f t="shared" si="104"/>
        <v>0</v>
      </c>
      <c r="BG333" s="1425">
        <f t="shared" si="105"/>
        <v>0</v>
      </c>
      <c r="BH333" s="1425">
        <f t="shared" si="106"/>
        <v>0</v>
      </c>
      <c r="BI333" s="1425">
        <f t="shared" si="107"/>
        <v>0</v>
      </c>
      <c r="BJ333" s="1425">
        <f t="shared" si="108"/>
        <v>0</v>
      </c>
      <c r="BK333" s="1425">
        <f t="shared" si="109"/>
        <v>0</v>
      </c>
      <c r="BL333" s="1425">
        <f t="shared" si="110"/>
        <v>0</v>
      </c>
      <c r="BM333" s="1425">
        <f t="shared" si="111"/>
        <v>0</v>
      </c>
      <c r="BN333" s="1448">
        <f t="shared" si="112"/>
        <v>0</v>
      </c>
      <c r="BO333" s="1432"/>
      <c r="BP333" s="1432"/>
      <c r="BQ333" s="1432"/>
      <c r="BR333" s="1432"/>
      <c r="BS333" s="1432"/>
      <c r="BT333" s="1432"/>
      <c r="BU333" s="1432"/>
      <c r="BV333" s="1432"/>
      <c r="BW333" s="1432"/>
      <c r="BX333" s="1432"/>
      <c r="BY333" s="1432"/>
      <c r="BZ333" s="1432"/>
      <c r="CA333" s="1432"/>
      <c r="CB333" s="1432"/>
      <c r="CC333" s="1432"/>
      <c r="CD333" s="1432"/>
      <c r="CE333" s="1432"/>
      <c r="CF333" s="1432"/>
      <c r="CG333" s="1432"/>
      <c r="CH333" s="1432"/>
      <c r="CI333" s="1432"/>
      <c r="CJ333" s="1432"/>
      <c r="CK333" s="1432"/>
      <c r="CL333" s="1432"/>
      <c r="CM333" s="1432"/>
      <c r="CN333" s="1432"/>
      <c r="CO333" s="1432"/>
      <c r="CP333" s="1432"/>
      <c r="CQ333" s="1432"/>
      <c r="CR333" s="1432"/>
      <c r="CS333" s="1432"/>
      <c r="CT333" s="1432"/>
      <c r="CU333" s="1432"/>
      <c r="CV333" s="1432"/>
      <c r="CW333" s="1432"/>
      <c r="CX333" s="1432"/>
      <c r="CY333" s="1432"/>
      <c r="CZ333" s="1432"/>
      <c r="DA333" s="1432"/>
      <c r="DB333" s="1432"/>
      <c r="DC333" s="1432"/>
      <c r="DD333" s="1432"/>
      <c r="DE333" s="1432"/>
      <c r="DF333" s="1432"/>
      <c r="DG333" s="1432"/>
      <c r="DH333" s="1432"/>
      <c r="DI333" s="1432"/>
      <c r="DJ333" s="1432"/>
      <c r="DK333" s="1432"/>
      <c r="DL333" s="1432"/>
    </row>
    <row r="334" spans="2:116" ht="10.5">
      <c r="B334" s="1624"/>
      <c r="C334" s="1446" t="s">
        <v>68</v>
      </c>
      <c r="D334" s="1424"/>
      <c r="E334" s="1424"/>
      <c r="F334" s="1424"/>
      <c r="G334" s="1424">
        <f t="shared" si="113"/>
        <v>0</v>
      </c>
      <c r="H334" s="1424">
        <f t="shared" ref="H334:Z334" si="132">+G334+H271</f>
        <v>0</v>
      </c>
      <c r="I334" s="1424">
        <f t="shared" si="132"/>
        <v>0</v>
      </c>
      <c r="J334" s="1424">
        <f t="shared" si="132"/>
        <v>0</v>
      </c>
      <c r="K334" s="1424">
        <f t="shared" si="132"/>
        <v>0</v>
      </c>
      <c r="L334" s="1424">
        <f t="shared" si="132"/>
        <v>0</v>
      </c>
      <c r="M334" s="1424">
        <f t="shared" si="132"/>
        <v>0</v>
      </c>
      <c r="N334" s="1424">
        <f t="shared" si="132"/>
        <v>0</v>
      </c>
      <c r="O334" s="1424">
        <f t="shared" si="132"/>
        <v>0</v>
      </c>
      <c r="P334" s="1424">
        <f t="shared" si="132"/>
        <v>0</v>
      </c>
      <c r="Q334" s="1424">
        <f t="shared" si="132"/>
        <v>0</v>
      </c>
      <c r="R334" s="1424">
        <f t="shared" si="132"/>
        <v>0</v>
      </c>
      <c r="S334" s="1424">
        <f t="shared" si="132"/>
        <v>0</v>
      </c>
      <c r="T334" s="1424">
        <f t="shared" si="132"/>
        <v>0</v>
      </c>
      <c r="U334" s="1424">
        <f t="shared" si="132"/>
        <v>0</v>
      </c>
      <c r="V334" s="1424">
        <f t="shared" si="132"/>
        <v>0</v>
      </c>
      <c r="W334" s="1424">
        <f t="shared" si="132"/>
        <v>0</v>
      </c>
      <c r="X334" s="1424">
        <f t="shared" si="132"/>
        <v>0</v>
      </c>
      <c r="Y334" s="1424">
        <f t="shared" si="132"/>
        <v>0</v>
      </c>
      <c r="Z334" s="1424">
        <f t="shared" si="132"/>
        <v>0</v>
      </c>
      <c r="AA334" s="1424">
        <f t="shared" ref="AA334:AT334" si="133">+Z334+AA271</f>
        <v>0</v>
      </c>
      <c r="AB334" s="1424">
        <f t="shared" si="133"/>
        <v>0</v>
      </c>
      <c r="AC334" s="1424">
        <f t="shared" si="133"/>
        <v>0</v>
      </c>
      <c r="AD334" s="1424">
        <f t="shared" si="133"/>
        <v>0</v>
      </c>
      <c r="AE334" s="1424">
        <f t="shared" si="133"/>
        <v>0</v>
      </c>
      <c r="AF334" s="1424">
        <f t="shared" si="133"/>
        <v>0</v>
      </c>
      <c r="AG334" s="1424">
        <f t="shared" si="133"/>
        <v>0</v>
      </c>
      <c r="AH334" s="1424">
        <f t="shared" si="133"/>
        <v>0</v>
      </c>
      <c r="AI334" s="1424">
        <f t="shared" si="133"/>
        <v>0</v>
      </c>
      <c r="AJ334" s="1424">
        <f t="shared" si="133"/>
        <v>0</v>
      </c>
      <c r="AK334" s="1424">
        <f t="shared" si="133"/>
        <v>0</v>
      </c>
      <c r="AL334" s="1424">
        <f t="shared" si="133"/>
        <v>0</v>
      </c>
      <c r="AM334" s="1424">
        <f t="shared" si="133"/>
        <v>0</v>
      </c>
      <c r="AN334" s="1424">
        <f t="shared" si="133"/>
        <v>0</v>
      </c>
      <c r="AO334" s="1424">
        <f t="shared" si="133"/>
        <v>0</v>
      </c>
      <c r="AP334" s="1424">
        <f t="shared" si="133"/>
        <v>0</v>
      </c>
      <c r="AQ334" s="1424">
        <f t="shared" si="133"/>
        <v>0</v>
      </c>
      <c r="AR334" s="1424">
        <f t="shared" si="133"/>
        <v>0</v>
      </c>
      <c r="AS334" s="1424">
        <f t="shared" si="133"/>
        <v>0</v>
      </c>
      <c r="AT334" s="1424">
        <f t="shared" si="133"/>
        <v>0</v>
      </c>
      <c r="AU334" s="1424">
        <f t="shared" si="93"/>
        <v>0</v>
      </c>
      <c r="AV334" s="1424">
        <f t="shared" si="94"/>
        <v>0</v>
      </c>
      <c r="AW334" s="1424">
        <f t="shared" si="95"/>
        <v>0</v>
      </c>
      <c r="AX334" s="1424">
        <f t="shared" si="96"/>
        <v>0</v>
      </c>
      <c r="AY334" s="1424">
        <f t="shared" si="97"/>
        <v>0</v>
      </c>
      <c r="AZ334" s="1424">
        <f t="shared" si="98"/>
        <v>0</v>
      </c>
      <c r="BA334" s="1424">
        <f t="shared" si="99"/>
        <v>0</v>
      </c>
      <c r="BB334" s="1424">
        <f t="shared" si="100"/>
        <v>0</v>
      </c>
      <c r="BC334" s="1424">
        <f t="shared" si="101"/>
        <v>0</v>
      </c>
      <c r="BD334" s="1424">
        <f t="shared" si="102"/>
        <v>0</v>
      </c>
      <c r="BE334" s="1424">
        <f t="shared" si="103"/>
        <v>0</v>
      </c>
      <c r="BF334" s="1424">
        <f t="shared" si="104"/>
        <v>0</v>
      </c>
      <c r="BG334" s="1424">
        <f t="shared" si="105"/>
        <v>0</v>
      </c>
      <c r="BH334" s="1424">
        <f t="shared" si="106"/>
        <v>0</v>
      </c>
      <c r="BI334" s="1424">
        <f t="shared" si="107"/>
        <v>0</v>
      </c>
      <c r="BJ334" s="1424">
        <f t="shared" si="108"/>
        <v>0</v>
      </c>
      <c r="BK334" s="1424">
        <f t="shared" si="109"/>
        <v>0</v>
      </c>
      <c r="BL334" s="1424">
        <f t="shared" si="110"/>
        <v>0</v>
      </c>
      <c r="BM334" s="1424">
        <f t="shared" si="111"/>
        <v>0</v>
      </c>
      <c r="BN334" s="1449">
        <f t="shared" si="112"/>
        <v>0</v>
      </c>
      <c r="BO334" s="1432"/>
      <c r="BP334" s="1432"/>
      <c r="BQ334" s="1432"/>
      <c r="BR334" s="1432"/>
      <c r="BS334" s="1432"/>
      <c r="BT334" s="1432"/>
      <c r="BU334" s="1432"/>
      <c r="BV334" s="1432"/>
      <c r="BW334" s="1432"/>
      <c r="BX334" s="1432"/>
      <c r="BY334" s="1432"/>
      <c r="BZ334" s="1432"/>
      <c r="CA334" s="1432"/>
      <c r="CB334" s="1432"/>
      <c r="CC334" s="1432"/>
      <c r="CD334" s="1432"/>
      <c r="CE334" s="1432"/>
      <c r="CF334" s="1432"/>
      <c r="CG334" s="1432"/>
      <c r="CH334" s="1432"/>
      <c r="CI334" s="1432"/>
      <c r="CJ334" s="1432"/>
      <c r="CK334" s="1432"/>
      <c r="CL334" s="1432"/>
      <c r="CM334" s="1432"/>
      <c r="CN334" s="1432"/>
      <c r="CO334" s="1432"/>
      <c r="CP334" s="1432"/>
      <c r="CQ334" s="1432"/>
      <c r="CR334" s="1432"/>
      <c r="CS334" s="1432"/>
      <c r="CT334" s="1432"/>
      <c r="CU334" s="1432"/>
      <c r="CV334" s="1432"/>
      <c r="CW334" s="1432"/>
      <c r="CX334" s="1432"/>
      <c r="CY334" s="1432"/>
      <c r="CZ334" s="1432"/>
      <c r="DA334" s="1432"/>
      <c r="DB334" s="1432"/>
      <c r="DC334" s="1432"/>
      <c r="DD334" s="1432"/>
      <c r="DE334" s="1432"/>
      <c r="DF334" s="1432"/>
      <c r="DG334" s="1432"/>
      <c r="DH334" s="1432"/>
      <c r="DI334" s="1432"/>
      <c r="DJ334" s="1432"/>
      <c r="DK334" s="1432"/>
      <c r="DL334" s="1432"/>
    </row>
    <row r="335" spans="2:116" ht="10.5">
      <c r="B335" s="1624"/>
      <c r="C335" s="1446" t="s">
        <v>69</v>
      </c>
      <c r="D335" s="1425"/>
      <c r="E335" s="1425"/>
      <c r="F335" s="1425"/>
      <c r="G335" s="1425">
        <f t="shared" si="113"/>
        <v>0</v>
      </c>
      <c r="H335" s="1425">
        <f t="shared" ref="H335:Z335" si="134">+G335+H272</f>
        <v>0</v>
      </c>
      <c r="I335" s="1425">
        <f t="shared" si="134"/>
        <v>0</v>
      </c>
      <c r="J335" s="1425">
        <f t="shared" si="134"/>
        <v>0</v>
      </c>
      <c r="K335" s="1425">
        <f t="shared" si="134"/>
        <v>0</v>
      </c>
      <c r="L335" s="1425">
        <f t="shared" si="134"/>
        <v>0</v>
      </c>
      <c r="M335" s="1425">
        <f t="shared" si="134"/>
        <v>0</v>
      </c>
      <c r="N335" s="1425">
        <f t="shared" si="134"/>
        <v>0</v>
      </c>
      <c r="O335" s="1425">
        <f t="shared" si="134"/>
        <v>0</v>
      </c>
      <c r="P335" s="1425">
        <f t="shared" si="134"/>
        <v>0</v>
      </c>
      <c r="Q335" s="1425">
        <f t="shared" si="134"/>
        <v>0</v>
      </c>
      <c r="R335" s="1425">
        <f t="shared" si="134"/>
        <v>0</v>
      </c>
      <c r="S335" s="1425">
        <f t="shared" si="134"/>
        <v>0</v>
      </c>
      <c r="T335" s="1425">
        <f t="shared" si="134"/>
        <v>0</v>
      </c>
      <c r="U335" s="1425">
        <f t="shared" si="134"/>
        <v>0</v>
      </c>
      <c r="V335" s="1425">
        <f t="shared" si="134"/>
        <v>0</v>
      </c>
      <c r="W335" s="1425">
        <f t="shared" si="134"/>
        <v>0</v>
      </c>
      <c r="X335" s="1425">
        <f t="shared" si="134"/>
        <v>0</v>
      </c>
      <c r="Y335" s="1425">
        <f t="shared" si="134"/>
        <v>0</v>
      </c>
      <c r="Z335" s="1425">
        <f t="shared" si="134"/>
        <v>0</v>
      </c>
      <c r="AA335" s="1425">
        <f t="shared" ref="AA335:AT335" si="135">+Z335+AA272</f>
        <v>0</v>
      </c>
      <c r="AB335" s="1425">
        <f t="shared" si="135"/>
        <v>0</v>
      </c>
      <c r="AC335" s="1425">
        <f t="shared" si="135"/>
        <v>0</v>
      </c>
      <c r="AD335" s="1425">
        <f t="shared" si="135"/>
        <v>0</v>
      </c>
      <c r="AE335" s="1425">
        <f t="shared" si="135"/>
        <v>0</v>
      </c>
      <c r="AF335" s="1425">
        <f t="shared" si="135"/>
        <v>0</v>
      </c>
      <c r="AG335" s="1425">
        <f t="shared" si="135"/>
        <v>0</v>
      </c>
      <c r="AH335" s="1425">
        <f t="shared" si="135"/>
        <v>0</v>
      </c>
      <c r="AI335" s="1425">
        <f t="shared" si="135"/>
        <v>0</v>
      </c>
      <c r="AJ335" s="1425">
        <f t="shared" si="135"/>
        <v>0</v>
      </c>
      <c r="AK335" s="1425">
        <f t="shared" si="135"/>
        <v>0</v>
      </c>
      <c r="AL335" s="1425">
        <f t="shared" si="135"/>
        <v>0</v>
      </c>
      <c r="AM335" s="1425">
        <f t="shared" si="135"/>
        <v>0</v>
      </c>
      <c r="AN335" s="1425">
        <f t="shared" si="135"/>
        <v>0</v>
      </c>
      <c r="AO335" s="1425">
        <f t="shared" si="135"/>
        <v>0</v>
      </c>
      <c r="AP335" s="1425">
        <f t="shared" si="135"/>
        <v>0</v>
      </c>
      <c r="AQ335" s="1425">
        <f t="shared" si="135"/>
        <v>0</v>
      </c>
      <c r="AR335" s="1425">
        <f t="shared" si="135"/>
        <v>0</v>
      </c>
      <c r="AS335" s="1425">
        <f t="shared" si="135"/>
        <v>0</v>
      </c>
      <c r="AT335" s="1425">
        <f t="shared" si="135"/>
        <v>0</v>
      </c>
      <c r="AU335" s="1425">
        <f t="shared" si="93"/>
        <v>0</v>
      </c>
      <c r="AV335" s="1425">
        <f t="shared" si="94"/>
        <v>0</v>
      </c>
      <c r="AW335" s="1425">
        <f t="shared" si="95"/>
        <v>0</v>
      </c>
      <c r="AX335" s="1425">
        <f t="shared" si="96"/>
        <v>0</v>
      </c>
      <c r="AY335" s="1425">
        <f t="shared" si="97"/>
        <v>0</v>
      </c>
      <c r="AZ335" s="1425">
        <f t="shared" si="98"/>
        <v>0</v>
      </c>
      <c r="BA335" s="1425">
        <f t="shared" si="99"/>
        <v>0</v>
      </c>
      <c r="BB335" s="1425">
        <f t="shared" si="100"/>
        <v>0</v>
      </c>
      <c r="BC335" s="1425">
        <f t="shared" si="101"/>
        <v>0</v>
      </c>
      <c r="BD335" s="1425">
        <f t="shared" si="102"/>
        <v>0</v>
      </c>
      <c r="BE335" s="1425">
        <f t="shared" si="103"/>
        <v>0</v>
      </c>
      <c r="BF335" s="1425">
        <f t="shared" si="104"/>
        <v>0</v>
      </c>
      <c r="BG335" s="1425">
        <f t="shared" si="105"/>
        <v>0</v>
      </c>
      <c r="BH335" s="1425">
        <f t="shared" si="106"/>
        <v>0</v>
      </c>
      <c r="BI335" s="1425">
        <f t="shared" si="107"/>
        <v>0</v>
      </c>
      <c r="BJ335" s="1425">
        <f t="shared" si="108"/>
        <v>0</v>
      </c>
      <c r="BK335" s="1425">
        <f t="shared" si="109"/>
        <v>0</v>
      </c>
      <c r="BL335" s="1425">
        <f t="shared" si="110"/>
        <v>0</v>
      </c>
      <c r="BM335" s="1425">
        <f t="shared" si="111"/>
        <v>0</v>
      </c>
      <c r="BN335" s="1448">
        <f t="shared" si="112"/>
        <v>0</v>
      </c>
      <c r="BO335" s="1432"/>
      <c r="BP335" s="1432"/>
      <c r="BQ335" s="1432"/>
      <c r="BR335" s="1432"/>
      <c r="BS335" s="1432"/>
      <c r="BT335" s="1432"/>
      <c r="BU335" s="1432"/>
      <c r="BV335" s="1432"/>
      <c r="BW335" s="1432"/>
      <c r="BX335" s="1432"/>
      <c r="BY335" s="1432"/>
      <c r="BZ335" s="1432"/>
      <c r="CA335" s="1432"/>
      <c r="CB335" s="1432"/>
      <c r="CC335" s="1432"/>
      <c r="CD335" s="1432"/>
      <c r="CE335" s="1432"/>
      <c r="CF335" s="1432"/>
      <c r="CG335" s="1432"/>
      <c r="CH335" s="1432"/>
      <c r="CI335" s="1432"/>
      <c r="CJ335" s="1432"/>
      <c r="CK335" s="1432"/>
      <c r="CL335" s="1432"/>
      <c r="CM335" s="1432"/>
      <c r="CN335" s="1432"/>
      <c r="CO335" s="1432"/>
      <c r="CP335" s="1432"/>
      <c r="CQ335" s="1432"/>
      <c r="CR335" s="1432"/>
      <c r="CS335" s="1432"/>
      <c r="CT335" s="1432"/>
      <c r="CU335" s="1432"/>
      <c r="CV335" s="1432"/>
      <c r="CW335" s="1432"/>
      <c r="CX335" s="1432"/>
      <c r="CY335" s="1432"/>
      <c r="CZ335" s="1432"/>
      <c r="DA335" s="1432"/>
      <c r="DB335" s="1432"/>
      <c r="DC335" s="1432"/>
      <c r="DD335" s="1432"/>
      <c r="DE335" s="1432"/>
      <c r="DF335" s="1432"/>
      <c r="DG335" s="1432"/>
      <c r="DH335" s="1432"/>
      <c r="DI335" s="1432"/>
      <c r="DJ335" s="1432"/>
      <c r="DK335" s="1432"/>
      <c r="DL335" s="1432"/>
    </row>
    <row r="336" spans="2:116" ht="10.5">
      <c r="B336" s="1624" t="s">
        <v>79</v>
      </c>
      <c r="C336" s="1446" t="s">
        <v>66</v>
      </c>
      <c r="D336" s="1424"/>
      <c r="E336" s="1424"/>
      <c r="F336" s="1424"/>
      <c r="G336" s="1424">
        <f t="shared" si="113"/>
        <v>0</v>
      </c>
      <c r="H336" s="1424">
        <f t="shared" ref="H336:Z336" si="136">+G336+H273</f>
        <v>0</v>
      </c>
      <c r="I336" s="1424">
        <f t="shared" si="136"/>
        <v>0</v>
      </c>
      <c r="J336" s="1424">
        <f t="shared" si="136"/>
        <v>0</v>
      </c>
      <c r="K336" s="1424">
        <f t="shared" si="136"/>
        <v>0</v>
      </c>
      <c r="L336" s="1424">
        <f t="shared" si="136"/>
        <v>0</v>
      </c>
      <c r="M336" s="1424">
        <f t="shared" si="136"/>
        <v>0</v>
      </c>
      <c r="N336" s="1424">
        <f t="shared" si="136"/>
        <v>0</v>
      </c>
      <c r="O336" s="1424">
        <f t="shared" si="136"/>
        <v>0</v>
      </c>
      <c r="P336" s="1424">
        <f t="shared" si="136"/>
        <v>0</v>
      </c>
      <c r="Q336" s="1424">
        <f t="shared" si="136"/>
        <v>0</v>
      </c>
      <c r="R336" s="1424">
        <f t="shared" si="136"/>
        <v>0</v>
      </c>
      <c r="S336" s="1424">
        <f t="shared" si="136"/>
        <v>0</v>
      </c>
      <c r="T336" s="1424">
        <f t="shared" si="136"/>
        <v>0</v>
      </c>
      <c r="U336" s="1424">
        <f t="shared" si="136"/>
        <v>0</v>
      </c>
      <c r="V336" s="1424">
        <f t="shared" si="136"/>
        <v>0</v>
      </c>
      <c r="W336" s="1424">
        <f t="shared" si="136"/>
        <v>0</v>
      </c>
      <c r="X336" s="1424">
        <f t="shared" si="136"/>
        <v>0</v>
      </c>
      <c r="Y336" s="1424">
        <f t="shared" si="136"/>
        <v>0</v>
      </c>
      <c r="Z336" s="1424">
        <f t="shared" si="136"/>
        <v>0</v>
      </c>
      <c r="AA336" s="1424">
        <f t="shared" ref="AA336:AT336" si="137">+Z336+AA273</f>
        <v>0</v>
      </c>
      <c r="AB336" s="1424">
        <f t="shared" si="137"/>
        <v>0</v>
      </c>
      <c r="AC336" s="1424">
        <f t="shared" si="137"/>
        <v>0</v>
      </c>
      <c r="AD336" s="1424">
        <f t="shared" si="137"/>
        <v>0</v>
      </c>
      <c r="AE336" s="1424">
        <f t="shared" si="137"/>
        <v>0</v>
      </c>
      <c r="AF336" s="1424">
        <f t="shared" si="137"/>
        <v>0</v>
      </c>
      <c r="AG336" s="1424">
        <f t="shared" si="137"/>
        <v>0</v>
      </c>
      <c r="AH336" s="1424">
        <f t="shared" si="137"/>
        <v>0</v>
      </c>
      <c r="AI336" s="1424">
        <f t="shared" si="137"/>
        <v>0</v>
      </c>
      <c r="AJ336" s="1424">
        <f t="shared" si="137"/>
        <v>0</v>
      </c>
      <c r="AK336" s="1424">
        <f t="shared" si="137"/>
        <v>0</v>
      </c>
      <c r="AL336" s="1424">
        <f t="shared" si="137"/>
        <v>0</v>
      </c>
      <c r="AM336" s="1424">
        <f t="shared" si="137"/>
        <v>0</v>
      </c>
      <c r="AN336" s="1424">
        <f t="shared" si="137"/>
        <v>0</v>
      </c>
      <c r="AO336" s="1424">
        <f t="shared" si="137"/>
        <v>0</v>
      </c>
      <c r="AP336" s="1424">
        <f t="shared" si="137"/>
        <v>0</v>
      </c>
      <c r="AQ336" s="1424">
        <f t="shared" si="137"/>
        <v>0</v>
      </c>
      <c r="AR336" s="1424">
        <f t="shared" si="137"/>
        <v>0</v>
      </c>
      <c r="AS336" s="1424">
        <f t="shared" si="137"/>
        <v>0</v>
      </c>
      <c r="AT336" s="1424">
        <f t="shared" si="137"/>
        <v>0</v>
      </c>
      <c r="AU336" s="1424">
        <f t="shared" si="93"/>
        <v>0</v>
      </c>
      <c r="AV336" s="1424">
        <f t="shared" si="94"/>
        <v>0</v>
      </c>
      <c r="AW336" s="1424">
        <f t="shared" si="95"/>
        <v>0</v>
      </c>
      <c r="AX336" s="1424">
        <f t="shared" si="96"/>
        <v>0</v>
      </c>
      <c r="AY336" s="1424">
        <f t="shared" si="97"/>
        <v>0</v>
      </c>
      <c r="AZ336" s="1424">
        <f t="shared" si="98"/>
        <v>0</v>
      </c>
      <c r="BA336" s="1424">
        <f t="shared" si="99"/>
        <v>0</v>
      </c>
      <c r="BB336" s="1424">
        <f t="shared" si="100"/>
        <v>0</v>
      </c>
      <c r="BC336" s="1424">
        <f t="shared" si="101"/>
        <v>0</v>
      </c>
      <c r="BD336" s="1424">
        <f t="shared" si="102"/>
        <v>0</v>
      </c>
      <c r="BE336" s="1424">
        <f t="shared" si="103"/>
        <v>0</v>
      </c>
      <c r="BF336" s="1424">
        <f t="shared" si="104"/>
        <v>0</v>
      </c>
      <c r="BG336" s="1424">
        <f t="shared" si="105"/>
        <v>0</v>
      </c>
      <c r="BH336" s="1424">
        <f t="shared" si="106"/>
        <v>0</v>
      </c>
      <c r="BI336" s="1424">
        <f t="shared" si="107"/>
        <v>0</v>
      </c>
      <c r="BJ336" s="1424">
        <f t="shared" si="108"/>
        <v>0</v>
      </c>
      <c r="BK336" s="1424">
        <f t="shared" si="109"/>
        <v>0</v>
      </c>
      <c r="BL336" s="1424">
        <f t="shared" si="110"/>
        <v>0</v>
      </c>
      <c r="BM336" s="1424">
        <f t="shared" si="111"/>
        <v>0</v>
      </c>
      <c r="BN336" s="1449">
        <f t="shared" si="112"/>
        <v>0</v>
      </c>
      <c r="BO336" s="1432"/>
      <c r="BP336" s="1432"/>
      <c r="BQ336" s="1432"/>
      <c r="BR336" s="1432"/>
      <c r="BS336" s="1432"/>
      <c r="BT336" s="1432"/>
      <c r="BU336" s="1432"/>
      <c r="BV336" s="1432"/>
      <c r="BW336" s="1432"/>
      <c r="BX336" s="1432"/>
      <c r="BY336" s="1432"/>
      <c r="BZ336" s="1432"/>
      <c r="CA336" s="1432"/>
      <c r="CB336" s="1432"/>
      <c r="CC336" s="1432"/>
      <c r="CD336" s="1432"/>
      <c r="CE336" s="1432"/>
      <c r="CF336" s="1432"/>
      <c r="CG336" s="1432"/>
      <c r="CH336" s="1432"/>
      <c r="CI336" s="1432"/>
      <c r="CJ336" s="1432"/>
      <c r="CK336" s="1432"/>
      <c r="CL336" s="1432"/>
      <c r="CM336" s="1432"/>
      <c r="CN336" s="1432"/>
      <c r="CO336" s="1432"/>
      <c r="CP336" s="1432"/>
      <c r="CQ336" s="1432"/>
      <c r="CR336" s="1432"/>
      <c r="CS336" s="1432"/>
      <c r="CT336" s="1432"/>
      <c r="CU336" s="1432"/>
      <c r="CV336" s="1432"/>
      <c r="CW336" s="1432"/>
      <c r="CX336" s="1432"/>
      <c r="CY336" s="1432"/>
      <c r="CZ336" s="1432"/>
      <c r="DA336" s="1432"/>
      <c r="DB336" s="1432"/>
      <c r="DC336" s="1432"/>
      <c r="DD336" s="1432"/>
      <c r="DE336" s="1432"/>
      <c r="DF336" s="1432"/>
      <c r="DG336" s="1432"/>
      <c r="DH336" s="1432"/>
      <c r="DI336" s="1432"/>
      <c r="DJ336" s="1432"/>
      <c r="DK336" s="1432"/>
      <c r="DL336" s="1432"/>
    </row>
    <row r="337" spans="2:116" ht="10.5">
      <c r="B337" s="1624"/>
      <c r="C337" s="1446" t="s">
        <v>67</v>
      </c>
      <c r="D337" s="1425"/>
      <c r="E337" s="1425"/>
      <c r="F337" s="1425"/>
      <c r="G337" s="1425">
        <f t="shared" si="113"/>
        <v>0</v>
      </c>
      <c r="H337" s="1425">
        <f t="shared" ref="H337:Z337" si="138">+G337+H274</f>
        <v>0</v>
      </c>
      <c r="I337" s="1425">
        <f t="shared" si="138"/>
        <v>0</v>
      </c>
      <c r="J337" s="1425">
        <f t="shared" si="138"/>
        <v>0</v>
      </c>
      <c r="K337" s="1425">
        <f t="shared" si="138"/>
        <v>0</v>
      </c>
      <c r="L337" s="1425">
        <f t="shared" si="138"/>
        <v>0</v>
      </c>
      <c r="M337" s="1425">
        <f t="shared" si="138"/>
        <v>0</v>
      </c>
      <c r="N337" s="1425">
        <f t="shared" si="138"/>
        <v>0</v>
      </c>
      <c r="O337" s="1425">
        <f t="shared" si="138"/>
        <v>0</v>
      </c>
      <c r="P337" s="1425">
        <f t="shared" si="138"/>
        <v>0</v>
      </c>
      <c r="Q337" s="1425">
        <f t="shared" si="138"/>
        <v>0</v>
      </c>
      <c r="R337" s="1425">
        <f t="shared" si="138"/>
        <v>0</v>
      </c>
      <c r="S337" s="1425">
        <f t="shared" si="138"/>
        <v>0</v>
      </c>
      <c r="T337" s="1425">
        <f t="shared" si="138"/>
        <v>0</v>
      </c>
      <c r="U337" s="1425">
        <f t="shared" si="138"/>
        <v>0</v>
      </c>
      <c r="V337" s="1425">
        <f t="shared" si="138"/>
        <v>0</v>
      </c>
      <c r="W337" s="1425">
        <f t="shared" si="138"/>
        <v>0</v>
      </c>
      <c r="X337" s="1425">
        <f t="shared" si="138"/>
        <v>0</v>
      </c>
      <c r="Y337" s="1425">
        <f t="shared" si="138"/>
        <v>0</v>
      </c>
      <c r="Z337" s="1425">
        <f t="shared" si="138"/>
        <v>0</v>
      </c>
      <c r="AA337" s="1425">
        <f t="shared" ref="AA337:AT337" si="139">+Z337+AA274</f>
        <v>0</v>
      </c>
      <c r="AB337" s="1425">
        <f t="shared" si="139"/>
        <v>0</v>
      </c>
      <c r="AC337" s="1425">
        <f t="shared" si="139"/>
        <v>0</v>
      </c>
      <c r="AD337" s="1425">
        <f t="shared" si="139"/>
        <v>0</v>
      </c>
      <c r="AE337" s="1425">
        <f t="shared" si="139"/>
        <v>0</v>
      </c>
      <c r="AF337" s="1425">
        <f t="shared" si="139"/>
        <v>0</v>
      </c>
      <c r="AG337" s="1425">
        <f t="shared" si="139"/>
        <v>0</v>
      </c>
      <c r="AH337" s="1425">
        <f t="shared" si="139"/>
        <v>0</v>
      </c>
      <c r="AI337" s="1425">
        <f t="shared" si="139"/>
        <v>0</v>
      </c>
      <c r="AJ337" s="1425">
        <f t="shared" si="139"/>
        <v>0</v>
      </c>
      <c r="AK337" s="1425">
        <f t="shared" si="139"/>
        <v>0</v>
      </c>
      <c r="AL337" s="1425">
        <f t="shared" si="139"/>
        <v>0</v>
      </c>
      <c r="AM337" s="1425">
        <f t="shared" si="139"/>
        <v>0</v>
      </c>
      <c r="AN337" s="1425">
        <f t="shared" si="139"/>
        <v>0</v>
      </c>
      <c r="AO337" s="1425">
        <f t="shared" si="139"/>
        <v>0</v>
      </c>
      <c r="AP337" s="1425">
        <f t="shared" si="139"/>
        <v>0</v>
      </c>
      <c r="AQ337" s="1425">
        <f t="shared" si="139"/>
        <v>0</v>
      </c>
      <c r="AR337" s="1425">
        <f t="shared" si="139"/>
        <v>0</v>
      </c>
      <c r="AS337" s="1425">
        <f t="shared" si="139"/>
        <v>0</v>
      </c>
      <c r="AT337" s="1425">
        <f t="shared" si="139"/>
        <v>0</v>
      </c>
      <c r="AU337" s="1425">
        <f t="shared" si="93"/>
        <v>0</v>
      </c>
      <c r="AV337" s="1425">
        <f t="shared" si="94"/>
        <v>0</v>
      </c>
      <c r="AW337" s="1425">
        <f t="shared" si="95"/>
        <v>0</v>
      </c>
      <c r="AX337" s="1425">
        <f t="shared" si="96"/>
        <v>0</v>
      </c>
      <c r="AY337" s="1425">
        <f t="shared" si="97"/>
        <v>0</v>
      </c>
      <c r="AZ337" s="1425">
        <f t="shared" si="98"/>
        <v>0</v>
      </c>
      <c r="BA337" s="1425">
        <f t="shared" si="99"/>
        <v>0</v>
      </c>
      <c r="BB337" s="1425">
        <f t="shared" si="100"/>
        <v>0</v>
      </c>
      <c r="BC337" s="1425">
        <f t="shared" si="101"/>
        <v>0</v>
      </c>
      <c r="BD337" s="1425">
        <f t="shared" si="102"/>
        <v>0</v>
      </c>
      <c r="BE337" s="1425">
        <f t="shared" si="103"/>
        <v>0</v>
      </c>
      <c r="BF337" s="1425">
        <f t="shared" si="104"/>
        <v>0</v>
      </c>
      <c r="BG337" s="1425">
        <f t="shared" si="105"/>
        <v>0</v>
      </c>
      <c r="BH337" s="1425">
        <f t="shared" si="106"/>
        <v>0</v>
      </c>
      <c r="BI337" s="1425">
        <f t="shared" si="107"/>
        <v>0</v>
      </c>
      <c r="BJ337" s="1425">
        <f t="shared" si="108"/>
        <v>0</v>
      </c>
      <c r="BK337" s="1425">
        <f t="shared" si="109"/>
        <v>0</v>
      </c>
      <c r="BL337" s="1425">
        <f t="shared" si="110"/>
        <v>0</v>
      </c>
      <c r="BM337" s="1425">
        <f t="shared" si="111"/>
        <v>0</v>
      </c>
      <c r="BN337" s="1448">
        <f t="shared" si="112"/>
        <v>0</v>
      </c>
      <c r="BO337" s="1432"/>
      <c r="BP337" s="1432"/>
      <c r="BQ337" s="1432"/>
      <c r="BR337" s="1432"/>
      <c r="BS337" s="1432"/>
      <c r="BT337" s="1432"/>
      <c r="BU337" s="1432"/>
      <c r="BV337" s="1432"/>
      <c r="BW337" s="1432"/>
      <c r="BX337" s="1432"/>
      <c r="BY337" s="1432"/>
      <c r="BZ337" s="1432"/>
      <c r="CA337" s="1432"/>
      <c r="CB337" s="1432"/>
      <c r="CC337" s="1432"/>
      <c r="CD337" s="1432"/>
      <c r="CE337" s="1432"/>
      <c r="CF337" s="1432"/>
      <c r="CG337" s="1432"/>
      <c r="CH337" s="1432"/>
      <c r="CI337" s="1432"/>
      <c r="CJ337" s="1432"/>
      <c r="CK337" s="1432"/>
      <c r="CL337" s="1432"/>
      <c r="CM337" s="1432"/>
      <c r="CN337" s="1432"/>
      <c r="CO337" s="1432"/>
      <c r="CP337" s="1432"/>
      <c r="CQ337" s="1432"/>
      <c r="CR337" s="1432"/>
      <c r="CS337" s="1432"/>
      <c r="CT337" s="1432"/>
      <c r="CU337" s="1432"/>
      <c r="CV337" s="1432"/>
      <c r="CW337" s="1432"/>
      <c r="CX337" s="1432"/>
      <c r="CY337" s="1432"/>
      <c r="CZ337" s="1432"/>
      <c r="DA337" s="1432"/>
      <c r="DB337" s="1432"/>
      <c r="DC337" s="1432"/>
      <c r="DD337" s="1432"/>
      <c r="DE337" s="1432"/>
      <c r="DF337" s="1432"/>
      <c r="DG337" s="1432"/>
      <c r="DH337" s="1432"/>
      <c r="DI337" s="1432"/>
      <c r="DJ337" s="1432"/>
      <c r="DK337" s="1432"/>
      <c r="DL337" s="1432"/>
    </row>
    <row r="338" spans="2:116" ht="10.5">
      <c r="B338" s="1624"/>
      <c r="C338" s="1446" t="s">
        <v>68</v>
      </c>
      <c r="D338" s="1424"/>
      <c r="E338" s="1424"/>
      <c r="F338" s="1424"/>
      <c r="G338" s="1424">
        <f t="shared" si="113"/>
        <v>0</v>
      </c>
      <c r="H338" s="1424">
        <f t="shared" ref="H338:Z338" si="140">+G338+H275</f>
        <v>0</v>
      </c>
      <c r="I338" s="1424">
        <f t="shared" si="140"/>
        <v>0</v>
      </c>
      <c r="J338" s="1424">
        <f t="shared" si="140"/>
        <v>0</v>
      </c>
      <c r="K338" s="1424">
        <f t="shared" si="140"/>
        <v>0</v>
      </c>
      <c r="L338" s="1424">
        <f t="shared" si="140"/>
        <v>0</v>
      </c>
      <c r="M338" s="1424">
        <f t="shared" si="140"/>
        <v>0</v>
      </c>
      <c r="N338" s="1424">
        <f t="shared" si="140"/>
        <v>0</v>
      </c>
      <c r="O338" s="1424">
        <f t="shared" si="140"/>
        <v>0</v>
      </c>
      <c r="P338" s="1424">
        <f t="shared" si="140"/>
        <v>0</v>
      </c>
      <c r="Q338" s="1424">
        <f t="shared" si="140"/>
        <v>0</v>
      </c>
      <c r="R338" s="1424">
        <f t="shared" si="140"/>
        <v>0</v>
      </c>
      <c r="S338" s="1424">
        <f t="shared" si="140"/>
        <v>0</v>
      </c>
      <c r="T338" s="1424">
        <f t="shared" si="140"/>
        <v>0</v>
      </c>
      <c r="U338" s="1424">
        <f t="shared" si="140"/>
        <v>0</v>
      </c>
      <c r="V338" s="1424">
        <f t="shared" si="140"/>
        <v>0</v>
      </c>
      <c r="W338" s="1424">
        <f t="shared" si="140"/>
        <v>0</v>
      </c>
      <c r="X338" s="1424">
        <f t="shared" si="140"/>
        <v>0</v>
      </c>
      <c r="Y338" s="1424">
        <f t="shared" si="140"/>
        <v>0</v>
      </c>
      <c r="Z338" s="1424">
        <f t="shared" si="140"/>
        <v>0</v>
      </c>
      <c r="AA338" s="1424">
        <f t="shared" ref="AA338:AT338" si="141">+Z338+AA275</f>
        <v>0</v>
      </c>
      <c r="AB338" s="1424">
        <f t="shared" si="141"/>
        <v>0</v>
      </c>
      <c r="AC338" s="1424">
        <f t="shared" si="141"/>
        <v>0</v>
      </c>
      <c r="AD338" s="1424">
        <f t="shared" si="141"/>
        <v>0</v>
      </c>
      <c r="AE338" s="1424">
        <f t="shared" si="141"/>
        <v>0</v>
      </c>
      <c r="AF338" s="1424">
        <f t="shared" si="141"/>
        <v>0</v>
      </c>
      <c r="AG338" s="1424">
        <f t="shared" si="141"/>
        <v>0</v>
      </c>
      <c r="AH338" s="1424">
        <f t="shared" si="141"/>
        <v>0</v>
      </c>
      <c r="AI338" s="1424">
        <f t="shared" si="141"/>
        <v>0</v>
      </c>
      <c r="AJ338" s="1424">
        <f t="shared" si="141"/>
        <v>0</v>
      </c>
      <c r="AK338" s="1424">
        <f t="shared" si="141"/>
        <v>0</v>
      </c>
      <c r="AL338" s="1424">
        <f t="shared" si="141"/>
        <v>0</v>
      </c>
      <c r="AM338" s="1424">
        <f t="shared" si="141"/>
        <v>0</v>
      </c>
      <c r="AN338" s="1424">
        <f t="shared" si="141"/>
        <v>0</v>
      </c>
      <c r="AO338" s="1424">
        <f t="shared" si="141"/>
        <v>0</v>
      </c>
      <c r="AP338" s="1424">
        <f t="shared" si="141"/>
        <v>0</v>
      </c>
      <c r="AQ338" s="1424">
        <f t="shared" si="141"/>
        <v>0</v>
      </c>
      <c r="AR338" s="1424">
        <f t="shared" si="141"/>
        <v>0</v>
      </c>
      <c r="AS338" s="1424">
        <f t="shared" si="141"/>
        <v>0</v>
      </c>
      <c r="AT338" s="1424">
        <f t="shared" si="141"/>
        <v>0</v>
      </c>
      <c r="AU338" s="1424">
        <f t="shared" si="93"/>
        <v>0</v>
      </c>
      <c r="AV338" s="1424">
        <f t="shared" si="94"/>
        <v>0</v>
      </c>
      <c r="AW338" s="1424">
        <f t="shared" si="95"/>
        <v>0</v>
      </c>
      <c r="AX338" s="1424">
        <f t="shared" si="96"/>
        <v>0</v>
      </c>
      <c r="AY338" s="1424">
        <f t="shared" si="97"/>
        <v>0</v>
      </c>
      <c r="AZ338" s="1424">
        <f t="shared" si="98"/>
        <v>0</v>
      </c>
      <c r="BA338" s="1424">
        <f t="shared" si="99"/>
        <v>0</v>
      </c>
      <c r="BB338" s="1424">
        <f t="shared" si="100"/>
        <v>0</v>
      </c>
      <c r="BC338" s="1424">
        <f t="shared" si="101"/>
        <v>0</v>
      </c>
      <c r="BD338" s="1424">
        <f t="shared" si="102"/>
        <v>0</v>
      </c>
      <c r="BE338" s="1424">
        <f t="shared" si="103"/>
        <v>0</v>
      </c>
      <c r="BF338" s="1424">
        <f t="shared" si="104"/>
        <v>0</v>
      </c>
      <c r="BG338" s="1424">
        <f t="shared" si="105"/>
        <v>0</v>
      </c>
      <c r="BH338" s="1424">
        <f t="shared" si="106"/>
        <v>0</v>
      </c>
      <c r="BI338" s="1424">
        <f t="shared" si="107"/>
        <v>0</v>
      </c>
      <c r="BJ338" s="1424">
        <f t="shared" si="108"/>
        <v>0</v>
      </c>
      <c r="BK338" s="1424">
        <f t="shared" si="109"/>
        <v>0</v>
      </c>
      <c r="BL338" s="1424">
        <f t="shared" si="110"/>
        <v>0</v>
      </c>
      <c r="BM338" s="1424">
        <f t="shared" si="111"/>
        <v>0</v>
      </c>
      <c r="BN338" s="1449">
        <f t="shared" si="112"/>
        <v>0</v>
      </c>
      <c r="BO338" s="1432"/>
      <c r="BP338" s="1432"/>
      <c r="BQ338" s="1432"/>
      <c r="BR338" s="1432"/>
      <c r="BS338" s="1432"/>
      <c r="BT338" s="1432"/>
      <c r="BU338" s="1432"/>
      <c r="BV338" s="1432"/>
      <c r="BW338" s="1432"/>
      <c r="BX338" s="1432"/>
      <c r="BY338" s="1432"/>
      <c r="BZ338" s="1432"/>
      <c r="CA338" s="1432"/>
      <c r="CB338" s="1432"/>
      <c r="CC338" s="1432"/>
      <c r="CD338" s="1432"/>
      <c r="CE338" s="1432"/>
      <c r="CF338" s="1432"/>
      <c r="CG338" s="1432"/>
      <c r="CH338" s="1432"/>
      <c r="CI338" s="1432"/>
      <c r="CJ338" s="1432"/>
      <c r="CK338" s="1432"/>
      <c r="CL338" s="1432"/>
      <c r="CM338" s="1432"/>
      <c r="CN338" s="1432"/>
      <c r="CO338" s="1432"/>
      <c r="CP338" s="1432"/>
      <c r="CQ338" s="1432"/>
      <c r="CR338" s="1432"/>
      <c r="CS338" s="1432"/>
      <c r="CT338" s="1432"/>
      <c r="CU338" s="1432"/>
      <c r="CV338" s="1432"/>
      <c r="CW338" s="1432"/>
      <c r="CX338" s="1432"/>
      <c r="CY338" s="1432"/>
      <c r="CZ338" s="1432"/>
      <c r="DA338" s="1432"/>
      <c r="DB338" s="1432"/>
      <c r="DC338" s="1432"/>
      <c r="DD338" s="1432"/>
      <c r="DE338" s="1432"/>
      <c r="DF338" s="1432"/>
      <c r="DG338" s="1432"/>
      <c r="DH338" s="1432"/>
      <c r="DI338" s="1432"/>
      <c r="DJ338" s="1432"/>
      <c r="DK338" s="1432"/>
      <c r="DL338" s="1432"/>
    </row>
    <row r="339" spans="2:116" ht="10.5">
      <c r="B339" s="1624"/>
      <c r="C339" s="1446" t="s">
        <v>69</v>
      </c>
      <c r="D339" s="1425"/>
      <c r="E339" s="1425"/>
      <c r="F339" s="1425"/>
      <c r="G339" s="1425">
        <f t="shared" si="113"/>
        <v>0</v>
      </c>
      <c r="H339" s="1425">
        <f t="shared" ref="H339:Z339" si="142">+G339+H276</f>
        <v>0</v>
      </c>
      <c r="I339" s="1425">
        <f t="shared" si="142"/>
        <v>0</v>
      </c>
      <c r="J339" s="1425">
        <f t="shared" si="142"/>
        <v>0</v>
      </c>
      <c r="K339" s="1425">
        <f t="shared" si="142"/>
        <v>0</v>
      </c>
      <c r="L339" s="1425">
        <f t="shared" si="142"/>
        <v>0</v>
      </c>
      <c r="M339" s="1425">
        <f t="shared" si="142"/>
        <v>0</v>
      </c>
      <c r="N339" s="1425">
        <f t="shared" si="142"/>
        <v>0</v>
      </c>
      <c r="O339" s="1425">
        <f t="shared" si="142"/>
        <v>0</v>
      </c>
      <c r="P339" s="1425">
        <f t="shared" si="142"/>
        <v>0</v>
      </c>
      <c r="Q339" s="1425">
        <f t="shared" si="142"/>
        <v>0</v>
      </c>
      <c r="R339" s="1425">
        <f t="shared" si="142"/>
        <v>0</v>
      </c>
      <c r="S339" s="1425">
        <f t="shared" si="142"/>
        <v>0</v>
      </c>
      <c r="T339" s="1425">
        <f t="shared" si="142"/>
        <v>0</v>
      </c>
      <c r="U339" s="1425">
        <f t="shared" si="142"/>
        <v>0</v>
      </c>
      <c r="V339" s="1425">
        <f t="shared" si="142"/>
        <v>0</v>
      </c>
      <c r="W339" s="1425">
        <f t="shared" si="142"/>
        <v>0</v>
      </c>
      <c r="X339" s="1425">
        <f t="shared" si="142"/>
        <v>0</v>
      </c>
      <c r="Y339" s="1425">
        <f t="shared" si="142"/>
        <v>0</v>
      </c>
      <c r="Z339" s="1425">
        <f t="shared" si="142"/>
        <v>0</v>
      </c>
      <c r="AA339" s="1425">
        <f t="shared" ref="AA339:AT339" si="143">+Z339+AA276</f>
        <v>0</v>
      </c>
      <c r="AB339" s="1425">
        <f t="shared" si="143"/>
        <v>0</v>
      </c>
      <c r="AC339" s="1425">
        <f t="shared" si="143"/>
        <v>0</v>
      </c>
      <c r="AD339" s="1425">
        <f t="shared" si="143"/>
        <v>0</v>
      </c>
      <c r="AE339" s="1425">
        <f t="shared" si="143"/>
        <v>0</v>
      </c>
      <c r="AF339" s="1425">
        <f t="shared" si="143"/>
        <v>0</v>
      </c>
      <c r="AG339" s="1425">
        <f t="shared" si="143"/>
        <v>0</v>
      </c>
      <c r="AH339" s="1425">
        <f t="shared" si="143"/>
        <v>0</v>
      </c>
      <c r="AI339" s="1425">
        <f t="shared" si="143"/>
        <v>0</v>
      </c>
      <c r="AJ339" s="1425">
        <f t="shared" si="143"/>
        <v>0</v>
      </c>
      <c r="AK339" s="1425">
        <f t="shared" si="143"/>
        <v>0</v>
      </c>
      <c r="AL339" s="1425">
        <f t="shared" si="143"/>
        <v>0</v>
      </c>
      <c r="AM339" s="1425">
        <f t="shared" si="143"/>
        <v>0</v>
      </c>
      <c r="AN339" s="1425">
        <f t="shared" si="143"/>
        <v>0</v>
      </c>
      <c r="AO339" s="1425">
        <f t="shared" si="143"/>
        <v>0</v>
      </c>
      <c r="AP339" s="1425">
        <f t="shared" si="143"/>
        <v>0</v>
      </c>
      <c r="AQ339" s="1425">
        <f t="shared" si="143"/>
        <v>0</v>
      </c>
      <c r="AR339" s="1425">
        <f t="shared" si="143"/>
        <v>0</v>
      </c>
      <c r="AS339" s="1425">
        <f t="shared" si="143"/>
        <v>0</v>
      </c>
      <c r="AT339" s="1425">
        <f t="shared" si="143"/>
        <v>0</v>
      </c>
      <c r="AU339" s="1425">
        <f t="shared" si="93"/>
        <v>0</v>
      </c>
      <c r="AV339" s="1425">
        <f t="shared" si="94"/>
        <v>0</v>
      </c>
      <c r="AW339" s="1425">
        <f t="shared" si="95"/>
        <v>0</v>
      </c>
      <c r="AX339" s="1425">
        <f t="shared" si="96"/>
        <v>0</v>
      </c>
      <c r="AY339" s="1425">
        <f t="shared" si="97"/>
        <v>0</v>
      </c>
      <c r="AZ339" s="1425">
        <f t="shared" si="98"/>
        <v>0</v>
      </c>
      <c r="BA339" s="1425">
        <f t="shared" si="99"/>
        <v>0</v>
      </c>
      <c r="BB339" s="1425">
        <f t="shared" si="100"/>
        <v>0</v>
      </c>
      <c r="BC339" s="1425">
        <f t="shared" si="101"/>
        <v>0</v>
      </c>
      <c r="BD339" s="1425">
        <f t="shared" si="102"/>
        <v>0</v>
      </c>
      <c r="BE339" s="1425">
        <f t="shared" si="103"/>
        <v>0</v>
      </c>
      <c r="BF339" s="1425">
        <f t="shared" si="104"/>
        <v>0</v>
      </c>
      <c r="BG339" s="1425">
        <f t="shared" si="105"/>
        <v>0</v>
      </c>
      <c r="BH339" s="1425">
        <f t="shared" si="106"/>
        <v>0</v>
      </c>
      <c r="BI339" s="1425">
        <f t="shared" si="107"/>
        <v>0</v>
      </c>
      <c r="BJ339" s="1425">
        <f t="shared" si="108"/>
        <v>0</v>
      </c>
      <c r="BK339" s="1425">
        <f t="shared" si="109"/>
        <v>0</v>
      </c>
      <c r="BL339" s="1425">
        <f t="shared" si="110"/>
        <v>0</v>
      </c>
      <c r="BM339" s="1425">
        <f t="shared" si="111"/>
        <v>0</v>
      </c>
      <c r="BN339" s="1448">
        <f t="shared" si="112"/>
        <v>0</v>
      </c>
      <c r="BO339" s="1432"/>
      <c r="BP339" s="1432"/>
      <c r="BQ339" s="1432"/>
      <c r="BR339" s="1432"/>
      <c r="BS339" s="1432"/>
      <c r="BT339" s="1432"/>
      <c r="BU339" s="1432"/>
      <c r="BV339" s="1432"/>
      <c r="BW339" s="1432"/>
      <c r="BX339" s="1432"/>
      <c r="BY339" s="1432"/>
      <c r="BZ339" s="1432"/>
      <c r="CA339" s="1432"/>
      <c r="CB339" s="1432"/>
      <c r="CC339" s="1432"/>
      <c r="CD339" s="1432"/>
      <c r="CE339" s="1432"/>
      <c r="CF339" s="1432"/>
      <c r="CG339" s="1432"/>
      <c r="CH339" s="1432"/>
      <c r="CI339" s="1432"/>
      <c r="CJ339" s="1432"/>
      <c r="CK339" s="1432"/>
      <c r="CL339" s="1432"/>
      <c r="CM339" s="1432"/>
      <c r="CN339" s="1432"/>
      <c r="CO339" s="1432"/>
      <c r="CP339" s="1432"/>
      <c r="CQ339" s="1432"/>
      <c r="CR339" s="1432"/>
      <c r="CS339" s="1432"/>
      <c r="CT339" s="1432"/>
      <c r="CU339" s="1432"/>
      <c r="CV339" s="1432"/>
      <c r="CW339" s="1432"/>
      <c r="CX339" s="1432"/>
      <c r="CY339" s="1432"/>
      <c r="CZ339" s="1432"/>
      <c r="DA339" s="1432"/>
      <c r="DB339" s="1432"/>
      <c r="DC339" s="1432"/>
      <c r="DD339" s="1432"/>
      <c r="DE339" s="1432"/>
      <c r="DF339" s="1432"/>
      <c r="DG339" s="1432"/>
      <c r="DH339" s="1432"/>
      <c r="DI339" s="1432"/>
      <c r="DJ339" s="1432"/>
      <c r="DK339" s="1432"/>
      <c r="DL339" s="1432"/>
    </row>
    <row r="340" spans="2:116" ht="10.5">
      <c r="B340" s="1624" t="s">
        <v>80</v>
      </c>
      <c r="C340" s="1446" t="s">
        <v>66</v>
      </c>
      <c r="D340" s="1424"/>
      <c r="E340" s="1424"/>
      <c r="F340" s="1424"/>
      <c r="G340" s="1424">
        <f t="shared" si="113"/>
        <v>0</v>
      </c>
      <c r="H340" s="1424">
        <f t="shared" ref="H340:Z340" si="144">+G340+H277</f>
        <v>0</v>
      </c>
      <c r="I340" s="1424">
        <f t="shared" si="144"/>
        <v>0</v>
      </c>
      <c r="J340" s="1424">
        <f t="shared" si="144"/>
        <v>0</v>
      </c>
      <c r="K340" s="1424">
        <f t="shared" si="144"/>
        <v>0</v>
      </c>
      <c r="L340" s="1424">
        <f t="shared" si="144"/>
        <v>0</v>
      </c>
      <c r="M340" s="1424">
        <f t="shared" si="144"/>
        <v>0</v>
      </c>
      <c r="N340" s="1424">
        <f t="shared" si="144"/>
        <v>0</v>
      </c>
      <c r="O340" s="1424">
        <f t="shared" si="144"/>
        <v>0</v>
      </c>
      <c r="P340" s="1424">
        <f t="shared" si="144"/>
        <v>0</v>
      </c>
      <c r="Q340" s="1424">
        <f t="shared" si="144"/>
        <v>0</v>
      </c>
      <c r="R340" s="1424">
        <f t="shared" si="144"/>
        <v>0</v>
      </c>
      <c r="S340" s="1424">
        <f t="shared" si="144"/>
        <v>0</v>
      </c>
      <c r="T340" s="1424">
        <f t="shared" si="144"/>
        <v>0</v>
      </c>
      <c r="U340" s="1424">
        <f t="shared" si="144"/>
        <v>0</v>
      </c>
      <c r="V340" s="1424">
        <f t="shared" si="144"/>
        <v>0</v>
      </c>
      <c r="W340" s="1424">
        <f t="shared" si="144"/>
        <v>0</v>
      </c>
      <c r="X340" s="1424">
        <f t="shared" si="144"/>
        <v>0</v>
      </c>
      <c r="Y340" s="1424">
        <f t="shared" si="144"/>
        <v>0</v>
      </c>
      <c r="Z340" s="1424">
        <f t="shared" si="144"/>
        <v>0</v>
      </c>
      <c r="AA340" s="1424">
        <f t="shared" ref="AA340:AT340" si="145">+Z340+AA277</f>
        <v>0</v>
      </c>
      <c r="AB340" s="1424">
        <f t="shared" si="145"/>
        <v>0</v>
      </c>
      <c r="AC340" s="1424">
        <f t="shared" si="145"/>
        <v>0</v>
      </c>
      <c r="AD340" s="1424">
        <f t="shared" si="145"/>
        <v>0</v>
      </c>
      <c r="AE340" s="1424">
        <f t="shared" si="145"/>
        <v>0</v>
      </c>
      <c r="AF340" s="1424">
        <f t="shared" si="145"/>
        <v>0</v>
      </c>
      <c r="AG340" s="1424">
        <f t="shared" si="145"/>
        <v>0</v>
      </c>
      <c r="AH340" s="1424">
        <f t="shared" si="145"/>
        <v>0</v>
      </c>
      <c r="AI340" s="1424">
        <f t="shared" si="145"/>
        <v>0</v>
      </c>
      <c r="AJ340" s="1424">
        <f t="shared" si="145"/>
        <v>0</v>
      </c>
      <c r="AK340" s="1424">
        <f t="shared" si="145"/>
        <v>0</v>
      </c>
      <c r="AL340" s="1424">
        <f t="shared" si="145"/>
        <v>0</v>
      </c>
      <c r="AM340" s="1424">
        <f t="shared" si="145"/>
        <v>0</v>
      </c>
      <c r="AN340" s="1424">
        <f t="shared" si="145"/>
        <v>0</v>
      </c>
      <c r="AO340" s="1424">
        <f t="shared" si="145"/>
        <v>0</v>
      </c>
      <c r="AP340" s="1424">
        <f t="shared" si="145"/>
        <v>0</v>
      </c>
      <c r="AQ340" s="1424">
        <f t="shared" si="145"/>
        <v>0</v>
      </c>
      <c r="AR340" s="1424">
        <f t="shared" si="145"/>
        <v>0</v>
      </c>
      <c r="AS340" s="1424">
        <f t="shared" si="145"/>
        <v>0</v>
      </c>
      <c r="AT340" s="1424">
        <f t="shared" si="145"/>
        <v>0</v>
      </c>
      <c r="AU340" s="1424">
        <f t="shared" si="93"/>
        <v>0</v>
      </c>
      <c r="AV340" s="1424">
        <f t="shared" si="94"/>
        <v>0</v>
      </c>
      <c r="AW340" s="1424">
        <f t="shared" si="95"/>
        <v>0</v>
      </c>
      <c r="AX340" s="1424">
        <f t="shared" si="96"/>
        <v>0</v>
      </c>
      <c r="AY340" s="1424">
        <f t="shared" si="97"/>
        <v>0</v>
      </c>
      <c r="AZ340" s="1424">
        <f t="shared" si="98"/>
        <v>0</v>
      </c>
      <c r="BA340" s="1424">
        <f t="shared" si="99"/>
        <v>0</v>
      </c>
      <c r="BB340" s="1424">
        <f t="shared" si="100"/>
        <v>0</v>
      </c>
      <c r="BC340" s="1424">
        <f t="shared" si="101"/>
        <v>0</v>
      </c>
      <c r="BD340" s="1424">
        <f t="shared" si="102"/>
        <v>0</v>
      </c>
      <c r="BE340" s="1424">
        <f t="shared" si="103"/>
        <v>0</v>
      </c>
      <c r="BF340" s="1424">
        <f t="shared" si="104"/>
        <v>0</v>
      </c>
      <c r="BG340" s="1424">
        <f t="shared" si="105"/>
        <v>0</v>
      </c>
      <c r="BH340" s="1424">
        <f t="shared" si="106"/>
        <v>0</v>
      </c>
      <c r="BI340" s="1424">
        <f t="shared" si="107"/>
        <v>0</v>
      </c>
      <c r="BJ340" s="1424">
        <f t="shared" si="108"/>
        <v>0</v>
      </c>
      <c r="BK340" s="1424">
        <f t="shared" si="109"/>
        <v>0</v>
      </c>
      <c r="BL340" s="1424">
        <f t="shared" si="110"/>
        <v>0</v>
      </c>
      <c r="BM340" s="1424">
        <f t="shared" si="111"/>
        <v>0</v>
      </c>
      <c r="BN340" s="1449">
        <f t="shared" si="112"/>
        <v>0</v>
      </c>
      <c r="BO340" s="1432"/>
      <c r="BP340" s="1432"/>
      <c r="BQ340" s="1432"/>
      <c r="BR340" s="1432"/>
      <c r="BS340" s="1432"/>
      <c r="BT340" s="1432"/>
      <c r="BU340" s="1432"/>
      <c r="BV340" s="1432"/>
      <c r="BW340" s="1432"/>
      <c r="BX340" s="1432"/>
      <c r="BY340" s="1432"/>
      <c r="BZ340" s="1432"/>
      <c r="CA340" s="1432"/>
      <c r="CB340" s="1432"/>
      <c r="CC340" s="1432"/>
      <c r="CD340" s="1432"/>
      <c r="CE340" s="1432"/>
      <c r="CF340" s="1432"/>
      <c r="CG340" s="1432"/>
      <c r="CH340" s="1432"/>
      <c r="CI340" s="1432"/>
      <c r="CJ340" s="1432"/>
      <c r="CK340" s="1432"/>
      <c r="CL340" s="1432"/>
      <c r="CM340" s="1432"/>
      <c r="CN340" s="1432"/>
      <c r="CO340" s="1432"/>
      <c r="CP340" s="1432"/>
      <c r="CQ340" s="1432"/>
      <c r="CR340" s="1432"/>
      <c r="CS340" s="1432"/>
      <c r="CT340" s="1432"/>
      <c r="CU340" s="1432"/>
      <c r="CV340" s="1432"/>
      <c r="CW340" s="1432"/>
      <c r="CX340" s="1432"/>
      <c r="CY340" s="1432"/>
      <c r="CZ340" s="1432"/>
      <c r="DA340" s="1432"/>
      <c r="DB340" s="1432"/>
      <c r="DC340" s="1432"/>
      <c r="DD340" s="1432"/>
      <c r="DE340" s="1432"/>
      <c r="DF340" s="1432"/>
      <c r="DG340" s="1432"/>
      <c r="DH340" s="1432"/>
      <c r="DI340" s="1432"/>
      <c r="DJ340" s="1432"/>
      <c r="DK340" s="1432"/>
      <c r="DL340" s="1432"/>
    </row>
    <row r="341" spans="2:116" ht="10.5">
      <c r="B341" s="1624"/>
      <c r="C341" s="1446" t="s">
        <v>67</v>
      </c>
      <c r="D341" s="1425"/>
      <c r="E341" s="1425"/>
      <c r="F341" s="1425"/>
      <c r="G341" s="1425">
        <f t="shared" si="113"/>
        <v>0</v>
      </c>
      <c r="H341" s="1425">
        <f t="shared" ref="H341:Z341" si="146">+G341+H278</f>
        <v>0</v>
      </c>
      <c r="I341" s="1425">
        <f t="shared" si="146"/>
        <v>0</v>
      </c>
      <c r="J341" s="1425">
        <f t="shared" si="146"/>
        <v>0</v>
      </c>
      <c r="K341" s="1425">
        <f t="shared" si="146"/>
        <v>0</v>
      </c>
      <c r="L341" s="1425">
        <f t="shared" si="146"/>
        <v>0</v>
      </c>
      <c r="M341" s="1425">
        <f t="shared" si="146"/>
        <v>0</v>
      </c>
      <c r="N341" s="1425">
        <f t="shared" si="146"/>
        <v>0</v>
      </c>
      <c r="O341" s="1425">
        <f t="shared" si="146"/>
        <v>0</v>
      </c>
      <c r="P341" s="1425">
        <f t="shared" si="146"/>
        <v>0</v>
      </c>
      <c r="Q341" s="1425">
        <f t="shared" si="146"/>
        <v>0</v>
      </c>
      <c r="R341" s="1425">
        <f t="shared" si="146"/>
        <v>0</v>
      </c>
      <c r="S341" s="1425">
        <f t="shared" si="146"/>
        <v>0</v>
      </c>
      <c r="T341" s="1425">
        <f t="shared" si="146"/>
        <v>0</v>
      </c>
      <c r="U341" s="1425">
        <f t="shared" si="146"/>
        <v>0</v>
      </c>
      <c r="V341" s="1425">
        <f t="shared" si="146"/>
        <v>0</v>
      </c>
      <c r="W341" s="1425">
        <f t="shared" si="146"/>
        <v>0</v>
      </c>
      <c r="X341" s="1425">
        <f t="shared" si="146"/>
        <v>0</v>
      </c>
      <c r="Y341" s="1425">
        <f t="shared" si="146"/>
        <v>0</v>
      </c>
      <c r="Z341" s="1425">
        <f t="shared" si="146"/>
        <v>0</v>
      </c>
      <c r="AA341" s="1425">
        <f t="shared" ref="AA341:AT341" si="147">+Z341+AA278</f>
        <v>0</v>
      </c>
      <c r="AB341" s="1425">
        <f t="shared" si="147"/>
        <v>0</v>
      </c>
      <c r="AC341" s="1425">
        <f t="shared" si="147"/>
        <v>0</v>
      </c>
      <c r="AD341" s="1425">
        <f t="shared" si="147"/>
        <v>0</v>
      </c>
      <c r="AE341" s="1425">
        <f t="shared" si="147"/>
        <v>0</v>
      </c>
      <c r="AF341" s="1425">
        <f t="shared" si="147"/>
        <v>0</v>
      </c>
      <c r="AG341" s="1425">
        <f t="shared" si="147"/>
        <v>0</v>
      </c>
      <c r="AH341" s="1425">
        <f t="shared" si="147"/>
        <v>0</v>
      </c>
      <c r="AI341" s="1425">
        <f t="shared" si="147"/>
        <v>0</v>
      </c>
      <c r="AJ341" s="1425">
        <f t="shared" si="147"/>
        <v>0</v>
      </c>
      <c r="AK341" s="1425">
        <f t="shared" si="147"/>
        <v>0</v>
      </c>
      <c r="AL341" s="1425">
        <f t="shared" si="147"/>
        <v>0</v>
      </c>
      <c r="AM341" s="1425">
        <f t="shared" si="147"/>
        <v>0</v>
      </c>
      <c r="AN341" s="1425">
        <f t="shared" si="147"/>
        <v>0</v>
      </c>
      <c r="AO341" s="1425">
        <f t="shared" si="147"/>
        <v>0</v>
      </c>
      <c r="AP341" s="1425">
        <f t="shared" si="147"/>
        <v>0</v>
      </c>
      <c r="AQ341" s="1425">
        <f t="shared" si="147"/>
        <v>0</v>
      </c>
      <c r="AR341" s="1425">
        <f t="shared" si="147"/>
        <v>0</v>
      </c>
      <c r="AS341" s="1425">
        <f t="shared" si="147"/>
        <v>0</v>
      </c>
      <c r="AT341" s="1425">
        <f t="shared" si="147"/>
        <v>0</v>
      </c>
      <c r="AU341" s="1425">
        <f t="shared" si="93"/>
        <v>0</v>
      </c>
      <c r="AV341" s="1425">
        <f t="shared" si="94"/>
        <v>0</v>
      </c>
      <c r="AW341" s="1425">
        <f t="shared" si="95"/>
        <v>0</v>
      </c>
      <c r="AX341" s="1425">
        <f t="shared" si="96"/>
        <v>0</v>
      </c>
      <c r="AY341" s="1425">
        <f t="shared" si="97"/>
        <v>0</v>
      </c>
      <c r="AZ341" s="1425">
        <f t="shared" si="98"/>
        <v>0</v>
      </c>
      <c r="BA341" s="1425">
        <f t="shared" si="99"/>
        <v>0</v>
      </c>
      <c r="BB341" s="1425">
        <f t="shared" si="100"/>
        <v>0</v>
      </c>
      <c r="BC341" s="1425">
        <f t="shared" si="101"/>
        <v>0</v>
      </c>
      <c r="BD341" s="1425">
        <f t="shared" si="102"/>
        <v>0</v>
      </c>
      <c r="BE341" s="1425">
        <f t="shared" si="103"/>
        <v>0</v>
      </c>
      <c r="BF341" s="1425">
        <f t="shared" si="104"/>
        <v>0</v>
      </c>
      <c r="BG341" s="1425">
        <f t="shared" si="105"/>
        <v>0</v>
      </c>
      <c r="BH341" s="1425">
        <f t="shared" si="106"/>
        <v>0</v>
      </c>
      <c r="BI341" s="1425">
        <f t="shared" si="107"/>
        <v>0</v>
      </c>
      <c r="BJ341" s="1425">
        <f t="shared" si="108"/>
        <v>0</v>
      </c>
      <c r="BK341" s="1425">
        <f t="shared" si="109"/>
        <v>0</v>
      </c>
      <c r="BL341" s="1425">
        <f t="shared" si="110"/>
        <v>0</v>
      </c>
      <c r="BM341" s="1425">
        <f t="shared" si="111"/>
        <v>0</v>
      </c>
      <c r="BN341" s="1448">
        <f t="shared" si="112"/>
        <v>0</v>
      </c>
      <c r="BO341" s="1432"/>
      <c r="BP341" s="1432"/>
      <c r="BQ341" s="1432"/>
      <c r="BR341" s="1432"/>
      <c r="BS341" s="1432"/>
      <c r="BT341" s="1432"/>
      <c r="BU341" s="1432"/>
      <c r="BV341" s="1432"/>
      <c r="BW341" s="1432"/>
      <c r="BX341" s="1432"/>
      <c r="BY341" s="1432"/>
      <c r="BZ341" s="1432"/>
      <c r="CA341" s="1432"/>
      <c r="CB341" s="1432"/>
      <c r="CC341" s="1432"/>
      <c r="CD341" s="1432"/>
      <c r="CE341" s="1432"/>
      <c r="CF341" s="1432"/>
      <c r="CG341" s="1432"/>
      <c r="CH341" s="1432"/>
      <c r="CI341" s="1432"/>
      <c r="CJ341" s="1432"/>
      <c r="CK341" s="1432"/>
      <c r="CL341" s="1432"/>
      <c r="CM341" s="1432"/>
      <c r="CN341" s="1432"/>
      <c r="CO341" s="1432"/>
      <c r="CP341" s="1432"/>
      <c r="CQ341" s="1432"/>
      <c r="CR341" s="1432"/>
      <c r="CS341" s="1432"/>
      <c r="CT341" s="1432"/>
      <c r="CU341" s="1432"/>
      <c r="CV341" s="1432"/>
      <c r="CW341" s="1432"/>
      <c r="CX341" s="1432"/>
      <c r="CY341" s="1432"/>
      <c r="CZ341" s="1432"/>
      <c r="DA341" s="1432"/>
      <c r="DB341" s="1432"/>
      <c r="DC341" s="1432"/>
      <c r="DD341" s="1432"/>
      <c r="DE341" s="1432"/>
      <c r="DF341" s="1432"/>
      <c r="DG341" s="1432"/>
      <c r="DH341" s="1432"/>
      <c r="DI341" s="1432"/>
      <c r="DJ341" s="1432"/>
      <c r="DK341" s="1432"/>
      <c r="DL341" s="1432"/>
    </row>
    <row r="342" spans="2:116" ht="10.5">
      <c r="B342" s="1624"/>
      <c r="C342" s="1446" t="s">
        <v>68</v>
      </c>
      <c r="D342" s="1424"/>
      <c r="E342" s="1424"/>
      <c r="F342" s="1424"/>
      <c r="G342" s="1424">
        <f t="shared" si="113"/>
        <v>0</v>
      </c>
      <c r="H342" s="1424">
        <f t="shared" ref="H342:Z342" si="148">+G342+H279</f>
        <v>0</v>
      </c>
      <c r="I342" s="1424">
        <f t="shared" si="148"/>
        <v>0</v>
      </c>
      <c r="J342" s="1424">
        <f t="shared" si="148"/>
        <v>0</v>
      </c>
      <c r="K342" s="1424">
        <f t="shared" si="148"/>
        <v>0</v>
      </c>
      <c r="L342" s="1424">
        <f t="shared" si="148"/>
        <v>0</v>
      </c>
      <c r="M342" s="1424">
        <f t="shared" si="148"/>
        <v>0</v>
      </c>
      <c r="N342" s="1424">
        <f t="shared" si="148"/>
        <v>0</v>
      </c>
      <c r="O342" s="1424">
        <f t="shared" si="148"/>
        <v>0</v>
      </c>
      <c r="P342" s="1424">
        <f t="shared" si="148"/>
        <v>0</v>
      </c>
      <c r="Q342" s="1424">
        <f t="shared" si="148"/>
        <v>0</v>
      </c>
      <c r="R342" s="1424">
        <f t="shared" si="148"/>
        <v>0</v>
      </c>
      <c r="S342" s="1424">
        <f t="shared" si="148"/>
        <v>0</v>
      </c>
      <c r="T342" s="1424">
        <f t="shared" si="148"/>
        <v>0</v>
      </c>
      <c r="U342" s="1424">
        <f t="shared" si="148"/>
        <v>0</v>
      </c>
      <c r="V342" s="1424">
        <f t="shared" si="148"/>
        <v>0</v>
      </c>
      <c r="W342" s="1424">
        <f t="shared" si="148"/>
        <v>0</v>
      </c>
      <c r="X342" s="1424">
        <f t="shared" si="148"/>
        <v>0</v>
      </c>
      <c r="Y342" s="1424">
        <f t="shared" si="148"/>
        <v>0</v>
      </c>
      <c r="Z342" s="1424">
        <f t="shared" si="148"/>
        <v>0</v>
      </c>
      <c r="AA342" s="1424">
        <f t="shared" ref="AA342:AT342" si="149">+Z342+AA279</f>
        <v>0</v>
      </c>
      <c r="AB342" s="1424">
        <f t="shared" si="149"/>
        <v>0</v>
      </c>
      <c r="AC342" s="1424">
        <f t="shared" si="149"/>
        <v>0</v>
      </c>
      <c r="AD342" s="1424">
        <f t="shared" si="149"/>
        <v>0</v>
      </c>
      <c r="AE342" s="1424">
        <f t="shared" si="149"/>
        <v>0</v>
      </c>
      <c r="AF342" s="1424">
        <f t="shared" si="149"/>
        <v>0</v>
      </c>
      <c r="AG342" s="1424">
        <f t="shared" si="149"/>
        <v>0</v>
      </c>
      <c r="AH342" s="1424">
        <f t="shared" si="149"/>
        <v>0</v>
      </c>
      <c r="AI342" s="1424">
        <f t="shared" si="149"/>
        <v>0</v>
      </c>
      <c r="AJ342" s="1424">
        <f t="shared" si="149"/>
        <v>0</v>
      </c>
      <c r="AK342" s="1424">
        <f t="shared" si="149"/>
        <v>0</v>
      </c>
      <c r="AL342" s="1424">
        <f t="shared" si="149"/>
        <v>0</v>
      </c>
      <c r="AM342" s="1424">
        <f t="shared" si="149"/>
        <v>0</v>
      </c>
      <c r="AN342" s="1424">
        <f t="shared" si="149"/>
        <v>0</v>
      </c>
      <c r="AO342" s="1424">
        <f t="shared" si="149"/>
        <v>0</v>
      </c>
      <c r="AP342" s="1424">
        <f t="shared" si="149"/>
        <v>0</v>
      </c>
      <c r="AQ342" s="1424">
        <f t="shared" si="149"/>
        <v>0</v>
      </c>
      <c r="AR342" s="1424">
        <f t="shared" si="149"/>
        <v>0</v>
      </c>
      <c r="AS342" s="1424">
        <f t="shared" si="149"/>
        <v>0</v>
      </c>
      <c r="AT342" s="1424">
        <f t="shared" si="149"/>
        <v>0</v>
      </c>
      <c r="AU342" s="1424">
        <f t="shared" si="93"/>
        <v>0</v>
      </c>
      <c r="AV342" s="1424">
        <f t="shared" si="94"/>
        <v>0</v>
      </c>
      <c r="AW342" s="1424">
        <f t="shared" si="95"/>
        <v>0</v>
      </c>
      <c r="AX342" s="1424">
        <f t="shared" si="96"/>
        <v>0</v>
      </c>
      <c r="AY342" s="1424">
        <f t="shared" si="97"/>
        <v>0</v>
      </c>
      <c r="AZ342" s="1424">
        <f t="shared" si="98"/>
        <v>0</v>
      </c>
      <c r="BA342" s="1424">
        <f t="shared" si="99"/>
        <v>0</v>
      </c>
      <c r="BB342" s="1424">
        <f t="shared" si="100"/>
        <v>0</v>
      </c>
      <c r="BC342" s="1424">
        <f t="shared" si="101"/>
        <v>0</v>
      </c>
      <c r="BD342" s="1424">
        <f t="shared" si="102"/>
        <v>0</v>
      </c>
      <c r="BE342" s="1424">
        <f t="shared" si="103"/>
        <v>0</v>
      </c>
      <c r="BF342" s="1424">
        <f t="shared" si="104"/>
        <v>0</v>
      </c>
      <c r="BG342" s="1424">
        <f t="shared" si="105"/>
        <v>0</v>
      </c>
      <c r="BH342" s="1424">
        <f t="shared" si="106"/>
        <v>0</v>
      </c>
      <c r="BI342" s="1424">
        <f t="shared" si="107"/>
        <v>0</v>
      </c>
      <c r="BJ342" s="1424">
        <f t="shared" si="108"/>
        <v>0</v>
      </c>
      <c r="BK342" s="1424">
        <f t="shared" si="109"/>
        <v>0</v>
      </c>
      <c r="BL342" s="1424">
        <f t="shared" si="110"/>
        <v>0</v>
      </c>
      <c r="BM342" s="1424">
        <f t="shared" si="111"/>
        <v>0</v>
      </c>
      <c r="BN342" s="1449">
        <f t="shared" si="112"/>
        <v>0</v>
      </c>
      <c r="BO342" s="1432"/>
      <c r="BP342" s="1432"/>
      <c r="BQ342" s="1432"/>
      <c r="BR342" s="1432"/>
      <c r="BS342" s="1432"/>
      <c r="BT342" s="1432"/>
      <c r="BU342" s="1432"/>
      <c r="BV342" s="1432"/>
      <c r="BW342" s="1432"/>
      <c r="BX342" s="1432"/>
      <c r="BY342" s="1432"/>
      <c r="BZ342" s="1432"/>
      <c r="CA342" s="1432"/>
      <c r="CB342" s="1432"/>
      <c r="CC342" s="1432"/>
      <c r="CD342" s="1432"/>
      <c r="CE342" s="1432"/>
      <c r="CF342" s="1432"/>
      <c r="CG342" s="1432"/>
      <c r="CH342" s="1432"/>
      <c r="CI342" s="1432"/>
      <c r="CJ342" s="1432"/>
      <c r="CK342" s="1432"/>
      <c r="CL342" s="1432"/>
      <c r="CM342" s="1432"/>
      <c r="CN342" s="1432"/>
      <c r="CO342" s="1432"/>
      <c r="CP342" s="1432"/>
      <c r="CQ342" s="1432"/>
      <c r="CR342" s="1432"/>
      <c r="CS342" s="1432"/>
      <c r="CT342" s="1432"/>
      <c r="CU342" s="1432"/>
      <c r="CV342" s="1432"/>
      <c r="CW342" s="1432"/>
      <c r="CX342" s="1432"/>
      <c r="CY342" s="1432"/>
      <c r="CZ342" s="1432"/>
      <c r="DA342" s="1432"/>
      <c r="DB342" s="1432"/>
      <c r="DC342" s="1432"/>
      <c r="DD342" s="1432"/>
      <c r="DE342" s="1432"/>
      <c r="DF342" s="1432"/>
      <c r="DG342" s="1432"/>
      <c r="DH342" s="1432"/>
      <c r="DI342" s="1432"/>
      <c r="DJ342" s="1432"/>
      <c r="DK342" s="1432"/>
      <c r="DL342" s="1432"/>
    </row>
    <row r="343" spans="2:116" ht="10.5">
      <c r="B343" s="1458"/>
      <c r="C343" s="1446" t="s">
        <v>69</v>
      </c>
      <c r="D343" s="1425"/>
      <c r="E343" s="1425"/>
      <c r="F343" s="1425"/>
      <c r="G343" s="1425">
        <f t="shared" si="113"/>
        <v>0</v>
      </c>
      <c r="H343" s="1425">
        <f t="shared" ref="H343:Z343" si="150">+G343+H280</f>
        <v>0</v>
      </c>
      <c r="I343" s="1425">
        <f t="shared" si="150"/>
        <v>0</v>
      </c>
      <c r="J343" s="1425">
        <f t="shared" si="150"/>
        <v>0</v>
      </c>
      <c r="K343" s="1425">
        <f t="shared" si="150"/>
        <v>0</v>
      </c>
      <c r="L343" s="1425">
        <f t="shared" si="150"/>
        <v>0</v>
      </c>
      <c r="M343" s="1425">
        <f t="shared" si="150"/>
        <v>0</v>
      </c>
      <c r="N343" s="1425">
        <f t="shared" si="150"/>
        <v>0</v>
      </c>
      <c r="O343" s="1425">
        <f t="shared" si="150"/>
        <v>0</v>
      </c>
      <c r="P343" s="1425">
        <f t="shared" si="150"/>
        <v>0</v>
      </c>
      <c r="Q343" s="1425">
        <f t="shared" si="150"/>
        <v>0</v>
      </c>
      <c r="R343" s="1425">
        <f t="shared" si="150"/>
        <v>0</v>
      </c>
      <c r="S343" s="1425">
        <f t="shared" si="150"/>
        <v>0</v>
      </c>
      <c r="T343" s="1425">
        <f t="shared" si="150"/>
        <v>0</v>
      </c>
      <c r="U343" s="1425">
        <f t="shared" si="150"/>
        <v>0</v>
      </c>
      <c r="V343" s="1425">
        <f t="shared" si="150"/>
        <v>0</v>
      </c>
      <c r="W343" s="1425">
        <f t="shared" si="150"/>
        <v>0</v>
      </c>
      <c r="X343" s="1425">
        <f t="shared" si="150"/>
        <v>0</v>
      </c>
      <c r="Y343" s="1425">
        <f t="shared" si="150"/>
        <v>0</v>
      </c>
      <c r="Z343" s="1425">
        <f t="shared" si="150"/>
        <v>0</v>
      </c>
      <c r="AA343" s="1425">
        <f t="shared" ref="AA343:AT343" si="151">+Z343+AA280</f>
        <v>0</v>
      </c>
      <c r="AB343" s="1425">
        <f t="shared" si="151"/>
        <v>0</v>
      </c>
      <c r="AC343" s="1425">
        <f t="shared" si="151"/>
        <v>0</v>
      </c>
      <c r="AD343" s="1425">
        <f t="shared" si="151"/>
        <v>0</v>
      </c>
      <c r="AE343" s="1425">
        <f t="shared" si="151"/>
        <v>0</v>
      </c>
      <c r="AF343" s="1425">
        <f t="shared" si="151"/>
        <v>0</v>
      </c>
      <c r="AG343" s="1425">
        <f t="shared" si="151"/>
        <v>0</v>
      </c>
      <c r="AH343" s="1425">
        <f t="shared" si="151"/>
        <v>0</v>
      </c>
      <c r="AI343" s="1425">
        <f t="shared" si="151"/>
        <v>0</v>
      </c>
      <c r="AJ343" s="1425">
        <f t="shared" si="151"/>
        <v>0</v>
      </c>
      <c r="AK343" s="1425">
        <f t="shared" si="151"/>
        <v>0</v>
      </c>
      <c r="AL343" s="1425">
        <f t="shared" si="151"/>
        <v>0</v>
      </c>
      <c r="AM343" s="1425">
        <f t="shared" si="151"/>
        <v>0</v>
      </c>
      <c r="AN343" s="1425">
        <f t="shared" si="151"/>
        <v>0</v>
      </c>
      <c r="AO343" s="1425">
        <f t="shared" si="151"/>
        <v>0</v>
      </c>
      <c r="AP343" s="1425">
        <f t="shared" si="151"/>
        <v>0</v>
      </c>
      <c r="AQ343" s="1425">
        <f t="shared" si="151"/>
        <v>0</v>
      </c>
      <c r="AR343" s="1425">
        <f t="shared" si="151"/>
        <v>0</v>
      </c>
      <c r="AS343" s="1425">
        <f t="shared" si="151"/>
        <v>0</v>
      </c>
      <c r="AT343" s="1425">
        <f t="shared" si="151"/>
        <v>0</v>
      </c>
      <c r="AU343" s="1425">
        <f t="shared" si="93"/>
        <v>0</v>
      </c>
      <c r="AV343" s="1425">
        <f t="shared" si="94"/>
        <v>0</v>
      </c>
      <c r="AW343" s="1425">
        <f t="shared" si="95"/>
        <v>0</v>
      </c>
      <c r="AX343" s="1425">
        <f t="shared" si="96"/>
        <v>0</v>
      </c>
      <c r="AY343" s="1425">
        <f t="shared" si="97"/>
        <v>0</v>
      </c>
      <c r="AZ343" s="1425">
        <f t="shared" si="98"/>
        <v>0</v>
      </c>
      <c r="BA343" s="1425">
        <f t="shared" si="99"/>
        <v>0</v>
      </c>
      <c r="BB343" s="1425">
        <f t="shared" si="100"/>
        <v>0</v>
      </c>
      <c r="BC343" s="1425">
        <f t="shared" si="101"/>
        <v>0</v>
      </c>
      <c r="BD343" s="1425">
        <f t="shared" si="102"/>
        <v>0</v>
      </c>
      <c r="BE343" s="1425">
        <f t="shared" si="103"/>
        <v>0</v>
      </c>
      <c r="BF343" s="1425">
        <f t="shared" si="104"/>
        <v>0</v>
      </c>
      <c r="BG343" s="1425">
        <f t="shared" si="105"/>
        <v>0</v>
      </c>
      <c r="BH343" s="1425">
        <f t="shared" si="106"/>
        <v>0</v>
      </c>
      <c r="BI343" s="1425">
        <f t="shared" si="107"/>
        <v>0</v>
      </c>
      <c r="BJ343" s="1425">
        <f t="shared" si="108"/>
        <v>0</v>
      </c>
      <c r="BK343" s="1425">
        <f t="shared" si="109"/>
        <v>0</v>
      </c>
      <c r="BL343" s="1425">
        <f t="shared" si="110"/>
        <v>0</v>
      </c>
      <c r="BM343" s="1425">
        <f t="shared" si="111"/>
        <v>0</v>
      </c>
      <c r="BN343" s="1448">
        <f t="shared" si="112"/>
        <v>0</v>
      </c>
      <c r="BO343" s="1432"/>
      <c r="BP343" s="1432"/>
      <c r="BQ343" s="1432"/>
      <c r="BR343" s="1432"/>
      <c r="BS343" s="1432"/>
      <c r="BT343" s="1432"/>
      <c r="BU343" s="1432"/>
      <c r="BV343" s="1432"/>
      <c r="BW343" s="1432"/>
      <c r="BX343" s="1432"/>
      <c r="BY343" s="1432"/>
      <c r="BZ343" s="1432"/>
      <c r="CA343" s="1432"/>
      <c r="CB343" s="1432"/>
      <c r="CC343" s="1432"/>
      <c r="CD343" s="1432"/>
      <c r="CE343" s="1432"/>
      <c r="CF343" s="1432"/>
      <c r="CG343" s="1432"/>
      <c r="CH343" s="1432"/>
      <c r="CI343" s="1432"/>
      <c r="CJ343" s="1432"/>
      <c r="CK343" s="1432"/>
      <c r="CL343" s="1432"/>
      <c r="CM343" s="1432"/>
      <c r="CN343" s="1432"/>
      <c r="CO343" s="1432"/>
      <c r="CP343" s="1432"/>
      <c r="CQ343" s="1432"/>
      <c r="CR343" s="1432"/>
      <c r="CS343" s="1432"/>
      <c r="CT343" s="1432"/>
      <c r="CU343" s="1432"/>
      <c r="CV343" s="1432"/>
      <c r="CW343" s="1432"/>
      <c r="CX343" s="1432"/>
      <c r="CY343" s="1432"/>
      <c r="CZ343" s="1432"/>
      <c r="DA343" s="1432"/>
      <c r="DB343" s="1432"/>
      <c r="DC343" s="1432"/>
      <c r="DD343" s="1432"/>
      <c r="DE343" s="1432"/>
      <c r="DF343" s="1432"/>
      <c r="DG343" s="1432"/>
      <c r="DH343" s="1432"/>
      <c r="DI343" s="1432"/>
      <c r="DJ343" s="1432"/>
      <c r="DK343" s="1432"/>
      <c r="DL343" s="1432"/>
    </row>
    <row r="344" spans="2:116" ht="10.5">
      <c r="B344" s="1624" t="s">
        <v>318</v>
      </c>
      <c r="C344" s="1446" t="s">
        <v>66</v>
      </c>
      <c r="D344" s="1424"/>
      <c r="E344" s="1424"/>
      <c r="F344" s="1424"/>
      <c r="G344" s="1424">
        <f t="shared" ref="G344:G383" si="152">+G321</f>
        <v>0</v>
      </c>
      <c r="H344" s="1424">
        <f>+G344+H321</f>
        <v>0</v>
      </c>
      <c r="I344" s="1424">
        <f t="shared" ref="I344:Z344" si="153">+H344+I321</f>
        <v>0</v>
      </c>
      <c r="J344" s="1424">
        <f t="shared" si="153"/>
        <v>0</v>
      </c>
      <c r="K344" s="1424">
        <f t="shared" si="153"/>
        <v>0</v>
      </c>
      <c r="L344" s="1424">
        <f t="shared" si="153"/>
        <v>0</v>
      </c>
      <c r="M344" s="1424">
        <f t="shared" si="153"/>
        <v>0</v>
      </c>
      <c r="N344" s="1424">
        <f t="shared" si="153"/>
        <v>0</v>
      </c>
      <c r="O344" s="1424">
        <f t="shared" si="153"/>
        <v>0</v>
      </c>
      <c r="P344" s="1424">
        <f t="shared" si="153"/>
        <v>0</v>
      </c>
      <c r="Q344" s="1424">
        <f t="shared" si="153"/>
        <v>0</v>
      </c>
      <c r="R344" s="1424">
        <f t="shared" si="153"/>
        <v>0</v>
      </c>
      <c r="S344" s="1424">
        <f t="shared" si="153"/>
        <v>0</v>
      </c>
      <c r="T344" s="1424">
        <f t="shared" si="153"/>
        <v>0</v>
      </c>
      <c r="U344" s="1424">
        <f t="shared" si="153"/>
        <v>0</v>
      </c>
      <c r="V344" s="1424">
        <f t="shared" si="153"/>
        <v>0</v>
      </c>
      <c r="W344" s="1424">
        <f t="shared" si="153"/>
        <v>0</v>
      </c>
      <c r="X344" s="1424">
        <f t="shared" si="153"/>
        <v>0</v>
      </c>
      <c r="Y344" s="1424">
        <f t="shared" si="153"/>
        <v>0</v>
      </c>
      <c r="Z344" s="1424">
        <f t="shared" si="153"/>
        <v>0</v>
      </c>
      <c r="AA344" s="1424">
        <f t="shared" ref="AA344:AT344" si="154">+Z344+AA321</f>
        <v>0</v>
      </c>
      <c r="AB344" s="1424">
        <f t="shared" si="154"/>
        <v>0</v>
      </c>
      <c r="AC344" s="1424">
        <f t="shared" si="154"/>
        <v>0</v>
      </c>
      <c r="AD344" s="1424">
        <f t="shared" si="154"/>
        <v>0</v>
      </c>
      <c r="AE344" s="1424">
        <f t="shared" si="154"/>
        <v>0</v>
      </c>
      <c r="AF344" s="1424">
        <f t="shared" si="154"/>
        <v>0</v>
      </c>
      <c r="AG344" s="1424">
        <f t="shared" si="154"/>
        <v>0</v>
      </c>
      <c r="AH344" s="1424">
        <f t="shared" si="154"/>
        <v>0</v>
      </c>
      <c r="AI344" s="1424">
        <f t="shared" si="154"/>
        <v>0</v>
      </c>
      <c r="AJ344" s="1424">
        <f t="shared" si="154"/>
        <v>0</v>
      </c>
      <c r="AK344" s="1424">
        <f t="shared" si="154"/>
        <v>0</v>
      </c>
      <c r="AL344" s="1424">
        <f t="shared" si="154"/>
        <v>0</v>
      </c>
      <c r="AM344" s="1424">
        <f t="shared" si="154"/>
        <v>0</v>
      </c>
      <c r="AN344" s="1424">
        <f t="shared" si="154"/>
        <v>0</v>
      </c>
      <c r="AO344" s="1424">
        <f t="shared" si="154"/>
        <v>0</v>
      </c>
      <c r="AP344" s="1424">
        <f t="shared" si="154"/>
        <v>0</v>
      </c>
      <c r="AQ344" s="1424">
        <f t="shared" si="154"/>
        <v>0</v>
      </c>
      <c r="AR344" s="1424">
        <f t="shared" si="154"/>
        <v>0</v>
      </c>
      <c r="AS344" s="1424">
        <f t="shared" si="154"/>
        <v>0</v>
      </c>
      <c r="AT344" s="1424">
        <f t="shared" si="154"/>
        <v>0</v>
      </c>
      <c r="AU344" s="1424">
        <f t="shared" ref="AU344:AU362" si="155">+AT344+AU321</f>
        <v>0</v>
      </c>
      <c r="AV344" s="1424">
        <f t="shared" ref="AV344:AV362" si="156">+AU344+AV321</f>
        <v>0</v>
      </c>
      <c r="AW344" s="1424">
        <f t="shared" ref="AW344:AW362" si="157">+AV344+AW321</f>
        <v>0</v>
      </c>
      <c r="AX344" s="1424">
        <f t="shared" ref="AX344:AX362" si="158">+AW344+AX321</f>
        <v>0</v>
      </c>
      <c r="AY344" s="1424">
        <f t="shared" ref="AY344:AY362" si="159">+AX344+AY321</f>
        <v>0</v>
      </c>
      <c r="AZ344" s="1424">
        <f t="shared" ref="AZ344:AZ362" si="160">+AY344+AZ321</f>
        <v>0</v>
      </c>
      <c r="BA344" s="1424">
        <f t="shared" ref="BA344:BA362" si="161">+AZ344+BA321</f>
        <v>0</v>
      </c>
      <c r="BB344" s="1424">
        <f t="shared" ref="BB344:BB362" si="162">+BA344+BB321</f>
        <v>0</v>
      </c>
      <c r="BC344" s="1424">
        <f t="shared" ref="BC344:BC362" si="163">+BB344+BC321</f>
        <v>0</v>
      </c>
      <c r="BD344" s="1424">
        <f t="shared" ref="BD344:BD362" si="164">+BC344+BD321</f>
        <v>0</v>
      </c>
      <c r="BE344" s="1424">
        <f t="shared" ref="BE344:BE362" si="165">+BD344+BE321</f>
        <v>0</v>
      </c>
      <c r="BF344" s="1424">
        <f t="shared" ref="BF344:BF362" si="166">+BE344+BF321</f>
        <v>0</v>
      </c>
      <c r="BG344" s="1424">
        <f t="shared" ref="BG344:BG362" si="167">+BF344+BG321</f>
        <v>0</v>
      </c>
      <c r="BH344" s="1424">
        <f t="shared" ref="BH344:BH362" si="168">+BG344+BH321</f>
        <v>0</v>
      </c>
      <c r="BI344" s="1424">
        <f t="shared" ref="BI344:BI362" si="169">+BH344+BI321</f>
        <v>0</v>
      </c>
      <c r="BJ344" s="1424">
        <f t="shared" ref="BJ344:BJ362" si="170">+BI344+BJ321</f>
        <v>0</v>
      </c>
      <c r="BK344" s="1424">
        <f t="shared" ref="BK344:BK362" si="171">+BJ344+BK321</f>
        <v>0</v>
      </c>
      <c r="BL344" s="1424">
        <f t="shared" ref="BL344:BL362" si="172">+BK344+BL321</f>
        <v>0</v>
      </c>
      <c r="BM344" s="1424">
        <f t="shared" ref="BM344:BM362" si="173">+BL344+BM321</f>
        <v>0</v>
      </c>
      <c r="BN344" s="1449">
        <f t="shared" ref="BN344:BN362" si="174">+BM344+BN321</f>
        <v>0</v>
      </c>
      <c r="BO344" s="1432"/>
      <c r="BP344" s="1432"/>
      <c r="BQ344" s="1432"/>
      <c r="BR344" s="1432"/>
      <c r="BS344" s="1432"/>
      <c r="BT344" s="1432"/>
      <c r="BU344" s="1432"/>
      <c r="BV344" s="1432"/>
      <c r="BW344" s="1432"/>
      <c r="BX344" s="1432"/>
      <c r="BY344" s="1432"/>
      <c r="BZ344" s="1432"/>
      <c r="CA344" s="1432"/>
      <c r="CB344" s="1432"/>
      <c r="CC344" s="1432"/>
      <c r="CD344" s="1432"/>
      <c r="CE344" s="1432"/>
      <c r="CF344" s="1432"/>
      <c r="CG344" s="1432"/>
      <c r="CH344" s="1432"/>
      <c r="CI344" s="1432"/>
      <c r="CJ344" s="1432"/>
      <c r="CK344" s="1432"/>
      <c r="CL344" s="1432"/>
      <c r="CM344" s="1432"/>
      <c r="CN344" s="1432"/>
      <c r="CO344" s="1432"/>
      <c r="CP344" s="1432"/>
      <c r="CQ344" s="1432"/>
      <c r="CR344" s="1432"/>
      <c r="CS344" s="1432"/>
      <c r="CT344" s="1432"/>
      <c r="CU344" s="1432"/>
      <c r="CV344" s="1432"/>
      <c r="CW344" s="1432"/>
      <c r="CX344" s="1432"/>
      <c r="CY344" s="1432"/>
      <c r="CZ344" s="1432"/>
      <c r="DA344" s="1432"/>
      <c r="DB344" s="1432"/>
      <c r="DC344" s="1432"/>
      <c r="DD344" s="1432"/>
      <c r="DE344" s="1432"/>
      <c r="DF344" s="1432"/>
      <c r="DG344" s="1432"/>
      <c r="DH344" s="1432"/>
      <c r="DI344" s="1432"/>
      <c r="DJ344" s="1432"/>
      <c r="DK344" s="1432"/>
      <c r="DL344" s="1432"/>
    </row>
    <row r="345" spans="2:116" ht="10.5" customHeight="1">
      <c r="B345" s="1624"/>
      <c r="C345" s="1446" t="s">
        <v>67</v>
      </c>
      <c r="D345" s="1425"/>
      <c r="E345" s="1425"/>
      <c r="F345" s="1425"/>
      <c r="G345" s="1425">
        <f t="shared" si="152"/>
        <v>0</v>
      </c>
      <c r="H345" s="1425">
        <f t="shared" ref="H345:Z345" si="175">+G345+H322</f>
        <v>0</v>
      </c>
      <c r="I345" s="1425">
        <f t="shared" si="175"/>
        <v>0</v>
      </c>
      <c r="J345" s="1425">
        <f t="shared" si="175"/>
        <v>0</v>
      </c>
      <c r="K345" s="1425">
        <f t="shared" si="175"/>
        <v>0</v>
      </c>
      <c r="L345" s="1425">
        <f t="shared" si="175"/>
        <v>0</v>
      </c>
      <c r="M345" s="1425">
        <f t="shared" si="175"/>
        <v>0</v>
      </c>
      <c r="N345" s="1425">
        <f t="shared" si="175"/>
        <v>0</v>
      </c>
      <c r="O345" s="1425">
        <f t="shared" si="175"/>
        <v>0</v>
      </c>
      <c r="P345" s="1425">
        <f t="shared" si="175"/>
        <v>0</v>
      </c>
      <c r="Q345" s="1425">
        <f t="shared" si="175"/>
        <v>0</v>
      </c>
      <c r="R345" s="1425">
        <f t="shared" si="175"/>
        <v>0</v>
      </c>
      <c r="S345" s="1425">
        <f t="shared" si="175"/>
        <v>0</v>
      </c>
      <c r="T345" s="1425">
        <f t="shared" si="175"/>
        <v>0</v>
      </c>
      <c r="U345" s="1425">
        <f t="shared" si="175"/>
        <v>0</v>
      </c>
      <c r="V345" s="1425">
        <f t="shared" si="175"/>
        <v>0</v>
      </c>
      <c r="W345" s="1425">
        <f t="shared" si="175"/>
        <v>0</v>
      </c>
      <c r="X345" s="1425">
        <f t="shared" si="175"/>
        <v>0</v>
      </c>
      <c r="Y345" s="1425">
        <f t="shared" si="175"/>
        <v>0</v>
      </c>
      <c r="Z345" s="1425">
        <f t="shared" si="175"/>
        <v>0</v>
      </c>
      <c r="AA345" s="1425">
        <f t="shared" ref="AA345:AT345" si="176">+Z345+AA322</f>
        <v>0</v>
      </c>
      <c r="AB345" s="1425">
        <f t="shared" si="176"/>
        <v>0</v>
      </c>
      <c r="AC345" s="1425">
        <f t="shared" si="176"/>
        <v>0</v>
      </c>
      <c r="AD345" s="1425">
        <f t="shared" si="176"/>
        <v>0</v>
      </c>
      <c r="AE345" s="1425">
        <f t="shared" si="176"/>
        <v>0</v>
      </c>
      <c r="AF345" s="1425">
        <f t="shared" si="176"/>
        <v>0</v>
      </c>
      <c r="AG345" s="1425">
        <f t="shared" si="176"/>
        <v>0</v>
      </c>
      <c r="AH345" s="1425">
        <f t="shared" si="176"/>
        <v>0</v>
      </c>
      <c r="AI345" s="1425">
        <f t="shared" si="176"/>
        <v>0</v>
      </c>
      <c r="AJ345" s="1425">
        <f t="shared" si="176"/>
        <v>0</v>
      </c>
      <c r="AK345" s="1425">
        <f t="shared" si="176"/>
        <v>0</v>
      </c>
      <c r="AL345" s="1425">
        <f t="shared" si="176"/>
        <v>0</v>
      </c>
      <c r="AM345" s="1425">
        <f t="shared" si="176"/>
        <v>0</v>
      </c>
      <c r="AN345" s="1425">
        <f t="shared" si="176"/>
        <v>0</v>
      </c>
      <c r="AO345" s="1425">
        <f t="shared" si="176"/>
        <v>0</v>
      </c>
      <c r="AP345" s="1425">
        <f t="shared" si="176"/>
        <v>0</v>
      </c>
      <c r="AQ345" s="1425">
        <f t="shared" si="176"/>
        <v>0</v>
      </c>
      <c r="AR345" s="1425">
        <f t="shared" si="176"/>
        <v>0</v>
      </c>
      <c r="AS345" s="1425">
        <f t="shared" si="176"/>
        <v>0</v>
      </c>
      <c r="AT345" s="1425">
        <f t="shared" si="176"/>
        <v>0</v>
      </c>
      <c r="AU345" s="1425">
        <f t="shared" si="155"/>
        <v>0</v>
      </c>
      <c r="AV345" s="1425">
        <f t="shared" si="156"/>
        <v>0</v>
      </c>
      <c r="AW345" s="1425">
        <f t="shared" si="157"/>
        <v>0</v>
      </c>
      <c r="AX345" s="1425">
        <f t="shared" si="158"/>
        <v>0</v>
      </c>
      <c r="AY345" s="1425">
        <f t="shared" si="159"/>
        <v>0</v>
      </c>
      <c r="AZ345" s="1425">
        <f t="shared" si="160"/>
        <v>0</v>
      </c>
      <c r="BA345" s="1425">
        <f t="shared" si="161"/>
        <v>0</v>
      </c>
      <c r="BB345" s="1425">
        <f t="shared" si="162"/>
        <v>0</v>
      </c>
      <c r="BC345" s="1425">
        <f t="shared" si="163"/>
        <v>0</v>
      </c>
      <c r="BD345" s="1425">
        <f t="shared" si="164"/>
        <v>0</v>
      </c>
      <c r="BE345" s="1425">
        <f t="shared" si="165"/>
        <v>0</v>
      </c>
      <c r="BF345" s="1425">
        <f t="shared" si="166"/>
        <v>0</v>
      </c>
      <c r="BG345" s="1425">
        <f t="shared" si="167"/>
        <v>0</v>
      </c>
      <c r="BH345" s="1425">
        <f t="shared" si="168"/>
        <v>0</v>
      </c>
      <c r="BI345" s="1425">
        <f t="shared" si="169"/>
        <v>0</v>
      </c>
      <c r="BJ345" s="1425">
        <f t="shared" si="170"/>
        <v>0</v>
      </c>
      <c r="BK345" s="1425">
        <f t="shared" si="171"/>
        <v>0</v>
      </c>
      <c r="BL345" s="1425">
        <f t="shared" si="172"/>
        <v>0</v>
      </c>
      <c r="BM345" s="1425">
        <f t="shared" si="173"/>
        <v>0</v>
      </c>
      <c r="BN345" s="1448">
        <f t="shared" si="174"/>
        <v>0</v>
      </c>
      <c r="BO345" s="1432"/>
      <c r="BP345" s="1432"/>
      <c r="BQ345" s="1432"/>
      <c r="BR345" s="1432"/>
      <c r="BS345" s="1432"/>
      <c r="BT345" s="1432"/>
      <c r="BU345" s="1432"/>
      <c r="BV345" s="1432"/>
      <c r="BW345" s="1432"/>
      <c r="BX345" s="1432"/>
      <c r="BY345" s="1432"/>
      <c r="BZ345" s="1432"/>
      <c r="CA345" s="1432"/>
      <c r="CB345" s="1432"/>
      <c r="CC345" s="1432"/>
      <c r="CD345" s="1432"/>
      <c r="CE345" s="1432"/>
      <c r="CF345" s="1432"/>
      <c r="CG345" s="1432"/>
      <c r="CH345" s="1432"/>
      <c r="CI345" s="1432"/>
      <c r="CJ345" s="1432"/>
      <c r="CK345" s="1432"/>
      <c r="CL345" s="1432"/>
      <c r="CM345" s="1432"/>
      <c r="CN345" s="1432"/>
      <c r="CO345" s="1432"/>
      <c r="CP345" s="1432"/>
      <c r="CQ345" s="1432"/>
      <c r="CR345" s="1432"/>
      <c r="CS345" s="1432"/>
      <c r="CT345" s="1432"/>
      <c r="CU345" s="1432"/>
      <c r="CV345" s="1432"/>
      <c r="CW345" s="1432"/>
      <c r="CX345" s="1432"/>
      <c r="CY345" s="1432"/>
      <c r="CZ345" s="1432"/>
      <c r="DA345" s="1432"/>
      <c r="DB345" s="1432"/>
      <c r="DC345" s="1432"/>
      <c r="DD345" s="1432"/>
      <c r="DE345" s="1432"/>
      <c r="DF345" s="1432"/>
      <c r="DG345" s="1432"/>
      <c r="DH345" s="1432"/>
      <c r="DI345" s="1432"/>
      <c r="DJ345" s="1432"/>
      <c r="DK345" s="1432"/>
      <c r="DL345" s="1432"/>
    </row>
    <row r="346" spans="2:116" ht="10.5">
      <c r="B346" s="1624"/>
      <c r="C346" s="1446" t="s">
        <v>68</v>
      </c>
      <c r="D346" s="1424"/>
      <c r="E346" s="1424"/>
      <c r="F346" s="1424"/>
      <c r="G346" s="1424">
        <f t="shared" si="152"/>
        <v>0</v>
      </c>
      <c r="H346" s="1424">
        <f t="shared" ref="H346:Z346" si="177">+G346+H323</f>
        <v>0</v>
      </c>
      <c r="I346" s="1424">
        <f t="shared" si="177"/>
        <v>0</v>
      </c>
      <c r="J346" s="1424">
        <f t="shared" si="177"/>
        <v>0</v>
      </c>
      <c r="K346" s="1424">
        <f t="shared" si="177"/>
        <v>0</v>
      </c>
      <c r="L346" s="1424">
        <f t="shared" si="177"/>
        <v>0</v>
      </c>
      <c r="M346" s="1424">
        <f t="shared" si="177"/>
        <v>0</v>
      </c>
      <c r="N346" s="1424">
        <f t="shared" si="177"/>
        <v>0</v>
      </c>
      <c r="O346" s="1424">
        <f t="shared" si="177"/>
        <v>0</v>
      </c>
      <c r="P346" s="1424">
        <f t="shared" si="177"/>
        <v>0</v>
      </c>
      <c r="Q346" s="1424">
        <f t="shared" si="177"/>
        <v>0</v>
      </c>
      <c r="R346" s="1424">
        <f t="shared" si="177"/>
        <v>0</v>
      </c>
      <c r="S346" s="1424">
        <f t="shared" si="177"/>
        <v>0</v>
      </c>
      <c r="T346" s="1424">
        <f t="shared" si="177"/>
        <v>0</v>
      </c>
      <c r="U346" s="1424">
        <f t="shared" si="177"/>
        <v>0</v>
      </c>
      <c r="V346" s="1424">
        <f t="shared" si="177"/>
        <v>0</v>
      </c>
      <c r="W346" s="1424">
        <f t="shared" si="177"/>
        <v>0</v>
      </c>
      <c r="X346" s="1424">
        <f t="shared" si="177"/>
        <v>0</v>
      </c>
      <c r="Y346" s="1424">
        <f t="shared" si="177"/>
        <v>0</v>
      </c>
      <c r="Z346" s="1424">
        <f t="shared" si="177"/>
        <v>0</v>
      </c>
      <c r="AA346" s="1424">
        <f t="shared" ref="AA346:AT346" si="178">+Z346+AA323</f>
        <v>0</v>
      </c>
      <c r="AB346" s="1424">
        <f t="shared" si="178"/>
        <v>0</v>
      </c>
      <c r="AC346" s="1424">
        <f t="shared" si="178"/>
        <v>0</v>
      </c>
      <c r="AD346" s="1424">
        <f t="shared" si="178"/>
        <v>0</v>
      </c>
      <c r="AE346" s="1424">
        <f t="shared" si="178"/>
        <v>0</v>
      </c>
      <c r="AF346" s="1424">
        <f t="shared" si="178"/>
        <v>0</v>
      </c>
      <c r="AG346" s="1424">
        <f t="shared" si="178"/>
        <v>0</v>
      </c>
      <c r="AH346" s="1424">
        <f t="shared" si="178"/>
        <v>0</v>
      </c>
      <c r="AI346" s="1424">
        <f t="shared" si="178"/>
        <v>0</v>
      </c>
      <c r="AJ346" s="1424">
        <f t="shared" si="178"/>
        <v>0</v>
      </c>
      <c r="AK346" s="1424">
        <f t="shared" si="178"/>
        <v>0</v>
      </c>
      <c r="AL346" s="1424">
        <f t="shared" si="178"/>
        <v>0</v>
      </c>
      <c r="AM346" s="1424">
        <f t="shared" si="178"/>
        <v>0</v>
      </c>
      <c r="AN346" s="1424">
        <f t="shared" si="178"/>
        <v>0</v>
      </c>
      <c r="AO346" s="1424">
        <f t="shared" si="178"/>
        <v>0</v>
      </c>
      <c r="AP346" s="1424">
        <f t="shared" si="178"/>
        <v>0</v>
      </c>
      <c r="AQ346" s="1424">
        <f t="shared" si="178"/>
        <v>0</v>
      </c>
      <c r="AR346" s="1424">
        <f t="shared" si="178"/>
        <v>0</v>
      </c>
      <c r="AS346" s="1424">
        <f t="shared" si="178"/>
        <v>0</v>
      </c>
      <c r="AT346" s="1424">
        <f t="shared" si="178"/>
        <v>0</v>
      </c>
      <c r="AU346" s="1424">
        <f t="shared" si="155"/>
        <v>0</v>
      </c>
      <c r="AV346" s="1424">
        <f t="shared" si="156"/>
        <v>0</v>
      </c>
      <c r="AW346" s="1424">
        <f t="shared" si="157"/>
        <v>0</v>
      </c>
      <c r="AX346" s="1424">
        <f t="shared" si="158"/>
        <v>0</v>
      </c>
      <c r="AY346" s="1424">
        <f t="shared" si="159"/>
        <v>0</v>
      </c>
      <c r="AZ346" s="1424">
        <f t="shared" si="160"/>
        <v>0</v>
      </c>
      <c r="BA346" s="1424">
        <f t="shared" si="161"/>
        <v>0</v>
      </c>
      <c r="BB346" s="1424">
        <f t="shared" si="162"/>
        <v>0</v>
      </c>
      <c r="BC346" s="1424">
        <f t="shared" si="163"/>
        <v>0</v>
      </c>
      <c r="BD346" s="1424">
        <f t="shared" si="164"/>
        <v>0</v>
      </c>
      <c r="BE346" s="1424">
        <f t="shared" si="165"/>
        <v>0</v>
      </c>
      <c r="BF346" s="1424">
        <f t="shared" si="166"/>
        <v>0</v>
      </c>
      <c r="BG346" s="1424">
        <f t="shared" si="167"/>
        <v>0</v>
      </c>
      <c r="BH346" s="1424">
        <f t="shared" si="168"/>
        <v>0</v>
      </c>
      <c r="BI346" s="1424">
        <f t="shared" si="169"/>
        <v>0</v>
      </c>
      <c r="BJ346" s="1424">
        <f t="shared" si="170"/>
        <v>0</v>
      </c>
      <c r="BK346" s="1424">
        <f t="shared" si="171"/>
        <v>0</v>
      </c>
      <c r="BL346" s="1424">
        <f t="shared" si="172"/>
        <v>0</v>
      </c>
      <c r="BM346" s="1424">
        <f t="shared" si="173"/>
        <v>0</v>
      </c>
      <c r="BN346" s="1449">
        <f t="shared" si="174"/>
        <v>0</v>
      </c>
      <c r="BO346" s="1432"/>
      <c r="BP346" s="1432"/>
      <c r="BQ346" s="1432"/>
      <c r="BR346" s="1432"/>
      <c r="BS346" s="1432"/>
      <c r="BT346" s="1432"/>
      <c r="BU346" s="1432"/>
      <c r="BV346" s="1432"/>
      <c r="BW346" s="1432"/>
      <c r="BX346" s="1432"/>
      <c r="BY346" s="1432"/>
      <c r="BZ346" s="1432"/>
      <c r="CA346" s="1432"/>
      <c r="CB346" s="1432"/>
      <c r="CC346" s="1432"/>
      <c r="CD346" s="1432"/>
      <c r="CE346" s="1432"/>
      <c r="CF346" s="1432"/>
      <c r="CG346" s="1432"/>
      <c r="CH346" s="1432"/>
      <c r="CI346" s="1432"/>
      <c r="CJ346" s="1432"/>
      <c r="CK346" s="1432"/>
      <c r="CL346" s="1432"/>
      <c r="CM346" s="1432"/>
      <c r="CN346" s="1432"/>
      <c r="CO346" s="1432"/>
      <c r="CP346" s="1432"/>
      <c r="CQ346" s="1432"/>
      <c r="CR346" s="1432"/>
      <c r="CS346" s="1432"/>
      <c r="CT346" s="1432"/>
      <c r="CU346" s="1432"/>
      <c r="CV346" s="1432"/>
      <c r="CW346" s="1432"/>
      <c r="CX346" s="1432"/>
      <c r="CY346" s="1432"/>
      <c r="CZ346" s="1432"/>
      <c r="DA346" s="1432"/>
      <c r="DB346" s="1432"/>
      <c r="DC346" s="1432"/>
      <c r="DD346" s="1432"/>
      <c r="DE346" s="1432"/>
      <c r="DF346" s="1432"/>
      <c r="DG346" s="1432"/>
      <c r="DH346" s="1432"/>
      <c r="DI346" s="1432"/>
      <c r="DJ346" s="1432"/>
      <c r="DK346" s="1432"/>
      <c r="DL346" s="1432"/>
    </row>
    <row r="347" spans="2:116" ht="10.5">
      <c r="B347" s="1458"/>
      <c r="C347" s="1446" t="s">
        <v>69</v>
      </c>
      <c r="D347" s="1425"/>
      <c r="E347" s="1425"/>
      <c r="F347" s="1425"/>
      <c r="G347" s="1425">
        <f t="shared" si="152"/>
        <v>0</v>
      </c>
      <c r="H347" s="1425">
        <f t="shared" ref="H347:Z347" si="179">+G347+H324</f>
        <v>0</v>
      </c>
      <c r="I347" s="1425">
        <f t="shared" si="179"/>
        <v>0</v>
      </c>
      <c r="J347" s="1425">
        <f t="shared" si="179"/>
        <v>0</v>
      </c>
      <c r="K347" s="1425">
        <f t="shared" si="179"/>
        <v>0</v>
      </c>
      <c r="L347" s="1425">
        <f t="shared" si="179"/>
        <v>0</v>
      </c>
      <c r="M347" s="1425">
        <f t="shared" si="179"/>
        <v>0</v>
      </c>
      <c r="N347" s="1425">
        <f t="shared" si="179"/>
        <v>0</v>
      </c>
      <c r="O347" s="1425">
        <f t="shared" si="179"/>
        <v>0</v>
      </c>
      <c r="P347" s="1425">
        <f t="shared" si="179"/>
        <v>0</v>
      </c>
      <c r="Q347" s="1425">
        <f t="shared" si="179"/>
        <v>0</v>
      </c>
      <c r="R347" s="1425">
        <f t="shared" si="179"/>
        <v>0</v>
      </c>
      <c r="S347" s="1425">
        <f t="shared" si="179"/>
        <v>0</v>
      </c>
      <c r="T347" s="1425">
        <f t="shared" si="179"/>
        <v>0</v>
      </c>
      <c r="U347" s="1425">
        <f t="shared" si="179"/>
        <v>0</v>
      </c>
      <c r="V347" s="1425">
        <f t="shared" si="179"/>
        <v>0</v>
      </c>
      <c r="W347" s="1425">
        <f t="shared" si="179"/>
        <v>0</v>
      </c>
      <c r="X347" s="1425">
        <f t="shared" si="179"/>
        <v>0</v>
      </c>
      <c r="Y347" s="1425">
        <f t="shared" si="179"/>
        <v>0</v>
      </c>
      <c r="Z347" s="1425">
        <f t="shared" si="179"/>
        <v>0</v>
      </c>
      <c r="AA347" s="1425">
        <f t="shared" ref="AA347:AT347" si="180">+Z347+AA324</f>
        <v>0</v>
      </c>
      <c r="AB347" s="1425">
        <f t="shared" si="180"/>
        <v>0</v>
      </c>
      <c r="AC347" s="1425">
        <f t="shared" si="180"/>
        <v>0</v>
      </c>
      <c r="AD347" s="1425">
        <f t="shared" si="180"/>
        <v>0</v>
      </c>
      <c r="AE347" s="1425">
        <f t="shared" si="180"/>
        <v>0</v>
      </c>
      <c r="AF347" s="1425">
        <f t="shared" si="180"/>
        <v>0</v>
      </c>
      <c r="AG347" s="1425">
        <f t="shared" si="180"/>
        <v>0</v>
      </c>
      <c r="AH347" s="1425">
        <f t="shared" si="180"/>
        <v>0</v>
      </c>
      <c r="AI347" s="1425">
        <f t="shared" si="180"/>
        <v>0</v>
      </c>
      <c r="AJ347" s="1425">
        <f t="shared" si="180"/>
        <v>0</v>
      </c>
      <c r="AK347" s="1425">
        <f t="shared" si="180"/>
        <v>0</v>
      </c>
      <c r="AL347" s="1425">
        <f t="shared" si="180"/>
        <v>0</v>
      </c>
      <c r="AM347" s="1425">
        <f t="shared" si="180"/>
        <v>0</v>
      </c>
      <c r="AN347" s="1425">
        <f t="shared" si="180"/>
        <v>0</v>
      </c>
      <c r="AO347" s="1425">
        <f t="shared" si="180"/>
        <v>0</v>
      </c>
      <c r="AP347" s="1425">
        <f t="shared" si="180"/>
        <v>0</v>
      </c>
      <c r="AQ347" s="1425">
        <f t="shared" si="180"/>
        <v>0</v>
      </c>
      <c r="AR347" s="1425">
        <f t="shared" si="180"/>
        <v>0</v>
      </c>
      <c r="AS347" s="1425">
        <f t="shared" si="180"/>
        <v>0</v>
      </c>
      <c r="AT347" s="1425">
        <f t="shared" si="180"/>
        <v>0</v>
      </c>
      <c r="AU347" s="1425">
        <f t="shared" si="155"/>
        <v>0</v>
      </c>
      <c r="AV347" s="1425">
        <f t="shared" si="156"/>
        <v>0</v>
      </c>
      <c r="AW347" s="1425">
        <f t="shared" si="157"/>
        <v>0</v>
      </c>
      <c r="AX347" s="1425">
        <f t="shared" si="158"/>
        <v>0</v>
      </c>
      <c r="AY347" s="1425">
        <f t="shared" si="159"/>
        <v>0</v>
      </c>
      <c r="AZ347" s="1425">
        <f t="shared" si="160"/>
        <v>0</v>
      </c>
      <c r="BA347" s="1425">
        <f t="shared" si="161"/>
        <v>0</v>
      </c>
      <c r="BB347" s="1425">
        <f t="shared" si="162"/>
        <v>0</v>
      </c>
      <c r="BC347" s="1425">
        <f t="shared" si="163"/>
        <v>0</v>
      </c>
      <c r="BD347" s="1425">
        <f t="shared" si="164"/>
        <v>0</v>
      </c>
      <c r="BE347" s="1425">
        <f t="shared" si="165"/>
        <v>0</v>
      </c>
      <c r="BF347" s="1425">
        <f t="shared" si="166"/>
        <v>0</v>
      </c>
      <c r="BG347" s="1425">
        <f t="shared" si="167"/>
        <v>0</v>
      </c>
      <c r="BH347" s="1425">
        <f t="shared" si="168"/>
        <v>0</v>
      </c>
      <c r="BI347" s="1425">
        <f t="shared" si="169"/>
        <v>0</v>
      </c>
      <c r="BJ347" s="1425">
        <f t="shared" si="170"/>
        <v>0</v>
      </c>
      <c r="BK347" s="1425">
        <f t="shared" si="171"/>
        <v>0</v>
      </c>
      <c r="BL347" s="1425">
        <f t="shared" si="172"/>
        <v>0</v>
      </c>
      <c r="BM347" s="1425">
        <f t="shared" si="173"/>
        <v>0</v>
      </c>
      <c r="BN347" s="1448">
        <f t="shared" si="174"/>
        <v>0</v>
      </c>
      <c r="BO347" s="1432"/>
      <c r="BP347" s="1432"/>
      <c r="BQ347" s="1432"/>
      <c r="BR347" s="1432"/>
      <c r="BS347" s="1432"/>
      <c r="BT347" s="1432"/>
      <c r="BU347" s="1432"/>
      <c r="BV347" s="1432"/>
      <c r="BW347" s="1432"/>
      <c r="BX347" s="1432"/>
      <c r="BY347" s="1432"/>
      <c r="BZ347" s="1432"/>
      <c r="CA347" s="1432"/>
      <c r="CB347" s="1432"/>
      <c r="CC347" s="1432"/>
      <c r="CD347" s="1432"/>
      <c r="CE347" s="1432"/>
      <c r="CF347" s="1432"/>
      <c r="CG347" s="1432"/>
      <c r="CH347" s="1432"/>
      <c r="CI347" s="1432"/>
      <c r="CJ347" s="1432"/>
      <c r="CK347" s="1432"/>
      <c r="CL347" s="1432"/>
      <c r="CM347" s="1432"/>
      <c r="CN347" s="1432"/>
      <c r="CO347" s="1432"/>
      <c r="CP347" s="1432"/>
      <c r="CQ347" s="1432"/>
      <c r="CR347" s="1432"/>
      <c r="CS347" s="1432"/>
      <c r="CT347" s="1432"/>
      <c r="CU347" s="1432"/>
      <c r="CV347" s="1432"/>
      <c r="CW347" s="1432"/>
      <c r="CX347" s="1432"/>
      <c r="CY347" s="1432"/>
      <c r="CZ347" s="1432"/>
      <c r="DA347" s="1432"/>
      <c r="DB347" s="1432"/>
      <c r="DC347" s="1432"/>
      <c r="DD347" s="1432"/>
      <c r="DE347" s="1432"/>
      <c r="DF347" s="1432"/>
      <c r="DG347" s="1432"/>
      <c r="DH347" s="1432"/>
      <c r="DI347" s="1432"/>
      <c r="DJ347" s="1432"/>
      <c r="DK347" s="1432"/>
      <c r="DL347" s="1432"/>
    </row>
    <row r="348" spans="2:116" ht="10.5">
      <c r="B348" s="1624" t="s">
        <v>317</v>
      </c>
      <c r="C348" s="1446" t="s">
        <v>66</v>
      </c>
      <c r="D348" s="1424"/>
      <c r="E348" s="1424"/>
      <c r="F348" s="1424"/>
      <c r="G348" s="1424">
        <f t="shared" si="152"/>
        <v>0</v>
      </c>
      <c r="H348" s="1424">
        <f t="shared" ref="H348:Z348" si="181">+G348+H325</f>
        <v>0</v>
      </c>
      <c r="I348" s="1424">
        <f t="shared" si="181"/>
        <v>0</v>
      </c>
      <c r="J348" s="1424">
        <f t="shared" si="181"/>
        <v>0</v>
      </c>
      <c r="K348" s="1424">
        <f t="shared" si="181"/>
        <v>0</v>
      </c>
      <c r="L348" s="1424">
        <f t="shared" si="181"/>
        <v>0</v>
      </c>
      <c r="M348" s="1424">
        <f t="shared" si="181"/>
        <v>0</v>
      </c>
      <c r="N348" s="1424">
        <f t="shared" si="181"/>
        <v>0</v>
      </c>
      <c r="O348" s="1424">
        <f t="shared" si="181"/>
        <v>0</v>
      </c>
      <c r="P348" s="1424">
        <f t="shared" si="181"/>
        <v>0</v>
      </c>
      <c r="Q348" s="1424">
        <f t="shared" si="181"/>
        <v>0</v>
      </c>
      <c r="R348" s="1424">
        <f t="shared" si="181"/>
        <v>0</v>
      </c>
      <c r="S348" s="1424">
        <f t="shared" si="181"/>
        <v>0</v>
      </c>
      <c r="T348" s="1424">
        <f t="shared" si="181"/>
        <v>0</v>
      </c>
      <c r="U348" s="1424">
        <f t="shared" si="181"/>
        <v>0</v>
      </c>
      <c r="V348" s="1424">
        <f t="shared" si="181"/>
        <v>0</v>
      </c>
      <c r="W348" s="1424">
        <f t="shared" si="181"/>
        <v>0</v>
      </c>
      <c r="X348" s="1424">
        <f t="shared" si="181"/>
        <v>0</v>
      </c>
      <c r="Y348" s="1424">
        <f t="shared" si="181"/>
        <v>0</v>
      </c>
      <c r="Z348" s="1424">
        <f t="shared" si="181"/>
        <v>0</v>
      </c>
      <c r="AA348" s="1424">
        <f t="shared" ref="AA348:AT348" si="182">+Z348+AA325</f>
        <v>0</v>
      </c>
      <c r="AB348" s="1424">
        <f t="shared" si="182"/>
        <v>0</v>
      </c>
      <c r="AC348" s="1424">
        <f t="shared" si="182"/>
        <v>0</v>
      </c>
      <c r="AD348" s="1424">
        <f t="shared" si="182"/>
        <v>0</v>
      </c>
      <c r="AE348" s="1424">
        <f t="shared" si="182"/>
        <v>0</v>
      </c>
      <c r="AF348" s="1424">
        <f t="shared" si="182"/>
        <v>0</v>
      </c>
      <c r="AG348" s="1424">
        <f t="shared" si="182"/>
        <v>0</v>
      </c>
      <c r="AH348" s="1424">
        <f t="shared" si="182"/>
        <v>0</v>
      </c>
      <c r="AI348" s="1424">
        <f t="shared" si="182"/>
        <v>0</v>
      </c>
      <c r="AJ348" s="1424">
        <f t="shared" si="182"/>
        <v>0</v>
      </c>
      <c r="AK348" s="1424">
        <f t="shared" si="182"/>
        <v>0</v>
      </c>
      <c r="AL348" s="1424">
        <f t="shared" si="182"/>
        <v>0</v>
      </c>
      <c r="AM348" s="1424">
        <f t="shared" si="182"/>
        <v>0</v>
      </c>
      <c r="AN348" s="1424">
        <f t="shared" si="182"/>
        <v>0</v>
      </c>
      <c r="AO348" s="1424">
        <f t="shared" si="182"/>
        <v>0</v>
      </c>
      <c r="AP348" s="1424">
        <f t="shared" si="182"/>
        <v>0</v>
      </c>
      <c r="AQ348" s="1424">
        <f t="shared" si="182"/>
        <v>0</v>
      </c>
      <c r="AR348" s="1424">
        <f t="shared" si="182"/>
        <v>0</v>
      </c>
      <c r="AS348" s="1424">
        <f t="shared" si="182"/>
        <v>0</v>
      </c>
      <c r="AT348" s="1424">
        <f t="shared" si="182"/>
        <v>0</v>
      </c>
      <c r="AU348" s="1424">
        <f t="shared" si="155"/>
        <v>0</v>
      </c>
      <c r="AV348" s="1424">
        <f t="shared" si="156"/>
        <v>0</v>
      </c>
      <c r="AW348" s="1424">
        <f t="shared" si="157"/>
        <v>0</v>
      </c>
      <c r="AX348" s="1424">
        <f t="shared" si="158"/>
        <v>0</v>
      </c>
      <c r="AY348" s="1424">
        <f t="shared" si="159"/>
        <v>0</v>
      </c>
      <c r="AZ348" s="1424">
        <f t="shared" si="160"/>
        <v>0</v>
      </c>
      <c r="BA348" s="1424">
        <f t="shared" si="161"/>
        <v>0</v>
      </c>
      <c r="BB348" s="1424">
        <f t="shared" si="162"/>
        <v>0</v>
      </c>
      <c r="BC348" s="1424">
        <f t="shared" si="163"/>
        <v>0</v>
      </c>
      <c r="BD348" s="1424">
        <f t="shared" si="164"/>
        <v>0</v>
      </c>
      <c r="BE348" s="1424">
        <f t="shared" si="165"/>
        <v>0</v>
      </c>
      <c r="BF348" s="1424">
        <f t="shared" si="166"/>
        <v>0</v>
      </c>
      <c r="BG348" s="1424">
        <f t="shared" si="167"/>
        <v>0</v>
      </c>
      <c r="BH348" s="1424">
        <f t="shared" si="168"/>
        <v>0</v>
      </c>
      <c r="BI348" s="1424">
        <f t="shared" si="169"/>
        <v>0</v>
      </c>
      <c r="BJ348" s="1424">
        <f t="shared" si="170"/>
        <v>0</v>
      </c>
      <c r="BK348" s="1424">
        <f t="shared" si="171"/>
        <v>0</v>
      </c>
      <c r="BL348" s="1424">
        <f t="shared" si="172"/>
        <v>0</v>
      </c>
      <c r="BM348" s="1424">
        <f t="shared" si="173"/>
        <v>0</v>
      </c>
      <c r="BN348" s="1449">
        <f t="shared" si="174"/>
        <v>0</v>
      </c>
      <c r="BO348" s="1432"/>
      <c r="BP348" s="1432"/>
      <c r="BQ348" s="1432"/>
      <c r="BR348" s="1432"/>
      <c r="BS348" s="1432"/>
      <c r="BT348" s="1432"/>
      <c r="BU348" s="1432"/>
      <c r="BV348" s="1432"/>
      <c r="BW348" s="1432"/>
      <c r="BX348" s="1432"/>
      <c r="BY348" s="1432"/>
      <c r="BZ348" s="1432"/>
      <c r="CA348" s="1432"/>
      <c r="CB348" s="1432"/>
      <c r="CC348" s="1432"/>
      <c r="CD348" s="1432"/>
      <c r="CE348" s="1432"/>
      <c r="CF348" s="1432"/>
      <c r="CG348" s="1432"/>
      <c r="CH348" s="1432"/>
      <c r="CI348" s="1432"/>
      <c r="CJ348" s="1432"/>
      <c r="CK348" s="1432"/>
      <c r="CL348" s="1432"/>
      <c r="CM348" s="1432"/>
      <c r="CN348" s="1432"/>
      <c r="CO348" s="1432"/>
      <c r="CP348" s="1432"/>
      <c r="CQ348" s="1432"/>
      <c r="CR348" s="1432"/>
      <c r="CS348" s="1432"/>
      <c r="CT348" s="1432"/>
      <c r="CU348" s="1432"/>
      <c r="CV348" s="1432"/>
      <c r="CW348" s="1432"/>
      <c r="CX348" s="1432"/>
      <c r="CY348" s="1432"/>
      <c r="CZ348" s="1432"/>
      <c r="DA348" s="1432"/>
      <c r="DB348" s="1432"/>
      <c r="DC348" s="1432"/>
      <c r="DD348" s="1432"/>
      <c r="DE348" s="1432"/>
      <c r="DF348" s="1432"/>
      <c r="DG348" s="1432"/>
      <c r="DH348" s="1432"/>
      <c r="DI348" s="1432"/>
      <c r="DJ348" s="1432"/>
      <c r="DK348" s="1432"/>
      <c r="DL348" s="1432"/>
    </row>
    <row r="349" spans="2:116" ht="10.5">
      <c r="B349" s="1624"/>
      <c r="C349" s="1446" t="s">
        <v>67</v>
      </c>
      <c r="D349" s="1425"/>
      <c r="E349" s="1425"/>
      <c r="F349" s="1425"/>
      <c r="G349" s="1425">
        <f t="shared" si="152"/>
        <v>0</v>
      </c>
      <c r="H349" s="1425">
        <f t="shared" ref="H349:Z349" si="183">+G349+H326</f>
        <v>0</v>
      </c>
      <c r="I349" s="1425">
        <f t="shared" si="183"/>
        <v>0</v>
      </c>
      <c r="J349" s="1425">
        <f t="shared" si="183"/>
        <v>0</v>
      </c>
      <c r="K349" s="1425">
        <f t="shared" si="183"/>
        <v>0</v>
      </c>
      <c r="L349" s="1425">
        <f t="shared" si="183"/>
        <v>0</v>
      </c>
      <c r="M349" s="1425">
        <f t="shared" si="183"/>
        <v>0</v>
      </c>
      <c r="N349" s="1425">
        <f t="shared" si="183"/>
        <v>0</v>
      </c>
      <c r="O349" s="1425">
        <f t="shared" si="183"/>
        <v>0</v>
      </c>
      <c r="P349" s="1425">
        <f t="shared" si="183"/>
        <v>0</v>
      </c>
      <c r="Q349" s="1425">
        <f t="shared" si="183"/>
        <v>0</v>
      </c>
      <c r="R349" s="1425">
        <f t="shared" si="183"/>
        <v>0</v>
      </c>
      <c r="S349" s="1425">
        <f t="shared" si="183"/>
        <v>0</v>
      </c>
      <c r="T349" s="1425">
        <f t="shared" si="183"/>
        <v>0</v>
      </c>
      <c r="U349" s="1425">
        <f t="shared" si="183"/>
        <v>0</v>
      </c>
      <c r="V349" s="1425">
        <f t="shared" si="183"/>
        <v>0</v>
      </c>
      <c r="W349" s="1425">
        <f t="shared" si="183"/>
        <v>0</v>
      </c>
      <c r="X349" s="1425">
        <f t="shared" si="183"/>
        <v>0</v>
      </c>
      <c r="Y349" s="1425">
        <f t="shared" si="183"/>
        <v>0</v>
      </c>
      <c r="Z349" s="1425">
        <f t="shared" si="183"/>
        <v>0</v>
      </c>
      <c r="AA349" s="1425">
        <f t="shared" ref="AA349:AT349" si="184">+Z349+AA326</f>
        <v>0</v>
      </c>
      <c r="AB349" s="1425">
        <f t="shared" si="184"/>
        <v>0</v>
      </c>
      <c r="AC349" s="1425">
        <f t="shared" si="184"/>
        <v>0</v>
      </c>
      <c r="AD349" s="1425">
        <f t="shared" si="184"/>
        <v>0</v>
      </c>
      <c r="AE349" s="1425">
        <f t="shared" si="184"/>
        <v>0</v>
      </c>
      <c r="AF349" s="1425">
        <f t="shared" si="184"/>
        <v>0</v>
      </c>
      <c r="AG349" s="1425">
        <f t="shared" si="184"/>
        <v>0</v>
      </c>
      <c r="AH349" s="1425">
        <f t="shared" si="184"/>
        <v>0</v>
      </c>
      <c r="AI349" s="1425">
        <f t="shared" si="184"/>
        <v>0</v>
      </c>
      <c r="AJ349" s="1425">
        <f t="shared" si="184"/>
        <v>0</v>
      </c>
      <c r="AK349" s="1425">
        <f t="shared" si="184"/>
        <v>0</v>
      </c>
      <c r="AL349" s="1425">
        <f t="shared" si="184"/>
        <v>0</v>
      </c>
      <c r="AM349" s="1425">
        <f t="shared" si="184"/>
        <v>0</v>
      </c>
      <c r="AN349" s="1425">
        <f t="shared" si="184"/>
        <v>0</v>
      </c>
      <c r="AO349" s="1425">
        <f t="shared" si="184"/>
        <v>0</v>
      </c>
      <c r="AP349" s="1425">
        <f t="shared" si="184"/>
        <v>0</v>
      </c>
      <c r="AQ349" s="1425">
        <f t="shared" si="184"/>
        <v>0</v>
      </c>
      <c r="AR349" s="1425">
        <f t="shared" si="184"/>
        <v>0</v>
      </c>
      <c r="AS349" s="1425">
        <f t="shared" si="184"/>
        <v>0</v>
      </c>
      <c r="AT349" s="1425">
        <f t="shared" si="184"/>
        <v>0</v>
      </c>
      <c r="AU349" s="1425">
        <f t="shared" si="155"/>
        <v>0</v>
      </c>
      <c r="AV349" s="1425">
        <f t="shared" si="156"/>
        <v>0</v>
      </c>
      <c r="AW349" s="1425">
        <f t="shared" si="157"/>
        <v>0</v>
      </c>
      <c r="AX349" s="1425">
        <f t="shared" si="158"/>
        <v>0</v>
      </c>
      <c r="AY349" s="1425">
        <f t="shared" si="159"/>
        <v>0</v>
      </c>
      <c r="AZ349" s="1425">
        <f t="shared" si="160"/>
        <v>0</v>
      </c>
      <c r="BA349" s="1425">
        <f t="shared" si="161"/>
        <v>0</v>
      </c>
      <c r="BB349" s="1425">
        <f t="shared" si="162"/>
        <v>0</v>
      </c>
      <c r="BC349" s="1425">
        <f t="shared" si="163"/>
        <v>0</v>
      </c>
      <c r="BD349" s="1425">
        <f t="shared" si="164"/>
        <v>0</v>
      </c>
      <c r="BE349" s="1425">
        <f t="shared" si="165"/>
        <v>0</v>
      </c>
      <c r="BF349" s="1425">
        <f t="shared" si="166"/>
        <v>0</v>
      </c>
      <c r="BG349" s="1425">
        <f t="shared" si="167"/>
        <v>0</v>
      </c>
      <c r="BH349" s="1425">
        <f t="shared" si="168"/>
        <v>0</v>
      </c>
      <c r="BI349" s="1425">
        <f t="shared" si="169"/>
        <v>0</v>
      </c>
      <c r="BJ349" s="1425">
        <f t="shared" si="170"/>
        <v>0</v>
      </c>
      <c r="BK349" s="1425">
        <f t="shared" si="171"/>
        <v>0</v>
      </c>
      <c r="BL349" s="1425">
        <f t="shared" si="172"/>
        <v>0</v>
      </c>
      <c r="BM349" s="1425">
        <f t="shared" si="173"/>
        <v>0</v>
      </c>
      <c r="BN349" s="1448">
        <f t="shared" si="174"/>
        <v>0</v>
      </c>
      <c r="BO349" s="1432"/>
      <c r="BP349" s="1432"/>
      <c r="BQ349" s="1432"/>
      <c r="BR349" s="1432"/>
      <c r="BS349" s="1432"/>
      <c r="BT349" s="1432"/>
      <c r="BU349" s="1432"/>
      <c r="BV349" s="1432"/>
      <c r="BW349" s="1432"/>
      <c r="BX349" s="1432"/>
      <c r="BY349" s="1432"/>
      <c r="BZ349" s="1432"/>
      <c r="CA349" s="1432"/>
      <c r="CB349" s="1432"/>
      <c r="CC349" s="1432"/>
      <c r="CD349" s="1432"/>
      <c r="CE349" s="1432"/>
      <c r="CF349" s="1432"/>
      <c r="CG349" s="1432"/>
      <c r="CH349" s="1432"/>
      <c r="CI349" s="1432"/>
      <c r="CJ349" s="1432"/>
      <c r="CK349" s="1432"/>
      <c r="CL349" s="1432"/>
      <c r="CM349" s="1432"/>
      <c r="CN349" s="1432"/>
      <c r="CO349" s="1432"/>
      <c r="CP349" s="1432"/>
      <c r="CQ349" s="1432"/>
      <c r="CR349" s="1432"/>
      <c r="CS349" s="1432"/>
      <c r="CT349" s="1432"/>
      <c r="CU349" s="1432"/>
      <c r="CV349" s="1432"/>
      <c r="CW349" s="1432"/>
      <c r="CX349" s="1432"/>
      <c r="CY349" s="1432"/>
      <c r="CZ349" s="1432"/>
      <c r="DA349" s="1432"/>
      <c r="DB349" s="1432"/>
      <c r="DC349" s="1432"/>
      <c r="DD349" s="1432"/>
      <c r="DE349" s="1432"/>
      <c r="DF349" s="1432"/>
      <c r="DG349" s="1432"/>
      <c r="DH349" s="1432"/>
      <c r="DI349" s="1432"/>
      <c r="DJ349" s="1432"/>
      <c r="DK349" s="1432"/>
      <c r="DL349" s="1432"/>
    </row>
    <row r="350" spans="2:116" ht="10.5">
      <c r="B350" s="1624"/>
      <c r="C350" s="1446" t="s">
        <v>68</v>
      </c>
      <c r="D350" s="1424"/>
      <c r="E350" s="1424"/>
      <c r="F350" s="1424"/>
      <c r="G350" s="1424">
        <f t="shared" si="152"/>
        <v>0</v>
      </c>
      <c r="H350" s="1424">
        <f t="shared" ref="H350:Z350" si="185">+G350+H327</f>
        <v>0</v>
      </c>
      <c r="I350" s="1424">
        <f t="shared" si="185"/>
        <v>0</v>
      </c>
      <c r="J350" s="1424">
        <f t="shared" si="185"/>
        <v>0</v>
      </c>
      <c r="K350" s="1424">
        <f t="shared" si="185"/>
        <v>0</v>
      </c>
      <c r="L350" s="1424">
        <f t="shared" si="185"/>
        <v>0</v>
      </c>
      <c r="M350" s="1424">
        <f t="shared" si="185"/>
        <v>0</v>
      </c>
      <c r="N350" s="1424">
        <f t="shared" si="185"/>
        <v>0</v>
      </c>
      <c r="O350" s="1424">
        <f t="shared" si="185"/>
        <v>0</v>
      </c>
      <c r="P350" s="1424">
        <f t="shared" si="185"/>
        <v>0</v>
      </c>
      <c r="Q350" s="1424">
        <f t="shared" si="185"/>
        <v>0</v>
      </c>
      <c r="R350" s="1424">
        <f t="shared" si="185"/>
        <v>0</v>
      </c>
      <c r="S350" s="1424">
        <f t="shared" si="185"/>
        <v>0</v>
      </c>
      <c r="T350" s="1424">
        <f t="shared" si="185"/>
        <v>0</v>
      </c>
      <c r="U350" s="1424">
        <f t="shared" si="185"/>
        <v>0</v>
      </c>
      <c r="V350" s="1424">
        <f t="shared" si="185"/>
        <v>0</v>
      </c>
      <c r="W350" s="1424">
        <f t="shared" si="185"/>
        <v>0</v>
      </c>
      <c r="X350" s="1424">
        <f t="shared" si="185"/>
        <v>0</v>
      </c>
      <c r="Y350" s="1424">
        <f t="shared" si="185"/>
        <v>0</v>
      </c>
      <c r="Z350" s="1424">
        <f t="shared" si="185"/>
        <v>0</v>
      </c>
      <c r="AA350" s="1424">
        <f t="shared" ref="AA350:AT350" si="186">+Z350+AA327</f>
        <v>0</v>
      </c>
      <c r="AB350" s="1424">
        <f t="shared" si="186"/>
        <v>0</v>
      </c>
      <c r="AC350" s="1424">
        <f t="shared" si="186"/>
        <v>0</v>
      </c>
      <c r="AD350" s="1424">
        <f t="shared" si="186"/>
        <v>0</v>
      </c>
      <c r="AE350" s="1424">
        <f t="shared" si="186"/>
        <v>0</v>
      </c>
      <c r="AF350" s="1424">
        <f t="shared" si="186"/>
        <v>0</v>
      </c>
      <c r="AG350" s="1424">
        <f t="shared" si="186"/>
        <v>0</v>
      </c>
      <c r="AH350" s="1424">
        <f t="shared" si="186"/>
        <v>0</v>
      </c>
      <c r="AI350" s="1424">
        <f t="shared" si="186"/>
        <v>0</v>
      </c>
      <c r="AJ350" s="1424">
        <f t="shared" si="186"/>
        <v>0</v>
      </c>
      <c r="AK350" s="1424">
        <f t="shared" si="186"/>
        <v>0</v>
      </c>
      <c r="AL350" s="1424">
        <f t="shared" si="186"/>
        <v>0</v>
      </c>
      <c r="AM350" s="1424">
        <f t="shared" si="186"/>
        <v>0</v>
      </c>
      <c r="AN350" s="1424">
        <f t="shared" si="186"/>
        <v>0</v>
      </c>
      <c r="AO350" s="1424">
        <f t="shared" si="186"/>
        <v>0</v>
      </c>
      <c r="AP350" s="1424">
        <f t="shared" si="186"/>
        <v>0</v>
      </c>
      <c r="AQ350" s="1424">
        <f t="shared" si="186"/>
        <v>0</v>
      </c>
      <c r="AR350" s="1424">
        <f t="shared" si="186"/>
        <v>0</v>
      </c>
      <c r="AS350" s="1424">
        <f t="shared" si="186"/>
        <v>0</v>
      </c>
      <c r="AT350" s="1424">
        <f t="shared" si="186"/>
        <v>0</v>
      </c>
      <c r="AU350" s="1424">
        <f t="shared" si="155"/>
        <v>0</v>
      </c>
      <c r="AV350" s="1424">
        <f t="shared" si="156"/>
        <v>0</v>
      </c>
      <c r="AW350" s="1424">
        <f t="shared" si="157"/>
        <v>0</v>
      </c>
      <c r="AX350" s="1424">
        <f t="shared" si="158"/>
        <v>0</v>
      </c>
      <c r="AY350" s="1424">
        <f t="shared" si="159"/>
        <v>0</v>
      </c>
      <c r="AZ350" s="1424">
        <f t="shared" si="160"/>
        <v>0</v>
      </c>
      <c r="BA350" s="1424">
        <f t="shared" si="161"/>
        <v>0</v>
      </c>
      <c r="BB350" s="1424">
        <f t="shared" si="162"/>
        <v>0</v>
      </c>
      <c r="BC350" s="1424">
        <f t="shared" si="163"/>
        <v>0</v>
      </c>
      <c r="BD350" s="1424">
        <f t="shared" si="164"/>
        <v>0</v>
      </c>
      <c r="BE350" s="1424">
        <f t="shared" si="165"/>
        <v>0</v>
      </c>
      <c r="BF350" s="1424">
        <f t="shared" si="166"/>
        <v>0</v>
      </c>
      <c r="BG350" s="1424">
        <f t="shared" si="167"/>
        <v>0</v>
      </c>
      <c r="BH350" s="1424">
        <f t="shared" si="168"/>
        <v>0</v>
      </c>
      <c r="BI350" s="1424">
        <f t="shared" si="169"/>
        <v>0</v>
      </c>
      <c r="BJ350" s="1424">
        <f t="shared" si="170"/>
        <v>0</v>
      </c>
      <c r="BK350" s="1424">
        <f t="shared" si="171"/>
        <v>0</v>
      </c>
      <c r="BL350" s="1424">
        <f t="shared" si="172"/>
        <v>0</v>
      </c>
      <c r="BM350" s="1424">
        <f t="shared" si="173"/>
        <v>0</v>
      </c>
      <c r="BN350" s="1449">
        <f t="shared" si="174"/>
        <v>0</v>
      </c>
      <c r="BO350" s="1432"/>
      <c r="BP350" s="1432"/>
      <c r="BQ350" s="1432"/>
      <c r="BR350" s="1432"/>
      <c r="BS350" s="1432"/>
      <c r="BT350" s="1432"/>
      <c r="BU350" s="1432"/>
      <c r="BV350" s="1432"/>
      <c r="BW350" s="1432"/>
      <c r="BX350" s="1432"/>
      <c r="BY350" s="1432"/>
      <c r="BZ350" s="1432"/>
      <c r="CA350" s="1432"/>
      <c r="CB350" s="1432"/>
      <c r="CC350" s="1432"/>
      <c r="CD350" s="1432"/>
      <c r="CE350" s="1432"/>
      <c r="CF350" s="1432"/>
      <c r="CG350" s="1432"/>
      <c r="CH350" s="1432"/>
      <c r="CI350" s="1432"/>
      <c r="CJ350" s="1432"/>
      <c r="CK350" s="1432"/>
      <c r="CL350" s="1432"/>
      <c r="CM350" s="1432"/>
      <c r="CN350" s="1432"/>
      <c r="CO350" s="1432"/>
      <c r="CP350" s="1432"/>
      <c r="CQ350" s="1432"/>
      <c r="CR350" s="1432"/>
      <c r="CS350" s="1432"/>
      <c r="CT350" s="1432"/>
      <c r="CU350" s="1432"/>
      <c r="CV350" s="1432"/>
      <c r="CW350" s="1432"/>
      <c r="CX350" s="1432"/>
      <c r="CY350" s="1432"/>
      <c r="CZ350" s="1432"/>
      <c r="DA350" s="1432"/>
      <c r="DB350" s="1432"/>
      <c r="DC350" s="1432"/>
      <c r="DD350" s="1432"/>
      <c r="DE350" s="1432"/>
      <c r="DF350" s="1432"/>
      <c r="DG350" s="1432"/>
      <c r="DH350" s="1432"/>
      <c r="DI350" s="1432"/>
      <c r="DJ350" s="1432"/>
      <c r="DK350" s="1432"/>
      <c r="DL350" s="1432"/>
    </row>
    <row r="351" spans="2:116" ht="10.5">
      <c r="B351" s="1458"/>
      <c r="C351" s="1446" t="s">
        <v>69</v>
      </c>
      <c r="D351" s="1425"/>
      <c r="E351" s="1425"/>
      <c r="F351" s="1425"/>
      <c r="G351" s="1425">
        <f t="shared" si="152"/>
        <v>0</v>
      </c>
      <c r="H351" s="1425">
        <f t="shared" ref="H351:Z351" si="187">+G351+H328</f>
        <v>0</v>
      </c>
      <c r="I351" s="1425">
        <f t="shared" si="187"/>
        <v>0</v>
      </c>
      <c r="J351" s="1425">
        <f t="shared" si="187"/>
        <v>0</v>
      </c>
      <c r="K351" s="1425">
        <f t="shared" si="187"/>
        <v>0</v>
      </c>
      <c r="L351" s="1425">
        <f t="shared" si="187"/>
        <v>0</v>
      </c>
      <c r="M351" s="1425">
        <f t="shared" si="187"/>
        <v>0</v>
      </c>
      <c r="N351" s="1425">
        <f t="shared" si="187"/>
        <v>0</v>
      </c>
      <c r="O351" s="1425">
        <f t="shared" si="187"/>
        <v>0</v>
      </c>
      <c r="P351" s="1425">
        <f t="shared" si="187"/>
        <v>0</v>
      </c>
      <c r="Q351" s="1425">
        <f t="shared" si="187"/>
        <v>0</v>
      </c>
      <c r="R351" s="1425">
        <f t="shared" si="187"/>
        <v>0</v>
      </c>
      <c r="S351" s="1425">
        <f t="shared" si="187"/>
        <v>0</v>
      </c>
      <c r="T351" s="1425">
        <f t="shared" si="187"/>
        <v>0</v>
      </c>
      <c r="U351" s="1425">
        <f t="shared" si="187"/>
        <v>0</v>
      </c>
      <c r="V351" s="1425">
        <f t="shared" si="187"/>
        <v>0</v>
      </c>
      <c r="W351" s="1425">
        <f t="shared" si="187"/>
        <v>0</v>
      </c>
      <c r="X351" s="1425">
        <f t="shared" si="187"/>
        <v>0</v>
      </c>
      <c r="Y351" s="1425">
        <f t="shared" si="187"/>
        <v>0</v>
      </c>
      <c r="Z351" s="1425">
        <f t="shared" si="187"/>
        <v>0</v>
      </c>
      <c r="AA351" s="1425">
        <f t="shared" ref="AA351:AT351" si="188">+Z351+AA328</f>
        <v>0</v>
      </c>
      <c r="AB351" s="1425">
        <f t="shared" si="188"/>
        <v>0</v>
      </c>
      <c r="AC351" s="1425">
        <f t="shared" si="188"/>
        <v>0</v>
      </c>
      <c r="AD351" s="1425">
        <f t="shared" si="188"/>
        <v>0</v>
      </c>
      <c r="AE351" s="1425">
        <f t="shared" si="188"/>
        <v>0</v>
      </c>
      <c r="AF351" s="1425">
        <f t="shared" si="188"/>
        <v>0</v>
      </c>
      <c r="AG351" s="1425">
        <f t="shared" si="188"/>
        <v>0</v>
      </c>
      <c r="AH351" s="1425">
        <f t="shared" si="188"/>
        <v>0</v>
      </c>
      <c r="AI351" s="1425">
        <f t="shared" si="188"/>
        <v>0</v>
      </c>
      <c r="AJ351" s="1425">
        <f t="shared" si="188"/>
        <v>0</v>
      </c>
      <c r="AK351" s="1425">
        <f t="shared" si="188"/>
        <v>0</v>
      </c>
      <c r="AL351" s="1425">
        <f t="shared" si="188"/>
        <v>0</v>
      </c>
      <c r="AM351" s="1425">
        <f t="shared" si="188"/>
        <v>0</v>
      </c>
      <c r="AN351" s="1425">
        <f t="shared" si="188"/>
        <v>0</v>
      </c>
      <c r="AO351" s="1425">
        <f t="shared" si="188"/>
        <v>0</v>
      </c>
      <c r="AP351" s="1425">
        <f t="shared" si="188"/>
        <v>0</v>
      </c>
      <c r="AQ351" s="1425">
        <f t="shared" si="188"/>
        <v>0</v>
      </c>
      <c r="AR351" s="1425">
        <f t="shared" si="188"/>
        <v>0</v>
      </c>
      <c r="AS351" s="1425">
        <f t="shared" si="188"/>
        <v>0</v>
      </c>
      <c r="AT351" s="1425">
        <f t="shared" si="188"/>
        <v>0</v>
      </c>
      <c r="AU351" s="1425">
        <f t="shared" si="155"/>
        <v>0</v>
      </c>
      <c r="AV351" s="1425">
        <f t="shared" si="156"/>
        <v>0</v>
      </c>
      <c r="AW351" s="1425">
        <f t="shared" si="157"/>
        <v>0</v>
      </c>
      <c r="AX351" s="1425">
        <f t="shared" si="158"/>
        <v>0</v>
      </c>
      <c r="AY351" s="1425">
        <f t="shared" si="159"/>
        <v>0</v>
      </c>
      <c r="AZ351" s="1425">
        <f t="shared" si="160"/>
        <v>0</v>
      </c>
      <c r="BA351" s="1425">
        <f t="shared" si="161"/>
        <v>0</v>
      </c>
      <c r="BB351" s="1425">
        <f t="shared" si="162"/>
        <v>0</v>
      </c>
      <c r="BC351" s="1425">
        <f t="shared" si="163"/>
        <v>0</v>
      </c>
      <c r="BD351" s="1425">
        <f t="shared" si="164"/>
        <v>0</v>
      </c>
      <c r="BE351" s="1425">
        <f t="shared" si="165"/>
        <v>0</v>
      </c>
      <c r="BF351" s="1425">
        <f t="shared" si="166"/>
        <v>0</v>
      </c>
      <c r="BG351" s="1425">
        <f t="shared" si="167"/>
        <v>0</v>
      </c>
      <c r="BH351" s="1425">
        <f t="shared" si="168"/>
        <v>0</v>
      </c>
      <c r="BI351" s="1425">
        <f t="shared" si="169"/>
        <v>0</v>
      </c>
      <c r="BJ351" s="1425">
        <f t="shared" si="170"/>
        <v>0</v>
      </c>
      <c r="BK351" s="1425">
        <f t="shared" si="171"/>
        <v>0</v>
      </c>
      <c r="BL351" s="1425">
        <f t="shared" si="172"/>
        <v>0</v>
      </c>
      <c r="BM351" s="1425">
        <f t="shared" si="173"/>
        <v>0</v>
      </c>
      <c r="BN351" s="1448">
        <f t="shared" si="174"/>
        <v>0</v>
      </c>
      <c r="BO351" s="1432"/>
      <c r="BP351" s="1432"/>
      <c r="BQ351" s="1432"/>
      <c r="BR351" s="1432"/>
      <c r="BS351" s="1432"/>
      <c r="BT351" s="1432"/>
      <c r="BU351" s="1432"/>
      <c r="BV351" s="1432"/>
      <c r="BW351" s="1432"/>
      <c r="BX351" s="1432"/>
      <c r="BY351" s="1432"/>
      <c r="BZ351" s="1432"/>
      <c r="CA351" s="1432"/>
      <c r="CB351" s="1432"/>
      <c r="CC351" s="1432"/>
      <c r="CD351" s="1432"/>
      <c r="CE351" s="1432"/>
      <c r="CF351" s="1432"/>
      <c r="CG351" s="1432"/>
      <c r="CH351" s="1432"/>
      <c r="CI351" s="1432"/>
      <c r="CJ351" s="1432"/>
      <c r="CK351" s="1432"/>
      <c r="CL351" s="1432"/>
      <c r="CM351" s="1432"/>
      <c r="CN351" s="1432"/>
      <c r="CO351" s="1432"/>
      <c r="CP351" s="1432"/>
      <c r="CQ351" s="1432"/>
      <c r="CR351" s="1432"/>
      <c r="CS351" s="1432"/>
      <c r="CT351" s="1432"/>
      <c r="CU351" s="1432"/>
      <c r="CV351" s="1432"/>
      <c r="CW351" s="1432"/>
      <c r="CX351" s="1432"/>
      <c r="CY351" s="1432"/>
      <c r="CZ351" s="1432"/>
      <c r="DA351" s="1432"/>
      <c r="DB351" s="1432"/>
      <c r="DC351" s="1432"/>
      <c r="DD351" s="1432"/>
      <c r="DE351" s="1432"/>
      <c r="DF351" s="1432"/>
      <c r="DG351" s="1432"/>
      <c r="DH351" s="1432"/>
      <c r="DI351" s="1432"/>
      <c r="DJ351" s="1432"/>
      <c r="DK351" s="1432"/>
      <c r="DL351" s="1432"/>
    </row>
    <row r="352" spans="2:116" ht="10.5">
      <c r="B352" s="1624" t="s">
        <v>319</v>
      </c>
      <c r="C352" s="1446" t="s">
        <v>66</v>
      </c>
      <c r="D352" s="1424"/>
      <c r="E352" s="1424"/>
      <c r="F352" s="1424"/>
      <c r="G352" s="1424">
        <f t="shared" si="152"/>
        <v>0</v>
      </c>
      <c r="H352" s="1424">
        <f t="shared" ref="H352:Z352" si="189">+G352+H329</f>
        <v>0</v>
      </c>
      <c r="I352" s="1424">
        <f t="shared" si="189"/>
        <v>0</v>
      </c>
      <c r="J352" s="1424">
        <f t="shared" si="189"/>
        <v>0</v>
      </c>
      <c r="K352" s="1424">
        <f t="shared" si="189"/>
        <v>0</v>
      </c>
      <c r="L352" s="1424">
        <f t="shared" si="189"/>
        <v>0</v>
      </c>
      <c r="M352" s="1424">
        <f t="shared" si="189"/>
        <v>0</v>
      </c>
      <c r="N352" s="1424">
        <f t="shared" si="189"/>
        <v>0</v>
      </c>
      <c r="O352" s="1424">
        <f t="shared" si="189"/>
        <v>0</v>
      </c>
      <c r="P352" s="1424">
        <f t="shared" si="189"/>
        <v>0</v>
      </c>
      <c r="Q352" s="1424">
        <f t="shared" si="189"/>
        <v>0</v>
      </c>
      <c r="R352" s="1424">
        <f t="shared" si="189"/>
        <v>0</v>
      </c>
      <c r="S352" s="1424">
        <f t="shared" si="189"/>
        <v>0</v>
      </c>
      <c r="T352" s="1424">
        <f t="shared" si="189"/>
        <v>0</v>
      </c>
      <c r="U352" s="1424">
        <f t="shared" si="189"/>
        <v>0</v>
      </c>
      <c r="V352" s="1424">
        <f t="shared" si="189"/>
        <v>0</v>
      </c>
      <c r="W352" s="1424">
        <f t="shared" si="189"/>
        <v>0</v>
      </c>
      <c r="X352" s="1424">
        <f t="shared" si="189"/>
        <v>0</v>
      </c>
      <c r="Y352" s="1424">
        <f t="shared" si="189"/>
        <v>0</v>
      </c>
      <c r="Z352" s="1424">
        <f t="shared" si="189"/>
        <v>0</v>
      </c>
      <c r="AA352" s="1424">
        <f t="shared" ref="AA352:AT352" si="190">+Z352+AA329</f>
        <v>0</v>
      </c>
      <c r="AB352" s="1424">
        <f t="shared" si="190"/>
        <v>0</v>
      </c>
      <c r="AC352" s="1424">
        <f t="shared" si="190"/>
        <v>0</v>
      </c>
      <c r="AD352" s="1424">
        <f t="shared" si="190"/>
        <v>0</v>
      </c>
      <c r="AE352" s="1424">
        <f t="shared" si="190"/>
        <v>0</v>
      </c>
      <c r="AF352" s="1424">
        <f t="shared" si="190"/>
        <v>0</v>
      </c>
      <c r="AG352" s="1424">
        <f t="shared" si="190"/>
        <v>0</v>
      </c>
      <c r="AH352" s="1424">
        <f t="shared" si="190"/>
        <v>0</v>
      </c>
      <c r="AI352" s="1424">
        <f t="shared" si="190"/>
        <v>0</v>
      </c>
      <c r="AJ352" s="1424">
        <f t="shared" si="190"/>
        <v>0</v>
      </c>
      <c r="AK352" s="1424">
        <f t="shared" si="190"/>
        <v>0</v>
      </c>
      <c r="AL352" s="1424">
        <f t="shared" si="190"/>
        <v>0</v>
      </c>
      <c r="AM352" s="1424">
        <f t="shared" si="190"/>
        <v>0</v>
      </c>
      <c r="AN352" s="1424">
        <f t="shared" si="190"/>
        <v>0</v>
      </c>
      <c r="AO352" s="1424">
        <f t="shared" si="190"/>
        <v>0</v>
      </c>
      <c r="AP352" s="1424">
        <f t="shared" si="190"/>
        <v>0</v>
      </c>
      <c r="AQ352" s="1424">
        <f t="shared" si="190"/>
        <v>0</v>
      </c>
      <c r="AR352" s="1424">
        <f t="shared" si="190"/>
        <v>0</v>
      </c>
      <c r="AS352" s="1424">
        <f t="shared" si="190"/>
        <v>0</v>
      </c>
      <c r="AT352" s="1424">
        <f t="shared" si="190"/>
        <v>0</v>
      </c>
      <c r="AU352" s="1424">
        <f t="shared" si="155"/>
        <v>0</v>
      </c>
      <c r="AV352" s="1424">
        <f t="shared" si="156"/>
        <v>0</v>
      </c>
      <c r="AW352" s="1424">
        <f t="shared" si="157"/>
        <v>0</v>
      </c>
      <c r="AX352" s="1424">
        <f t="shared" si="158"/>
        <v>0</v>
      </c>
      <c r="AY352" s="1424">
        <f t="shared" si="159"/>
        <v>0</v>
      </c>
      <c r="AZ352" s="1424">
        <f t="shared" si="160"/>
        <v>0</v>
      </c>
      <c r="BA352" s="1424">
        <f t="shared" si="161"/>
        <v>0</v>
      </c>
      <c r="BB352" s="1424">
        <f t="shared" si="162"/>
        <v>0</v>
      </c>
      <c r="BC352" s="1424">
        <f t="shared" si="163"/>
        <v>0</v>
      </c>
      <c r="BD352" s="1424">
        <f t="shared" si="164"/>
        <v>0</v>
      </c>
      <c r="BE352" s="1424">
        <f t="shared" si="165"/>
        <v>0</v>
      </c>
      <c r="BF352" s="1424">
        <f t="shared" si="166"/>
        <v>0</v>
      </c>
      <c r="BG352" s="1424">
        <f t="shared" si="167"/>
        <v>0</v>
      </c>
      <c r="BH352" s="1424">
        <f t="shared" si="168"/>
        <v>0</v>
      </c>
      <c r="BI352" s="1424">
        <f t="shared" si="169"/>
        <v>0</v>
      </c>
      <c r="BJ352" s="1424">
        <f t="shared" si="170"/>
        <v>0</v>
      </c>
      <c r="BK352" s="1424">
        <f t="shared" si="171"/>
        <v>0</v>
      </c>
      <c r="BL352" s="1424">
        <f t="shared" si="172"/>
        <v>0</v>
      </c>
      <c r="BM352" s="1424">
        <f t="shared" si="173"/>
        <v>0</v>
      </c>
      <c r="BN352" s="1449">
        <f t="shared" si="174"/>
        <v>0</v>
      </c>
      <c r="BO352" s="1432"/>
      <c r="BP352" s="1432"/>
      <c r="BQ352" s="1432"/>
      <c r="BR352" s="1432"/>
      <c r="BS352" s="1432"/>
      <c r="BT352" s="1432"/>
      <c r="BU352" s="1432"/>
      <c r="BV352" s="1432"/>
      <c r="BW352" s="1432"/>
      <c r="BX352" s="1432"/>
      <c r="BY352" s="1432"/>
      <c r="BZ352" s="1432"/>
      <c r="CA352" s="1432"/>
      <c r="CB352" s="1432"/>
      <c r="CC352" s="1432"/>
      <c r="CD352" s="1432"/>
      <c r="CE352" s="1432"/>
      <c r="CF352" s="1432"/>
      <c r="CG352" s="1432"/>
      <c r="CH352" s="1432"/>
      <c r="CI352" s="1432"/>
      <c r="CJ352" s="1432"/>
      <c r="CK352" s="1432"/>
      <c r="CL352" s="1432"/>
      <c r="CM352" s="1432"/>
      <c r="CN352" s="1432"/>
      <c r="CO352" s="1432"/>
      <c r="CP352" s="1432"/>
      <c r="CQ352" s="1432"/>
      <c r="CR352" s="1432"/>
      <c r="CS352" s="1432"/>
      <c r="CT352" s="1432"/>
      <c r="CU352" s="1432"/>
      <c r="CV352" s="1432"/>
      <c r="CW352" s="1432"/>
      <c r="CX352" s="1432"/>
      <c r="CY352" s="1432"/>
      <c r="CZ352" s="1432"/>
      <c r="DA352" s="1432"/>
      <c r="DB352" s="1432"/>
      <c r="DC352" s="1432"/>
      <c r="DD352" s="1432"/>
      <c r="DE352" s="1432"/>
      <c r="DF352" s="1432"/>
      <c r="DG352" s="1432"/>
      <c r="DH352" s="1432"/>
      <c r="DI352" s="1432"/>
      <c r="DJ352" s="1432"/>
      <c r="DK352" s="1432"/>
      <c r="DL352" s="1432"/>
    </row>
    <row r="353" spans="2:116" ht="10.5">
      <c r="B353" s="1624"/>
      <c r="C353" s="1446" t="s">
        <v>67</v>
      </c>
      <c r="D353" s="1425"/>
      <c r="E353" s="1425"/>
      <c r="F353" s="1425"/>
      <c r="G353" s="1425">
        <f t="shared" si="152"/>
        <v>0</v>
      </c>
      <c r="H353" s="1425">
        <f t="shared" ref="H353:Z353" si="191">+G353+H330</f>
        <v>0</v>
      </c>
      <c r="I353" s="1425">
        <f t="shared" si="191"/>
        <v>0</v>
      </c>
      <c r="J353" s="1425">
        <f t="shared" si="191"/>
        <v>0</v>
      </c>
      <c r="K353" s="1425">
        <f t="shared" si="191"/>
        <v>0</v>
      </c>
      <c r="L353" s="1425">
        <f t="shared" si="191"/>
        <v>0</v>
      </c>
      <c r="M353" s="1425">
        <f t="shared" si="191"/>
        <v>0</v>
      </c>
      <c r="N353" s="1425">
        <f t="shared" si="191"/>
        <v>0</v>
      </c>
      <c r="O353" s="1425">
        <f t="shared" si="191"/>
        <v>0</v>
      </c>
      <c r="P353" s="1425">
        <f t="shared" si="191"/>
        <v>0</v>
      </c>
      <c r="Q353" s="1425">
        <f t="shared" si="191"/>
        <v>0</v>
      </c>
      <c r="R353" s="1425">
        <f t="shared" si="191"/>
        <v>0</v>
      </c>
      <c r="S353" s="1425">
        <f t="shared" si="191"/>
        <v>0</v>
      </c>
      <c r="T353" s="1425">
        <f t="shared" si="191"/>
        <v>0</v>
      </c>
      <c r="U353" s="1425">
        <f t="shared" si="191"/>
        <v>0</v>
      </c>
      <c r="V353" s="1425">
        <f t="shared" si="191"/>
        <v>0</v>
      </c>
      <c r="W353" s="1425">
        <f t="shared" si="191"/>
        <v>0</v>
      </c>
      <c r="X353" s="1425">
        <f t="shared" si="191"/>
        <v>0</v>
      </c>
      <c r="Y353" s="1425">
        <f t="shared" si="191"/>
        <v>0</v>
      </c>
      <c r="Z353" s="1425">
        <f t="shared" si="191"/>
        <v>0</v>
      </c>
      <c r="AA353" s="1425">
        <f t="shared" ref="AA353:AT353" si="192">+Z353+AA330</f>
        <v>0</v>
      </c>
      <c r="AB353" s="1425">
        <f t="shared" si="192"/>
        <v>0</v>
      </c>
      <c r="AC353" s="1425">
        <f t="shared" si="192"/>
        <v>0</v>
      </c>
      <c r="AD353" s="1425">
        <f t="shared" si="192"/>
        <v>0</v>
      </c>
      <c r="AE353" s="1425">
        <f t="shared" si="192"/>
        <v>0</v>
      </c>
      <c r="AF353" s="1425">
        <f t="shared" si="192"/>
        <v>0</v>
      </c>
      <c r="AG353" s="1425">
        <f t="shared" si="192"/>
        <v>0</v>
      </c>
      <c r="AH353" s="1425">
        <f t="shared" si="192"/>
        <v>0</v>
      </c>
      <c r="AI353" s="1425">
        <f t="shared" si="192"/>
        <v>0</v>
      </c>
      <c r="AJ353" s="1425">
        <f t="shared" si="192"/>
        <v>0</v>
      </c>
      <c r="AK353" s="1425">
        <f t="shared" si="192"/>
        <v>0</v>
      </c>
      <c r="AL353" s="1425">
        <f t="shared" si="192"/>
        <v>0</v>
      </c>
      <c r="AM353" s="1425">
        <f t="shared" si="192"/>
        <v>0</v>
      </c>
      <c r="AN353" s="1425">
        <f t="shared" si="192"/>
        <v>0</v>
      </c>
      <c r="AO353" s="1425">
        <f t="shared" si="192"/>
        <v>0</v>
      </c>
      <c r="AP353" s="1425">
        <f t="shared" si="192"/>
        <v>0</v>
      </c>
      <c r="AQ353" s="1425">
        <f t="shared" si="192"/>
        <v>0</v>
      </c>
      <c r="AR353" s="1425">
        <f t="shared" si="192"/>
        <v>0</v>
      </c>
      <c r="AS353" s="1425">
        <f t="shared" si="192"/>
        <v>0</v>
      </c>
      <c r="AT353" s="1425">
        <f t="shared" si="192"/>
        <v>0</v>
      </c>
      <c r="AU353" s="1425">
        <f t="shared" si="155"/>
        <v>0</v>
      </c>
      <c r="AV353" s="1425">
        <f t="shared" si="156"/>
        <v>0</v>
      </c>
      <c r="AW353" s="1425">
        <f t="shared" si="157"/>
        <v>0</v>
      </c>
      <c r="AX353" s="1425">
        <f t="shared" si="158"/>
        <v>0</v>
      </c>
      <c r="AY353" s="1425">
        <f t="shared" si="159"/>
        <v>0</v>
      </c>
      <c r="AZ353" s="1425">
        <f t="shared" si="160"/>
        <v>0</v>
      </c>
      <c r="BA353" s="1425">
        <f t="shared" si="161"/>
        <v>0</v>
      </c>
      <c r="BB353" s="1425">
        <f t="shared" si="162"/>
        <v>0</v>
      </c>
      <c r="BC353" s="1425">
        <f t="shared" si="163"/>
        <v>0</v>
      </c>
      <c r="BD353" s="1425">
        <f t="shared" si="164"/>
        <v>0</v>
      </c>
      <c r="BE353" s="1425">
        <f t="shared" si="165"/>
        <v>0</v>
      </c>
      <c r="BF353" s="1425">
        <f t="shared" si="166"/>
        <v>0</v>
      </c>
      <c r="BG353" s="1425">
        <f t="shared" si="167"/>
        <v>0</v>
      </c>
      <c r="BH353" s="1425">
        <f t="shared" si="168"/>
        <v>0</v>
      </c>
      <c r="BI353" s="1425">
        <f t="shared" si="169"/>
        <v>0</v>
      </c>
      <c r="BJ353" s="1425">
        <f t="shared" si="170"/>
        <v>0</v>
      </c>
      <c r="BK353" s="1425">
        <f t="shared" si="171"/>
        <v>0</v>
      </c>
      <c r="BL353" s="1425">
        <f t="shared" si="172"/>
        <v>0</v>
      </c>
      <c r="BM353" s="1425">
        <f t="shared" si="173"/>
        <v>0</v>
      </c>
      <c r="BN353" s="1448">
        <f t="shared" si="174"/>
        <v>0</v>
      </c>
      <c r="BO353" s="1432"/>
      <c r="BP353" s="1432"/>
      <c r="BQ353" s="1432"/>
      <c r="BR353" s="1432"/>
      <c r="BS353" s="1432"/>
      <c r="BT353" s="1432"/>
      <c r="BU353" s="1432"/>
      <c r="BV353" s="1432"/>
      <c r="BW353" s="1432"/>
      <c r="BX353" s="1432"/>
      <c r="BY353" s="1432"/>
      <c r="BZ353" s="1432"/>
      <c r="CA353" s="1432"/>
      <c r="CB353" s="1432"/>
      <c r="CC353" s="1432"/>
      <c r="CD353" s="1432"/>
      <c r="CE353" s="1432"/>
      <c r="CF353" s="1432"/>
      <c r="CG353" s="1432"/>
      <c r="CH353" s="1432"/>
      <c r="CI353" s="1432"/>
      <c r="CJ353" s="1432"/>
      <c r="CK353" s="1432"/>
      <c r="CL353" s="1432"/>
      <c r="CM353" s="1432"/>
      <c r="CN353" s="1432"/>
      <c r="CO353" s="1432"/>
      <c r="CP353" s="1432"/>
      <c r="CQ353" s="1432"/>
      <c r="CR353" s="1432"/>
      <c r="CS353" s="1432"/>
      <c r="CT353" s="1432"/>
      <c r="CU353" s="1432"/>
      <c r="CV353" s="1432"/>
      <c r="CW353" s="1432"/>
      <c r="CX353" s="1432"/>
      <c r="CY353" s="1432"/>
      <c r="CZ353" s="1432"/>
      <c r="DA353" s="1432"/>
      <c r="DB353" s="1432"/>
      <c r="DC353" s="1432"/>
      <c r="DD353" s="1432"/>
      <c r="DE353" s="1432"/>
      <c r="DF353" s="1432"/>
      <c r="DG353" s="1432"/>
      <c r="DH353" s="1432"/>
      <c r="DI353" s="1432"/>
      <c r="DJ353" s="1432"/>
      <c r="DK353" s="1432"/>
      <c r="DL353" s="1432"/>
    </row>
    <row r="354" spans="2:116" ht="10.5">
      <c r="B354" s="1624"/>
      <c r="C354" s="1446" t="s">
        <v>68</v>
      </c>
      <c r="D354" s="1424"/>
      <c r="E354" s="1424"/>
      <c r="F354" s="1424"/>
      <c r="G354" s="1424">
        <f t="shared" si="152"/>
        <v>0</v>
      </c>
      <c r="H354" s="1424">
        <f t="shared" ref="H354:Z354" si="193">+G354+H331</f>
        <v>0</v>
      </c>
      <c r="I354" s="1424">
        <f t="shared" si="193"/>
        <v>0</v>
      </c>
      <c r="J354" s="1424">
        <f t="shared" si="193"/>
        <v>0</v>
      </c>
      <c r="K354" s="1424">
        <f t="shared" si="193"/>
        <v>0</v>
      </c>
      <c r="L354" s="1424">
        <f t="shared" si="193"/>
        <v>0</v>
      </c>
      <c r="M354" s="1424">
        <f t="shared" si="193"/>
        <v>0</v>
      </c>
      <c r="N354" s="1424">
        <f t="shared" si="193"/>
        <v>0</v>
      </c>
      <c r="O354" s="1424">
        <f t="shared" si="193"/>
        <v>0</v>
      </c>
      <c r="P354" s="1424">
        <f t="shared" si="193"/>
        <v>0</v>
      </c>
      <c r="Q354" s="1424">
        <f t="shared" si="193"/>
        <v>0</v>
      </c>
      <c r="R354" s="1424">
        <f t="shared" si="193"/>
        <v>0</v>
      </c>
      <c r="S354" s="1424">
        <f t="shared" si="193"/>
        <v>0</v>
      </c>
      <c r="T354" s="1424">
        <f t="shared" si="193"/>
        <v>0</v>
      </c>
      <c r="U354" s="1424">
        <f t="shared" si="193"/>
        <v>0</v>
      </c>
      <c r="V354" s="1424">
        <f t="shared" si="193"/>
        <v>0</v>
      </c>
      <c r="W354" s="1424">
        <f t="shared" si="193"/>
        <v>0</v>
      </c>
      <c r="X354" s="1424">
        <f t="shared" si="193"/>
        <v>0</v>
      </c>
      <c r="Y354" s="1424">
        <f t="shared" si="193"/>
        <v>0</v>
      </c>
      <c r="Z354" s="1424">
        <f t="shared" si="193"/>
        <v>0</v>
      </c>
      <c r="AA354" s="1424">
        <f t="shared" ref="AA354:AT354" si="194">+Z354+AA331</f>
        <v>0</v>
      </c>
      <c r="AB354" s="1424">
        <f t="shared" si="194"/>
        <v>0</v>
      </c>
      <c r="AC354" s="1424">
        <f t="shared" si="194"/>
        <v>0</v>
      </c>
      <c r="AD354" s="1424">
        <f t="shared" si="194"/>
        <v>0</v>
      </c>
      <c r="AE354" s="1424">
        <f t="shared" si="194"/>
        <v>0</v>
      </c>
      <c r="AF354" s="1424">
        <f t="shared" si="194"/>
        <v>0</v>
      </c>
      <c r="AG354" s="1424">
        <f t="shared" si="194"/>
        <v>0</v>
      </c>
      <c r="AH354" s="1424">
        <f t="shared" si="194"/>
        <v>0</v>
      </c>
      <c r="AI354" s="1424">
        <f t="shared" si="194"/>
        <v>0</v>
      </c>
      <c r="AJ354" s="1424">
        <f t="shared" si="194"/>
        <v>0</v>
      </c>
      <c r="AK354" s="1424">
        <f t="shared" si="194"/>
        <v>0</v>
      </c>
      <c r="AL354" s="1424">
        <f t="shared" si="194"/>
        <v>0</v>
      </c>
      <c r="AM354" s="1424">
        <f t="shared" si="194"/>
        <v>0</v>
      </c>
      <c r="AN354" s="1424">
        <f t="shared" si="194"/>
        <v>0</v>
      </c>
      <c r="AO354" s="1424">
        <f t="shared" si="194"/>
        <v>0</v>
      </c>
      <c r="AP354" s="1424">
        <f t="shared" si="194"/>
        <v>0</v>
      </c>
      <c r="AQ354" s="1424">
        <f t="shared" si="194"/>
        <v>0</v>
      </c>
      <c r="AR354" s="1424">
        <f t="shared" si="194"/>
        <v>0</v>
      </c>
      <c r="AS354" s="1424">
        <f t="shared" si="194"/>
        <v>0</v>
      </c>
      <c r="AT354" s="1424">
        <f t="shared" si="194"/>
        <v>0</v>
      </c>
      <c r="AU354" s="1424">
        <f t="shared" si="155"/>
        <v>0</v>
      </c>
      <c r="AV354" s="1424">
        <f t="shared" si="156"/>
        <v>0</v>
      </c>
      <c r="AW354" s="1424">
        <f t="shared" si="157"/>
        <v>0</v>
      </c>
      <c r="AX354" s="1424">
        <f t="shared" si="158"/>
        <v>0</v>
      </c>
      <c r="AY354" s="1424">
        <f t="shared" si="159"/>
        <v>0</v>
      </c>
      <c r="AZ354" s="1424">
        <f t="shared" si="160"/>
        <v>0</v>
      </c>
      <c r="BA354" s="1424">
        <f t="shared" si="161"/>
        <v>0</v>
      </c>
      <c r="BB354" s="1424">
        <f t="shared" si="162"/>
        <v>0</v>
      </c>
      <c r="BC354" s="1424">
        <f t="shared" si="163"/>
        <v>0</v>
      </c>
      <c r="BD354" s="1424">
        <f t="shared" si="164"/>
        <v>0</v>
      </c>
      <c r="BE354" s="1424">
        <f t="shared" si="165"/>
        <v>0</v>
      </c>
      <c r="BF354" s="1424">
        <f t="shared" si="166"/>
        <v>0</v>
      </c>
      <c r="BG354" s="1424">
        <f t="shared" si="167"/>
        <v>0</v>
      </c>
      <c r="BH354" s="1424">
        <f t="shared" si="168"/>
        <v>0</v>
      </c>
      <c r="BI354" s="1424">
        <f t="shared" si="169"/>
        <v>0</v>
      </c>
      <c r="BJ354" s="1424">
        <f t="shared" si="170"/>
        <v>0</v>
      </c>
      <c r="BK354" s="1424">
        <f t="shared" si="171"/>
        <v>0</v>
      </c>
      <c r="BL354" s="1424">
        <f t="shared" si="172"/>
        <v>0</v>
      </c>
      <c r="BM354" s="1424">
        <f t="shared" si="173"/>
        <v>0</v>
      </c>
      <c r="BN354" s="1449">
        <f t="shared" si="174"/>
        <v>0</v>
      </c>
      <c r="BO354" s="1432"/>
      <c r="BP354" s="1432"/>
      <c r="BQ354" s="1432"/>
      <c r="BR354" s="1432"/>
      <c r="BS354" s="1432"/>
      <c r="BT354" s="1432"/>
      <c r="BU354" s="1432"/>
      <c r="BV354" s="1432"/>
      <c r="BW354" s="1432"/>
      <c r="BX354" s="1432"/>
      <c r="BY354" s="1432"/>
      <c r="BZ354" s="1432"/>
      <c r="CA354" s="1432"/>
      <c r="CB354" s="1432"/>
      <c r="CC354" s="1432"/>
      <c r="CD354" s="1432"/>
      <c r="CE354" s="1432"/>
      <c r="CF354" s="1432"/>
      <c r="CG354" s="1432"/>
      <c r="CH354" s="1432"/>
      <c r="CI354" s="1432"/>
      <c r="CJ354" s="1432"/>
      <c r="CK354" s="1432"/>
      <c r="CL354" s="1432"/>
      <c r="CM354" s="1432"/>
      <c r="CN354" s="1432"/>
      <c r="CO354" s="1432"/>
      <c r="CP354" s="1432"/>
      <c r="CQ354" s="1432"/>
      <c r="CR354" s="1432"/>
      <c r="CS354" s="1432"/>
      <c r="CT354" s="1432"/>
      <c r="CU354" s="1432"/>
      <c r="CV354" s="1432"/>
      <c r="CW354" s="1432"/>
      <c r="CX354" s="1432"/>
      <c r="CY354" s="1432"/>
      <c r="CZ354" s="1432"/>
      <c r="DA354" s="1432"/>
      <c r="DB354" s="1432"/>
      <c r="DC354" s="1432"/>
      <c r="DD354" s="1432"/>
      <c r="DE354" s="1432"/>
      <c r="DF354" s="1432"/>
      <c r="DG354" s="1432"/>
      <c r="DH354" s="1432"/>
      <c r="DI354" s="1432"/>
      <c r="DJ354" s="1432"/>
      <c r="DK354" s="1432"/>
      <c r="DL354" s="1432"/>
    </row>
    <row r="355" spans="2:116" ht="10.5">
      <c r="B355" s="1458"/>
      <c r="C355" s="1446" t="s">
        <v>69</v>
      </c>
      <c r="D355" s="1425"/>
      <c r="E355" s="1425"/>
      <c r="F355" s="1425"/>
      <c r="G355" s="1425">
        <f t="shared" si="152"/>
        <v>0</v>
      </c>
      <c r="H355" s="1425">
        <f t="shared" ref="H355:Z355" si="195">+G355+H332</f>
        <v>0</v>
      </c>
      <c r="I355" s="1425">
        <f t="shared" si="195"/>
        <v>0</v>
      </c>
      <c r="J355" s="1425">
        <f t="shared" si="195"/>
        <v>0</v>
      </c>
      <c r="K355" s="1425">
        <f t="shared" si="195"/>
        <v>0</v>
      </c>
      <c r="L355" s="1425">
        <f t="shared" si="195"/>
        <v>0</v>
      </c>
      <c r="M355" s="1425">
        <f t="shared" si="195"/>
        <v>0</v>
      </c>
      <c r="N355" s="1425">
        <f t="shared" si="195"/>
        <v>0</v>
      </c>
      <c r="O355" s="1425">
        <f t="shared" si="195"/>
        <v>0</v>
      </c>
      <c r="P355" s="1425">
        <f t="shared" si="195"/>
        <v>0</v>
      </c>
      <c r="Q355" s="1425">
        <f t="shared" si="195"/>
        <v>0</v>
      </c>
      <c r="R355" s="1425">
        <f t="shared" si="195"/>
        <v>0</v>
      </c>
      <c r="S355" s="1425">
        <f t="shared" si="195"/>
        <v>0</v>
      </c>
      <c r="T355" s="1425">
        <f t="shared" si="195"/>
        <v>0</v>
      </c>
      <c r="U355" s="1425">
        <f t="shared" si="195"/>
        <v>0</v>
      </c>
      <c r="V355" s="1425">
        <f t="shared" si="195"/>
        <v>0</v>
      </c>
      <c r="W355" s="1425">
        <f t="shared" si="195"/>
        <v>0</v>
      </c>
      <c r="X355" s="1425">
        <f t="shared" si="195"/>
        <v>0</v>
      </c>
      <c r="Y355" s="1425">
        <f t="shared" si="195"/>
        <v>0</v>
      </c>
      <c r="Z355" s="1425">
        <f t="shared" si="195"/>
        <v>0</v>
      </c>
      <c r="AA355" s="1425">
        <f t="shared" ref="AA355:AT355" si="196">+Z355+AA332</f>
        <v>0</v>
      </c>
      <c r="AB355" s="1425">
        <f t="shared" si="196"/>
        <v>0</v>
      </c>
      <c r="AC355" s="1425">
        <f t="shared" si="196"/>
        <v>0</v>
      </c>
      <c r="AD355" s="1425">
        <f t="shared" si="196"/>
        <v>0</v>
      </c>
      <c r="AE355" s="1425">
        <f t="shared" si="196"/>
        <v>0</v>
      </c>
      <c r="AF355" s="1425">
        <f t="shared" si="196"/>
        <v>0</v>
      </c>
      <c r="AG355" s="1425">
        <f t="shared" si="196"/>
        <v>0</v>
      </c>
      <c r="AH355" s="1425">
        <f t="shared" si="196"/>
        <v>0</v>
      </c>
      <c r="AI355" s="1425">
        <f t="shared" si="196"/>
        <v>0</v>
      </c>
      <c r="AJ355" s="1425">
        <f t="shared" si="196"/>
        <v>0</v>
      </c>
      <c r="AK355" s="1425">
        <f t="shared" si="196"/>
        <v>0</v>
      </c>
      <c r="AL355" s="1425">
        <f t="shared" si="196"/>
        <v>0</v>
      </c>
      <c r="AM355" s="1425">
        <f t="shared" si="196"/>
        <v>0</v>
      </c>
      <c r="AN355" s="1425">
        <f t="shared" si="196"/>
        <v>0</v>
      </c>
      <c r="AO355" s="1425">
        <f t="shared" si="196"/>
        <v>0</v>
      </c>
      <c r="AP355" s="1425">
        <f t="shared" si="196"/>
        <v>0</v>
      </c>
      <c r="AQ355" s="1425">
        <f t="shared" si="196"/>
        <v>0</v>
      </c>
      <c r="AR355" s="1425">
        <f t="shared" si="196"/>
        <v>0</v>
      </c>
      <c r="AS355" s="1425">
        <f t="shared" si="196"/>
        <v>0</v>
      </c>
      <c r="AT355" s="1425">
        <f t="shared" si="196"/>
        <v>0</v>
      </c>
      <c r="AU355" s="1425">
        <f t="shared" si="155"/>
        <v>0</v>
      </c>
      <c r="AV355" s="1425">
        <f t="shared" si="156"/>
        <v>0</v>
      </c>
      <c r="AW355" s="1425">
        <f t="shared" si="157"/>
        <v>0</v>
      </c>
      <c r="AX355" s="1425">
        <f t="shared" si="158"/>
        <v>0</v>
      </c>
      <c r="AY355" s="1425">
        <f t="shared" si="159"/>
        <v>0</v>
      </c>
      <c r="AZ355" s="1425">
        <f t="shared" si="160"/>
        <v>0</v>
      </c>
      <c r="BA355" s="1425">
        <f t="shared" si="161"/>
        <v>0</v>
      </c>
      <c r="BB355" s="1425">
        <f t="shared" si="162"/>
        <v>0</v>
      </c>
      <c r="BC355" s="1425">
        <f t="shared" si="163"/>
        <v>0</v>
      </c>
      <c r="BD355" s="1425">
        <f t="shared" si="164"/>
        <v>0</v>
      </c>
      <c r="BE355" s="1425">
        <f t="shared" si="165"/>
        <v>0</v>
      </c>
      <c r="BF355" s="1425">
        <f t="shared" si="166"/>
        <v>0</v>
      </c>
      <c r="BG355" s="1425">
        <f t="shared" si="167"/>
        <v>0</v>
      </c>
      <c r="BH355" s="1425">
        <f t="shared" si="168"/>
        <v>0</v>
      </c>
      <c r="BI355" s="1425">
        <f t="shared" si="169"/>
        <v>0</v>
      </c>
      <c r="BJ355" s="1425">
        <f t="shared" si="170"/>
        <v>0</v>
      </c>
      <c r="BK355" s="1425">
        <f t="shared" si="171"/>
        <v>0</v>
      </c>
      <c r="BL355" s="1425">
        <f t="shared" si="172"/>
        <v>0</v>
      </c>
      <c r="BM355" s="1425">
        <f t="shared" si="173"/>
        <v>0</v>
      </c>
      <c r="BN355" s="1448">
        <f t="shared" si="174"/>
        <v>0</v>
      </c>
      <c r="BO355" s="1432"/>
      <c r="BP355" s="1432"/>
      <c r="BQ355" s="1432"/>
      <c r="BR355" s="1432"/>
      <c r="BS355" s="1432"/>
      <c r="BT355" s="1432"/>
      <c r="BU355" s="1432"/>
      <c r="BV355" s="1432"/>
      <c r="BW355" s="1432"/>
      <c r="BX355" s="1432"/>
      <c r="BY355" s="1432"/>
      <c r="BZ355" s="1432"/>
      <c r="CA355" s="1432"/>
      <c r="CB355" s="1432"/>
      <c r="CC355" s="1432"/>
      <c r="CD355" s="1432"/>
      <c r="CE355" s="1432"/>
      <c r="CF355" s="1432"/>
      <c r="CG355" s="1432"/>
      <c r="CH355" s="1432"/>
      <c r="CI355" s="1432"/>
      <c r="CJ355" s="1432"/>
      <c r="CK355" s="1432"/>
      <c r="CL355" s="1432"/>
      <c r="CM355" s="1432"/>
      <c r="CN355" s="1432"/>
      <c r="CO355" s="1432"/>
      <c r="CP355" s="1432"/>
      <c r="CQ355" s="1432"/>
      <c r="CR355" s="1432"/>
      <c r="CS355" s="1432"/>
      <c r="CT355" s="1432"/>
      <c r="CU355" s="1432"/>
      <c r="CV355" s="1432"/>
      <c r="CW355" s="1432"/>
      <c r="CX355" s="1432"/>
      <c r="CY355" s="1432"/>
      <c r="CZ355" s="1432"/>
      <c r="DA355" s="1432"/>
      <c r="DB355" s="1432"/>
      <c r="DC355" s="1432"/>
      <c r="DD355" s="1432"/>
      <c r="DE355" s="1432"/>
      <c r="DF355" s="1432"/>
      <c r="DG355" s="1432"/>
      <c r="DH355" s="1432"/>
      <c r="DI355" s="1432"/>
      <c r="DJ355" s="1432"/>
      <c r="DK355" s="1432"/>
      <c r="DL355" s="1432"/>
    </row>
    <row r="356" spans="2:116" ht="10.5">
      <c r="B356" s="1624" t="s">
        <v>412</v>
      </c>
      <c r="C356" s="1446" t="s">
        <v>66</v>
      </c>
      <c r="D356" s="1424"/>
      <c r="E356" s="1424"/>
      <c r="F356" s="1424"/>
      <c r="G356" s="1424">
        <f t="shared" si="152"/>
        <v>0</v>
      </c>
      <c r="H356" s="1424">
        <f t="shared" ref="H356:Z356" si="197">+G356+H333</f>
        <v>0</v>
      </c>
      <c r="I356" s="1424">
        <f t="shared" si="197"/>
        <v>0</v>
      </c>
      <c r="J356" s="1424">
        <f t="shared" si="197"/>
        <v>0</v>
      </c>
      <c r="K356" s="1424">
        <f t="shared" si="197"/>
        <v>0</v>
      </c>
      <c r="L356" s="1424">
        <f t="shared" si="197"/>
        <v>0</v>
      </c>
      <c r="M356" s="1424">
        <f t="shared" si="197"/>
        <v>0</v>
      </c>
      <c r="N356" s="1424">
        <f t="shared" si="197"/>
        <v>0</v>
      </c>
      <c r="O356" s="1424">
        <f t="shared" si="197"/>
        <v>0</v>
      </c>
      <c r="P356" s="1424">
        <f t="shared" si="197"/>
        <v>0</v>
      </c>
      <c r="Q356" s="1424">
        <f t="shared" si="197"/>
        <v>0</v>
      </c>
      <c r="R356" s="1424">
        <f t="shared" si="197"/>
        <v>0</v>
      </c>
      <c r="S356" s="1424">
        <f t="shared" si="197"/>
        <v>0</v>
      </c>
      <c r="T356" s="1424">
        <f t="shared" si="197"/>
        <v>0</v>
      </c>
      <c r="U356" s="1424">
        <f t="shared" si="197"/>
        <v>0</v>
      </c>
      <c r="V356" s="1424">
        <f t="shared" si="197"/>
        <v>0</v>
      </c>
      <c r="W356" s="1424">
        <f t="shared" si="197"/>
        <v>0</v>
      </c>
      <c r="X356" s="1424">
        <f t="shared" si="197"/>
        <v>0</v>
      </c>
      <c r="Y356" s="1424">
        <f t="shared" si="197"/>
        <v>0</v>
      </c>
      <c r="Z356" s="1424">
        <f t="shared" si="197"/>
        <v>0</v>
      </c>
      <c r="AA356" s="1424">
        <f t="shared" ref="AA356:AT356" si="198">+Z356+AA333</f>
        <v>0</v>
      </c>
      <c r="AB356" s="1424">
        <f t="shared" si="198"/>
        <v>0</v>
      </c>
      <c r="AC356" s="1424">
        <f t="shared" si="198"/>
        <v>0</v>
      </c>
      <c r="AD356" s="1424">
        <f t="shared" si="198"/>
        <v>0</v>
      </c>
      <c r="AE356" s="1424">
        <f t="shared" si="198"/>
        <v>0</v>
      </c>
      <c r="AF356" s="1424">
        <f t="shared" si="198"/>
        <v>0</v>
      </c>
      <c r="AG356" s="1424">
        <f t="shared" si="198"/>
        <v>0</v>
      </c>
      <c r="AH356" s="1424">
        <f t="shared" si="198"/>
        <v>0</v>
      </c>
      <c r="AI356" s="1424">
        <f t="shared" si="198"/>
        <v>0</v>
      </c>
      <c r="AJ356" s="1424">
        <f t="shared" si="198"/>
        <v>0</v>
      </c>
      <c r="AK356" s="1424">
        <f t="shared" si="198"/>
        <v>0</v>
      </c>
      <c r="AL356" s="1424">
        <f t="shared" si="198"/>
        <v>0</v>
      </c>
      <c r="AM356" s="1424">
        <f t="shared" si="198"/>
        <v>0</v>
      </c>
      <c r="AN356" s="1424">
        <f t="shared" si="198"/>
        <v>0</v>
      </c>
      <c r="AO356" s="1424">
        <f t="shared" si="198"/>
        <v>0</v>
      </c>
      <c r="AP356" s="1424">
        <f t="shared" si="198"/>
        <v>0</v>
      </c>
      <c r="AQ356" s="1424">
        <f t="shared" si="198"/>
        <v>0</v>
      </c>
      <c r="AR356" s="1424">
        <f t="shared" si="198"/>
        <v>0</v>
      </c>
      <c r="AS356" s="1424">
        <f t="shared" si="198"/>
        <v>0</v>
      </c>
      <c r="AT356" s="1424">
        <f t="shared" si="198"/>
        <v>0</v>
      </c>
      <c r="AU356" s="1424">
        <f t="shared" si="155"/>
        <v>0</v>
      </c>
      <c r="AV356" s="1424">
        <f t="shared" si="156"/>
        <v>0</v>
      </c>
      <c r="AW356" s="1424">
        <f t="shared" si="157"/>
        <v>0</v>
      </c>
      <c r="AX356" s="1424">
        <f t="shared" si="158"/>
        <v>0</v>
      </c>
      <c r="AY356" s="1424">
        <f t="shared" si="159"/>
        <v>0</v>
      </c>
      <c r="AZ356" s="1424">
        <f t="shared" si="160"/>
        <v>0</v>
      </c>
      <c r="BA356" s="1424">
        <f t="shared" si="161"/>
        <v>0</v>
      </c>
      <c r="BB356" s="1424">
        <f t="shared" si="162"/>
        <v>0</v>
      </c>
      <c r="BC356" s="1424">
        <f t="shared" si="163"/>
        <v>0</v>
      </c>
      <c r="BD356" s="1424">
        <f t="shared" si="164"/>
        <v>0</v>
      </c>
      <c r="BE356" s="1424">
        <f t="shared" si="165"/>
        <v>0</v>
      </c>
      <c r="BF356" s="1424">
        <f t="shared" si="166"/>
        <v>0</v>
      </c>
      <c r="BG356" s="1424">
        <f t="shared" si="167"/>
        <v>0</v>
      </c>
      <c r="BH356" s="1424">
        <f t="shared" si="168"/>
        <v>0</v>
      </c>
      <c r="BI356" s="1424">
        <f t="shared" si="169"/>
        <v>0</v>
      </c>
      <c r="BJ356" s="1424">
        <f t="shared" si="170"/>
        <v>0</v>
      </c>
      <c r="BK356" s="1424">
        <f t="shared" si="171"/>
        <v>0</v>
      </c>
      <c r="BL356" s="1424">
        <f t="shared" si="172"/>
        <v>0</v>
      </c>
      <c r="BM356" s="1424">
        <f t="shared" si="173"/>
        <v>0</v>
      </c>
      <c r="BN356" s="1449">
        <f t="shared" si="174"/>
        <v>0</v>
      </c>
      <c r="BO356" s="1432"/>
      <c r="BP356" s="1432"/>
      <c r="BQ356" s="1432"/>
      <c r="BR356" s="1432"/>
      <c r="BS356" s="1432"/>
      <c r="BT356" s="1432"/>
      <c r="BU356" s="1432"/>
      <c r="BV356" s="1432"/>
      <c r="BW356" s="1432"/>
      <c r="BX356" s="1432"/>
      <c r="BY356" s="1432"/>
      <c r="BZ356" s="1432"/>
      <c r="CA356" s="1432"/>
      <c r="CB356" s="1432"/>
      <c r="CC356" s="1432"/>
      <c r="CD356" s="1432"/>
      <c r="CE356" s="1432"/>
      <c r="CF356" s="1432"/>
      <c r="CG356" s="1432"/>
      <c r="CH356" s="1432"/>
      <c r="CI356" s="1432"/>
      <c r="CJ356" s="1432"/>
      <c r="CK356" s="1432"/>
      <c r="CL356" s="1432"/>
      <c r="CM356" s="1432"/>
      <c r="CN356" s="1432"/>
      <c r="CO356" s="1432"/>
      <c r="CP356" s="1432"/>
      <c r="CQ356" s="1432"/>
      <c r="CR356" s="1432"/>
      <c r="CS356" s="1432"/>
      <c r="CT356" s="1432"/>
      <c r="CU356" s="1432"/>
      <c r="CV356" s="1432"/>
      <c r="CW356" s="1432"/>
      <c r="CX356" s="1432"/>
      <c r="CY356" s="1432"/>
      <c r="CZ356" s="1432"/>
      <c r="DA356" s="1432"/>
      <c r="DB356" s="1432"/>
      <c r="DC356" s="1432"/>
      <c r="DD356" s="1432"/>
      <c r="DE356" s="1432"/>
      <c r="DF356" s="1432"/>
      <c r="DG356" s="1432"/>
      <c r="DH356" s="1432"/>
      <c r="DI356" s="1432"/>
      <c r="DJ356" s="1432"/>
      <c r="DK356" s="1432"/>
      <c r="DL356" s="1432"/>
    </row>
    <row r="357" spans="2:116" ht="10.5">
      <c r="B357" s="1624"/>
      <c r="C357" s="1446" t="s">
        <v>67</v>
      </c>
      <c r="D357" s="1425"/>
      <c r="E357" s="1425"/>
      <c r="F357" s="1425"/>
      <c r="G357" s="1425">
        <f t="shared" si="152"/>
        <v>0</v>
      </c>
      <c r="H357" s="1425">
        <f t="shared" ref="H357:Z357" si="199">+G357+H334</f>
        <v>0</v>
      </c>
      <c r="I357" s="1425">
        <f t="shared" si="199"/>
        <v>0</v>
      </c>
      <c r="J357" s="1425">
        <f t="shared" si="199"/>
        <v>0</v>
      </c>
      <c r="K357" s="1425">
        <f t="shared" si="199"/>
        <v>0</v>
      </c>
      <c r="L357" s="1425">
        <f t="shared" si="199"/>
        <v>0</v>
      </c>
      <c r="M357" s="1425">
        <f t="shared" si="199"/>
        <v>0</v>
      </c>
      <c r="N357" s="1425">
        <f t="shared" si="199"/>
        <v>0</v>
      </c>
      <c r="O357" s="1425">
        <f t="shared" si="199"/>
        <v>0</v>
      </c>
      <c r="P357" s="1425">
        <f t="shared" si="199"/>
        <v>0</v>
      </c>
      <c r="Q357" s="1425">
        <f t="shared" si="199"/>
        <v>0</v>
      </c>
      <c r="R357" s="1425">
        <f t="shared" si="199"/>
        <v>0</v>
      </c>
      <c r="S357" s="1425">
        <f t="shared" si="199"/>
        <v>0</v>
      </c>
      <c r="T357" s="1425">
        <f t="shared" si="199"/>
        <v>0</v>
      </c>
      <c r="U357" s="1425">
        <f t="shared" si="199"/>
        <v>0</v>
      </c>
      <c r="V357" s="1425">
        <f t="shared" si="199"/>
        <v>0</v>
      </c>
      <c r="W357" s="1425">
        <f t="shared" si="199"/>
        <v>0</v>
      </c>
      <c r="X357" s="1425">
        <f t="shared" si="199"/>
        <v>0</v>
      </c>
      <c r="Y357" s="1425">
        <f t="shared" si="199"/>
        <v>0</v>
      </c>
      <c r="Z357" s="1425">
        <f t="shared" si="199"/>
        <v>0</v>
      </c>
      <c r="AA357" s="1425">
        <f t="shared" ref="AA357:AT357" si="200">+Z357+AA334</f>
        <v>0</v>
      </c>
      <c r="AB357" s="1425">
        <f t="shared" si="200"/>
        <v>0</v>
      </c>
      <c r="AC357" s="1425">
        <f t="shared" si="200"/>
        <v>0</v>
      </c>
      <c r="AD357" s="1425">
        <f t="shared" si="200"/>
        <v>0</v>
      </c>
      <c r="AE357" s="1425">
        <f t="shared" si="200"/>
        <v>0</v>
      </c>
      <c r="AF357" s="1425">
        <f t="shared" si="200"/>
        <v>0</v>
      </c>
      <c r="AG357" s="1425">
        <f t="shared" si="200"/>
        <v>0</v>
      </c>
      <c r="AH357" s="1425">
        <f t="shared" si="200"/>
        <v>0</v>
      </c>
      <c r="AI357" s="1425">
        <f t="shared" si="200"/>
        <v>0</v>
      </c>
      <c r="AJ357" s="1425">
        <f t="shared" si="200"/>
        <v>0</v>
      </c>
      <c r="AK357" s="1425">
        <f t="shared" si="200"/>
        <v>0</v>
      </c>
      <c r="AL357" s="1425">
        <f t="shared" si="200"/>
        <v>0</v>
      </c>
      <c r="AM357" s="1425">
        <f t="shared" si="200"/>
        <v>0</v>
      </c>
      <c r="AN357" s="1425">
        <f t="shared" si="200"/>
        <v>0</v>
      </c>
      <c r="AO357" s="1425">
        <f t="shared" si="200"/>
        <v>0</v>
      </c>
      <c r="AP357" s="1425">
        <f t="shared" si="200"/>
        <v>0</v>
      </c>
      <c r="AQ357" s="1425">
        <f t="shared" si="200"/>
        <v>0</v>
      </c>
      <c r="AR357" s="1425">
        <f t="shared" si="200"/>
        <v>0</v>
      </c>
      <c r="AS357" s="1425">
        <f t="shared" si="200"/>
        <v>0</v>
      </c>
      <c r="AT357" s="1425">
        <f t="shared" si="200"/>
        <v>0</v>
      </c>
      <c r="AU357" s="1425">
        <f t="shared" si="155"/>
        <v>0</v>
      </c>
      <c r="AV357" s="1425">
        <f t="shared" si="156"/>
        <v>0</v>
      </c>
      <c r="AW357" s="1425">
        <f t="shared" si="157"/>
        <v>0</v>
      </c>
      <c r="AX357" s="1425">
        <f t="shared" si="158"/>
        <v>0</v>
      </c>
      <c r="AY357" s="1425">
        <f t="shared" si="159"/>
        <v>0</v>
      </c>
      <c r="AZ357" s="1425">
        <f t="shared" si="160"/>
        <v>0</v>
      </c>
      <c r="BA357" s="1425">
        <f t="shared" si="161"/>
        <v>0</v>
      </c>
      <c r="BB357" s="1425">
        <f t="shared" si="162"/>
        <v>0</v>
      </c>
      <c r="BC357" s="1425">
        <f t="shared" si="163"/>
        <v>0</v>
      </c>
      <c r="BD357" s="1425">
        <f t="shared" si="164"/>
        <v>0</v>
      </c>
      <c r="BE357" s="1425">
        <f t="shared" si="165"/>
        <v>0</v>
      </c>
      <c r="BF357" s="1425">
        <f t="shared" si="166"/>
        <v>0</v>
      </c>
      <c r="BG357" s="1425">
        <f t="shared" si="167"/>
        <v>0</v>
      </c>
      <c r="BH357" s="1425">
        <f t="shared" si="168"/>
        <v>0</v>
      </c>
      <c r="BI357" s="1425">
        <f t="shared" si="169"/>
        <v>0</v>
      </c>
      <c r="BJ357" s="1425">
        <f t="shared" si="170"/>
        <v>0</v>
      </c>
      <c r="BK357" s="1425">
        <f t="shared" si="171"/>
        <v>0</v>
      </c>
      <c r="BL357" s="1425">
        <f t="shared" si="172"/>
        <v>0</v>
      </c>
      <c r="BM357" s="1425">
        <f t="shared" si="173"/>
        <v>0</v>
      </c>
      <c r="BN357" s="1448">
        <f t="shared" si="174"/>
        <v>0</v>
      </c>
      <c r="BO357" s="1432"/>
      <c r="BP357" s="1432"/>
      <c r="BQ357" s="1432"/>
      <c r="BR357" s="1432"/>
      <c r="BS357" s="1432"/>
      <c r="BT357" s="1432"/>
      <c r="BU357" s="1432"/>
      <c r="BV357" s="1432"/>
      <c r="BW357" s="1432"/>
      <c r="BX357" s="1432"/>
      <c r="BY357" s="1432"/>
      <c r="BZ357" s="1432"/>
      <c r="CA357" s="1432"/>
      <c r="CB357" s="1432"/>
      <c r="CC357" s="1432"/>
      <c r="CD357" s="1432"/>
      <c r="CE357" s="1432"/>
      <c r="CF357" s="1432"/>
      <c r="CG357" s="1432"/>
      <c r="CH357" s="1432"/>
      <c r="CI357" s="1432"/>
      <c r="CJ357" s="1432"/>
      <c r="CK357" s="1432"/>
      <c r="CL357" s="1432"/>
      <c r="CM357" s="1432"/>
      <c r="CN357" s="1432"/>
      <c r="CO357" s="1432"/>
      <c r="CP357" s="1432"/>
      <c r="CQ357" s="1432"/>
      <c r="CR357" s="1432"/>
      <c r="CS357" s="1432"/>
      <c r="CT357" s="1432"/>
      <c r="CU357" s="1432"/>
      <c r="CV357" s="1432"/>
      <c r="CW357" s="1432"/>
      <c r="CX357" s="1432"/>
      <c r="CY357" s="1432"/>
      <c r="CZ357" s="1432"/>
      <c r="DA357" s="1432"/>
      <c r="DB357" s="1432"/>
      <c r="DC357" s="1432"/>
      <c r="DD357" s="1432"/>
      <c r="DE357" s="1432"/>
      <c r="DF357" s="1432"/>
      <c r="DG357" s="1432"/>
      <c r="DH357" s="1432"/>
      <c r="DI357" s="1432"/>
      <c r="DJ357" s="1432"/>
      <c r="DK357" s="1432"/>
      <c r="DL357" s="1432"/>
    </row>
    <row r="358" spans="2:116" ht="10.5">
      <c r="B358" s="1624"/>
      <c r="C358" s="1446" t="s">
        <v>68</v>
      </c>
      <c r="D358" s="1424"/>
      <c r="E358" s="1424"/>
      <c r="F358" s="1424"/>
      <c r="G358" s="1424">
        <f t="shared" si="152"/>
        <v>0</v>
      </c>
      <c r="H358" s="1424">
        <f t="shared" ref="H358:Z358" si="201">+G358+H335</f>
        <v>0</v>
      </c>
      <c r="I358" s="1424">
        <f t="shared" si="201"/>
        <v>0</v>
      </c>
      <c r="J358" s="1424">
        <f t="shared" si="201"/>
        <v>0</v>
      </c>
      <c r="K358" s="1424">
        <f t="shared" si="201"/>
        <v>0</v>
      </c>
      <c r="L358" s="1424">
        <f t="shared" si="201"/>
        <v>0</v>
      </c>
      <c r="M358" s="1424">
        <f t="shared" si="201"/>
        <v>0</v>
      </c>
      <c r="N358" s="1424">
        <f t="shared" si="201"/>
        <v>0</v>
      </c>
      <c r="O358" s="1424">
        <f t="shared" si="201"/>
        <v>0</v>
      </c>
      <c r="P358" s="1424">
        <f t="shared" si="201"/>
        <v>0</v>
      </c>
      <c r="Q358" s="1424">
        <f t="shared" si="201"/>
        <v>0</v>
      </c>
      <c r="R358" s="1424">
        <f t="shared" si="201"/>
        <v>0</v>
      </c>
      <c r="S358" s="1424">
        <f t="shared" si="201"/>
        <v>0</v>
      </c>
      <c r="T358" s="1424">
        <f t="shared" si="201"/>
        <v>0</v>
      </c>
      <c r="U358" s="1424">
        <f t="shared" si="201"/>
        <v>0</v>
      </c>
      <c r="V358" s="1424">
        <f t="shared" si="201"/>
        <v>0</v>
      </c>
      <c r="W358" s="1424">
        <f t="shared" si="201"/>
        <v>0</v>
      </c>
      <c r="X358" s="1424">
        <f t="shared" si="201"/>
        <v>0</v>
      </c>
      <c r="Y358" s="1424">
        <f t="shared" si="201"/>
        <v>0</v>
      </c>
      <c r="Z358" s="1424">
        <f t="shared" si="201"/>
        <v>0</v>
      </c>
      <c r="AA358" s="1424">
        <f t="shared" ref="AA358:AT358" si="202">+Z358+AA335</f>
        <v>0</v>
      </c>
      <c r="AB358" s="1424">
        <f t="shared" si="202"/>
        <v>0</v>
      </c>
      <c r="AC358" s="1424">
        <f t="shared" si="202"/>
        <v>0</v>
      </c>
      <c r="AD358" s="1424">
        <f t="shared" si="202"/>
        <v>0</v>
      </c>
      <c r="AE358" s="1424">
        <f t="shared" si="202"/>
        <v>0</v>
      </c>
      <c r="AF358" s="1424">
        <f t="shared" si="202"/>
        <v>0</v>
      </c>
      <c r="AG358" s="1424">
        <f t="shared" si="202"/>
        <v>0</v>
      </c>
      <c r="AH358" s="1424">
        <f t="shared" si="202"/>
        <v>0</v>
      </c>
      <c r="AI358" s="1424">
        <f t="shared" si="202"/>
        <v>0</v>
      </c>
      <c r="AJ358" s="1424">
        <f t="shared" si="202"/>
        <v>0</v>
      </c>
      <c r="AK358" s="1424">
        <f t="shared" si="202"/>
        <v>0</v>
      </c>
      <c r="AL358" s="1424">
        <f t="shared" si="202"/>
        <v>0</v>
      </c>
      <c r="AM358" s="1424">
        <f t="shared" si="202"/>
        <v>0</v>
      </c>
      <c r="AN358" s="1424">
        <f t="shared" si="202"/>
        <v>0</v>
      </c>
      <c r="AO358" s="1424">
        <f t="shared" si="202"/>
        <v>0</v>
      </c>
      <c r="AP358" s="1424">
        <f t="shared" si="202"/>
        <v>0</v>
      </c>
      <c r="AQ358" s="1424">
        <f t="shared" si="202"/>
        <v>0</v>
      </c>
      <c r="AR358" s="1424">
        <f t="shared" si="202"/>
        <v>0</v>
      </c>
      <c r="AS358" s="1424">
        <f t="shared" si="202"/>
        <v>0</v>
      </c>
      <c r="AT358" s="1424">
        <f t="shared" si="202"/>
        <v>0</v>
      </c>
      <c r="AU358" s="1424">
        <f t="shared" si="155"/>
        <v>0</v>
      </c>
      <c r="AV358" s="1424">
        <f t="shared" si="156"/>
        <v>0</v>
      </c>
      <c r="AW358" s="1424">
        <f t="shared" si="157"/>
        <v>0</v>
      </c>
      <c r="AX358" s="1424">
        <f t="shared" si="158"/>
        <v>0</v>
      </c>
      <c r="AY358" s="1424">
        <f t="shared" si="159"/>
        <v>0</v>
      </c>
      <c r="AZ358" s="1424">
        <f t="shared" si="160"/>
        <v>0</v>
      </c>
      <c r="BA358" s="1424">
        <f t="shared" si="161"/>
        <v>0</v>
      </c>
      <c r="BB358" s="1424">
        <f t="shared" si="162"/>
        <v>0</v>
      </c>
      <c r="BC358" s="1424">
        <f t="shared" si="163"/>
        <v>0</v>
      </c>
      <c r="BD358" s="1424">
        <f t="shared" si="164"/>
        <v>0</v>
      </c>
      <c r="BE358" s="1424">
        <f t="shared" si="165"/>
        <v>0</v>
      </c>
      <c r="BF358" s="1424">
        <f t="shared" si="166"/>
        <v>0</v>
      </c>
      <c r="BG358" s="1424">
        <f t="shared" si="167"/>
        <v>0</v>
      </c>
      <c r="BH358" s="1424">
        <f t="shared" si="168"/>
        <v>0</v>
      </c>
      <c r="BI358" s="1424">
        <f t="shared" si="169"/>
        <v>0</v>
      </c>
      <c r="BJ358" s="1424">
        <f t="shared" si="170"/>
        <v>0</v>
      </c>
      <c r="BK358" s="1424">
        <f t="shared" si="171"/>
        <v>0</v>
      </c>
      <c r="BL358" s="1424">
        <f t="shared" si="172"/>
        <v>0</v>
      </c>
      <c r="BM358" s="1424">
        <f t="shared" si="173"/>
        <v>0</v>
      </c>
      <c r="BN358" s="1449">
        <f t="shared" si="174"/>
        <v>0</v>
      </c>
      <c r="BO358" s="1432"/>
      <c r="BP358" s="1432"/>
      <c r="BQ358" s="1432"/>
      <c r="BR358" s="1432"/>
      <c r="BS358" s="1432"/>
      <c r="BT358" s="1432"/>
      <c r="BU358" s="1432"/>
      <c r="BV358" s="1432"/>
      <c r="BW358" s="1432"/>
      <c r="BX358" s="1432"/>
      <c r="BY358" s="1432"/>
      <c r="BZ358" s="1432"/>
      <c r="CA358" s="1432"/>
      <c r="CB358" s="1432"/>
      <c r="CC358" s="1432"/>
      <c r="CD358" s="1432"/>
      <c r="CE358" s="1432"/>
      <c r="CF358" s="1432"/>
      <c r="CG358" s="1432"/>
      <c r="CH358" s="1432"/>
      <c r="CI358" s="1432"/>
      <c r="CJ358" s="1432"/>
      <c r="CK358" s="1432"/>
      <c r="CL358" s="1432"/>
      <c r="CM358" s="1432"/>
      <c r="CN358" s="1432"/>
      <c r="CO358" s="1432"/>
      <c r="CP358" s="1432"/>
      <c r="CQ358" s="1432"/>
      <c r="CR358" s="1432"/>
      <c r="CS358" s="1432"/>
      <c r="CT358" s="1432"/>
      <c r="CU358" s="1432"/>
      <c r="CV358" s="1432"/>
      <c r="CW358" s="1432"/>
      <c r="CX358" s="1432"/>
      <c r="CY358" s="1432"/>
      <c r="CZ358" s="1432"/>
      <c r="DA358" s="1432"/>
      <c r="DB358" s="1432"/>
      <c r="DC358" s="1432"/>
      <c r="DD358" s="1432"/>
      <c r="DE358" s="1432"/>
      <c r="DF358" s="1432"/>
      <c r="DG358" s="1432"/>
      <c r="DH358" s="1432"/>
      <c r="DI358" s="1432"/>
      <c r="DJ358" s="1432"/>
      <c r="DK358" s="1432"/>
      <c r="DL358" s="1432"/>
    </row>
    <row r="359" spans="2:116" ht="10.5">
      <c r="B359" s="1458"/>
      <c r="C359" s="1446" t="s">
        <v>69</v>
      </c>
      <c r="D359" s="1425"/>
      <c r="E359" s="1425"/>
      <c r="F359" s="1425"/>
      <c r="G359" s="1425">
        <f t="shared" si="152"/>
        <v>0</v>
      </c>
      <c r="H359" s="1425">
        <f t="shared" ref="H359:Z359" si="203">+G359+H336</f>
        <v>0</v>
      </c>
      <c r="I359" s="1425">
        <f t="shared" si="203"/>
        <v>0</v>
      </c>
      <c r="J359" s="1425">
        <f t="shared" si="203"/>
        <v>0</v>
      </c>
      <c r="K359" s="1425">
        <f t="shared" si="203"/>
        <v>0</v>
      </c>
      <c r="L359" s="1425">
        <f t="shared" si="203"/>
        <v>0</v>
      </c>
      <c r="M359" s="1425">
        <f t="shared" si="203"/>
        <v>0</v>
      </c>
      <c r="N359" s="1425">
        <f t="shared" si="203"/>
        <v>0</v>
      </c>
      <c r="O359" s="1425">
        <f t="shared" si="203"/>
        <v>0</v>
      </c>
      <c r="P359" s="1425">
        <f t="shared" si="203"/>
        <v>0</v>
      </c>
      <c r="Q359" s="1425">
        <f t="shared" si="203"/>
        <v>0</v>
      </c>
      <c r="R359" s="1425">
        <f t="shared" si="203"/>
        <v>0</v>
      </c>
      <c r="S359" s="1425">
        <f t="shared" si="203"/>
        <v>0</v>
      </c>
      <c r="T359" s="1425">
        <f t="shared" si="203"/>
        <v>0</v>
      </c>
      <c r="U359" s="1425">
        <f t="shared" si="203"/>
        <v>0</v>
      </c>
      <c r="V359" s="1425">
        <f t="shared" si="203"/>
        <v>0</v>
      </c>
      <c r="W359" s="1425">
        <f t="shared" si="203"/>
        <v>0</v>
      </c>
      <c r="X359" s="1425">
        <f t="shared" si="203"/>
        <v>0</v>
      </c>
      <c r="Y359" s="1425">
        <f t="shared" si="203"/>
        <v>0</v>
      </c>
      <c r="Z359" s="1425">
        <f t="shared" si="203"/>
        <v>0</v>
      </c>
      <c r="AA359" s="1425">
        <f t="shared" ref="AA359:AT359" si="204">+Z359+AA336</f>
        <v>0</v>
      </c>
      <c r="AB359" s="1425">
        <f t="shared" si="204"/>
        <v>0</v>
      </c>
      <c r="AC359" s="1425">
        <f t="shared" si="204"/>
        <v>0</v>
      </c>
      <c r="AD359" s="1425">
        <f t="shared" si="204"/>
        <v>0</v>
      </c>
      <c r="AE359" s="1425">
        <f t="shared" si="204"/>
        <v>0</v>
      </c>
      <c r="AF359" s="1425">
        <f t="shared" si="204"/>
        <v>0</v>
      </c>
      <c r="AG359" s="1425">
        <f t="shared" si="204"/>
        <v>0</v>
      </c>
      <c r="AH359" s="1425">
        <f t="shared" si="204"/>
        <v>0</v>
      </c>
      <c r="AI359" s="1425">
        <f t="shared" si="204"/>
        <v>0</v>
      </c>
      <c r="AJ359" s="1425">
        <f t="shared" si="204"/>
        <v>0</v>
      </c>
      <c r="AK359" s="1425">
        <f t="shared" si="204"/>
        <v>0</v>
      </c>
      <c r="AL359" s="1425">
        <f t="shared" si="204"/>
        <v>0</v>
      </c>
      <c r="AM359" s="1425">
        <f t="shared" si="204"/>
        <v>0</v>
      </c>
      <c r="AN359" s="1425">
        <f t="shared" si="204"/>
        <v>0</v>
      </c>
      <c r="AO359" s="1425">
        <f t="shared" si="204"/>
        <v>0</v>
      </c>
      <c r="AP359" s="1425">
        <f t="shared" si="204"/>
        <v>0</v>
      </c>
      <c r="AQ359" s="1425">
        <f t="shared" si="204"/>
        <v>0</v>
      </c>
      <c r="AR359" s="1425">
        <f t="shared" si="204"/>
        <v>0</v>
      </c>
      <c r="AS359" s="1425">
        <f t="shared" si="204"/>
        <v>0</v>
      </c>
      <c r="AT359" s="1425">
        <f t="shared" si="204"/>
        <v>0</v>
      </c>
      <c r="AU359" s="1425">
        <f t="shared" si="155"/>
        <v>0</v>
      </c>
      <c r="AV359" s="1425">
        <f t="shared" si="156"/>
        <v>0</v>
      </c>
      <c r="AW359" s="1425">
        <f t="shared" si="157"/>
        <v>0</v>
      </c>
      <c r="AX359" s="1425">
        <f t="shared" si="158"/>
        <v>0</v>
      </c>
      <c r="AY359" s="1425">
        <f t="shared" si="159"/>
        <v>0</v>
      </c>
      <c r="AZ359" s="1425">
        <f t="shared" si="160"/>
        <v>0</v>
      </c>
      <c r="BA359" s="1425">
        <f t="shared" si="161"/>
        <v>0</v>
      </c>
      <c r="BB359" s="1425">
        <f t="shared" si="162"/>
        <v>0</v>
      </c>
      <c r="BC359" s="1425">
        <f t="shared" si="163"/>
        <v>0</v>
      </c>
      <c r="BD359" s="1425">
        <f t="shared" si="164"/>
        <v>0</v>
      </c>
      <c r="BE359" s="1425">
        <f t="shared" si="165"/>
        <v>0</v>
      </c>
      <c r="BF359" s="1425">
        <f t="shared" si="166"/>
        <v>0</v>
      </c>
      <c r="BG359" s="1425">
        <f t="shared" si="167"/>
        <v>0</v>
      </c>
      <c r="BH359" s="1425">
        <f t="shared" si="168"/>
        <v>0</v>
      </c>
      <c r="BI359" s="1425">
        <f t="shared" si="169"/>
        <v>0</v>
      </c>
      <c r="BJ359" s="1425">
        <f t="shared" si="170"/>
        <v>0</v>
      </c>
      <c r="BK359" s="1425">
        <f t="shared" si="171"/>
        <v>0</v>
      </c>
      <c r="BL359" s="1425">
        <f t="shared" si="172"/>
        <v>0</v>
      </c>
      <c r="BM359" s="1425">
        <f t="shared" si="173"/>
        <v>0</v>
      </c>
      <c r="BN359" s="1448">
        <f t="shared" si="174"/>
        <v>0</v>
      </c>
      <c r="BO359" s="1432"/>
      <c r="BP359" s="1432"/>
      <c r="BQ359" s="1432"/>
      <c r="BR359" s="1432"/>
      <c r="BS359" s="1432"/>
      <c r="BT359" s="1432"/>
      <c r="BU359" s="1432"/>
      <c r="BV359" s="1432"/>
      <c r="BW359" s="1432"/>
      <c r="BX359" s="1432"/>
      <c r="BY359" s="1432"/>
      <c r="BZ359" s="1432"/>
      <c r="CA359" s="1432"/>
      <c r="CB359" s="1432"/>
      <c r="CC359" s="1432"/>
      <c r="CD359" s="1432"/>
      <c r="CE359" s="1432"/>
      <c r="CF359" s="1432"/>
      <c r="CG359" s="1432"/>
      <c r="CH359" s="1432"/>
      <c r="CI359" s="1432"/>
      <c r="CJ359" s="1432"/>
      <c r="CK359" s="1432"/>
      <c r="CL359" s="1432"/>
      <c r="CM359" s="1432"/>
      <c r="CN359" s="1432"/>
      <c r="CO359" s="1432"/>
      <c r="CP359" s="1432"/>
      <c r="CQ359" s="1432"/>
      <c r="CR359" s="1432"/>
      <c r="CS359" s="1432"/>
      <c r="CT359" s="1432"/>
      <c r="CU359" s="1432"/>
      <c r="CV359" s="1432"/>
      <c r="CW359" s="1432"/>
      <c r="CX359" s="1432"/>
      <c r="CY359" s="1432"/>
      <c r="CZ359" s="1432"/>
      <c r="DA359" s="1432"/>
      <c r="DB359" s="1432"/>
      <c r="DC359" s="1432"/>
      <c r="DD359" s="1432"/>
      <c r="DE359" s="1432"/>
      <c r="DF359" s="1432"/>
      <c r="DG359" s="1432"/>
      <c r="DH359" s="1432"/>
      <c r="DI359" s="1432"/>
      <c r="DJ359" s="1432"/>
      <c r="DK359" s="1432"/>
      <c r="DL359" s="1432"/>
    </row>
    <row r="360" spans="2:116" ht="10.5">
      <c r="B360" s="1624" t="s">
        <v>413</v>
      </c>
      <c r="C360" s="1446" t="s">
        <v>66</v>
      </c>
      <c r="D360" s="1424"/>
      <c r="E360" s="1424"/>
      <c r="F360" s="1424"/>
      <c r="G360" s="1424">
        <f t="shared" si="152"/>
        <v>0</v>
      </c>
      <c r="H360" s="1424">
        <f t="shared" ref="H360:Z360" si="205">+G360+H337</f>
        <v>0</v>
      </c>
      <c r="I360" s="1424">
        <f t="shared" si="205"/>
        <v>0</v>
      </c>
      <c r="J360" s="1424">
        <f t="shared" si="205"/>
        <v>0</v>
      </c>
      <c r="K360" s="1424">
        <f t="shared" si="205"/>
        <v>0</v>
      </c>
      <c r="L360" s="1424">
        <f t="shared" si="205"/>
        <v>0</v>
      </c>
      <c r="M360" s="1424">
        <f t="shared" si="205"/>
        <v>0</v>
      </c>
      <c r="N360" s="1424">
        <f t="shared" si="205"/>
        <v>0</v>
      </c>
      <c r="O360" s="1424">
        <f t="shared" si="205"/>
        <v>0</v>
      </c>
      <c r="P360" s="1424">
        <f t="shared" si="205"/>
        <v>0</v>
      </c>
      <c r="Q360" s="1424">
        <f t="shared" si="205"/>
        <v>0</v>
      </c>
      <c r="R360" s="1424">
        <f t="shared" si="205"/>
        <v>0</v>
      </c>
      <c r="S360" s="1424">
        <f t="shared" si="205"/>
        <v>0</v>
      </c>
      <c r="T360" s="1424">
        <f t="shared" si="205"/>
        <v>0</v>
      </c>
      <c r="U360" s="1424">
        <f t="shared" si="205"/>
        <v>0</v>
      </c>
      <c r="V360" s="1424">
        <f t="shared" si="205"/>
        <v>0</v>
      </c>
      <c r="W360" s="1424">
        <f t="shared" si="205"/>
        <v>0</v>
      </c>
      <c r="X360" s="1424">
        <f t="shared" si="205"/>
        <v>0</v>
      </c>
      <c r="Y360" s="1424">
        <f t="shared" si="205"/>
        <v>0</v>
      </c>
      <c r="Z360" s="1424">
        <f t="shared" si="205"/>
        <v>0</v>
      </c>
      <c r="AA360" s="1424">
        <f t="shared" ref="AA360:AT360" si="206">+Z360+AA337</f>
        <v>0</v>
      </c>
      <c r="AB360" s="1424">
        <f t="shared" si="206"/>
        <v>0</v>
      </c>
      <c r="AC360" s="1424">
        <f t="shared" si="206"/>
        <v>0</v>
      </c>
      <c r="AD360" s="1424">
        <f t="shared" si="206"/>
        <v>0</v>
      </c>
      <c r="AE360" s="1424">
        <f t="shared" si="206"/>
        <v>0</v>
      </c>
      <c r="AF360" s="1424">
        <f t="shared" si="206"/>
        <v>0</v>
      </c>
      <c r="AG360" s="1424">
        <f t="shared" si="206"/>
        <v>0</v>
      </c>
      <c r="AH360" s="1424">
        <f t="shared" si="206"/>
        <v>0</v>
      </c>
      <c r="AI360" s="1424">
        <f t="shared" si="206"/>
        <v>0</v>
      </c>
      <c r="AJ360" s="1424">
        <f t="shared" si="206"/>
        <v>0</v>
      </c>
      <c r="AK360" s="1424">
        <f t="shared" si="206"/>
        <v>0</v>
      </c>
      <c r="AL360" s="1424">
        <f t="shared" si="206"/>
        <v>0</v>
      </c>
      <c r="AM360" s="1424">
        <f t="shared" si="206"/>
        <v>0</v>
      </c>
      <c r="AN360" s="1424">
        <f t="shared" si="206"/>
        <v>0</v>
      </c>
      <c r="AO360" s="1424">
        <f t="shared" si="206"/>
        <v>0</v>
      </c>
      <c r="AP360" s="1424">
        <f t="shared" si="206"/>
        <v>0</v>
      </c>
      <c r="AQ360" s="1424">
        <f t="shared" si="206"/>
        <v>0</v>
      </c>
      <c r="AR360" s="1424">
        <f t="shared" si="206"/>
        <v>0</v>
      </c>
      <c r="AS360" s="1424">
        <f t="shared" si="206"/>
        <v>0</v>
      </c>
      <c r="AT360" s="1424">
        <f t="shared" si="206"/>
        <v>0</v>
      </c>
      <c r="AU360" s="1424">
        <f t="shared" si="155"/>
        <v>0</v>
      </c>
      <c r="AV360" s="1424">
        <f t="shared" si="156"/>
        <v>0</v>
      </c>
      <c r="AW360" s="1424">
        <f t="shared" si="157"/>
        <v>0</v>
      </c>
      <c r="AX360" s="1424">
        <f t="shared" si="158"/>
        <v>0</v>
      </c>
      <c r="AY360" s="1424">
        <f t="shared" si="159"/>
        <v>0</v>
      </c>
      <c r="AZ360" s="1424">
        <f t="shared" si="160"/>
        <v>0</v>
      </c>
      <c r="BA360" s="1424">
        <f t="shared" si="161"/>
        <v>0</v>
      </c>
      <c r="BB360" s="1424">
        <f t="shared" si="162"/>
        <v>0</v>
      </c>
      <c r="BC360" s="1424">
        <f t="shared" si="163"/>
        <v>0</v>
      </c>
      <c r="BD360" s="1424">
        <f t="shared" si="164"/>
        <v>0</v>
      </c>
      <c r="BE360" s="1424">
        <f t="shared" si="165"/>
        <v>0</v>
      </c>
      <c r="BF360" s="1424">
        <f t="shared" si="166"/>
        <v>0</v>
      </c>
      <c r="BG360" s="1424">
        <f t="shared" si="167"/>
        <v>0</v>
      </c>
      <c r="BH360" s="1424">
        <f t="shared" si="168"/>
        <v>0</v>
      </c>
      <c r="BI360" s="1424">
        <f t="shared" si="169"/>
        <v>0</v>
      </c>
      <c r="BJ360" s="1424">
        <f t="shared" si="170"/>
        <v>0</v>
      </c>
      <c r="BK360" s="1424">
        <f t="shared" si="171"/>
        <v>0</v>
      </c>
      <c r="BL360" s="1424">
        <f t="shared" si="172"/>
        <v>0</v>
      </c>
      <c r="BM360" s="1424">
        <f t="shared" si="173"/>
        <v>0</v>
      </c>
      <c r="BN360" s="1449">
        <f t="shared" si="174"/>
        <v>0</v>
      </c>
      <c r="BO360" s="1432"/>
      <c r="BP360" s="1432"/>
      <c r="BQ360" s="1432"/>
      <c r="BR360" s="1432"/>
      <c r="BS360" s="1432"/>
      <c r="BT360" s="1432"/>
      <c r="BU360" s="1432"/>
      <c r="BV360" s="1432"/>
      <c r="BW360" s="1432"/>
      <c r="BX360" s="1432"/>
      <c r="BY360" s="1432"/>
      <c r="BZ360" s="1432"/>
      <c r="CA360" s="1432"/>
      <c r="CB360" s="1432"/>
      <c r="CC360" s="1432"/>
      <c r="CD360" s="1432"/>
      <c r="CE360" s="1432"/>
      <c r="CF360" s="1432"/>
      <c r="CG360" s="1432"/>
      <c r="CH360" s="1432"/>
      <c r="CI360" s="1432"/>
      <c r="CJ360" s="1432"/>
      <c r="CK360" s="1432"/>
      <c r="CL360" s="1432"/>
      <c r="CM360" s="1432"/>
      <c r="CN360" s="1432"/>
      <c r="CO360" s="1432"/>
      <c r="CP360" s="1432"/>
      <c r="CQ360" s="1432"/>
      <c r="CR360" s="1432"/>
      <c r="CS360" s="1432"/>
      <c r="CT360" s="1432"/>
      <c r="CU360" s="1432"/>
      <c r="CV360" s="1432"/>
      <c r="CW360" s="1432"/>
      <c r="CX360" s="1432"/>
      <c r="CY360" s="1432"/>
      <c r="CZ360" s="1432"/>
      <c r="DA360" s="1432"/>
      <c r="DB360" s="1432"/>
      <c r="DC360" s="1432"/>
      <c r="DD360" s="1432"/>
      <c r="DE360" s="1432"/>
      <c r="DF360" s="1432"/>
      <c r="DG360" s="1432"/>
      <c r="DH360" s="1432"/>
      <c r="DI360" s="1432"/>
      <c r="DJ360" s="1432"/>
      <c r="DK360" s="1432"/>
      <c r="DL360" s="1432"/>
    </row>
    <row r="361" spans="2:116" ht="10.5">
      <c r="B361" s="1624"/>
      <c r="C361" s="1446" t="s">
        <v>67</v>
      </c>
      <c r="D361" s="1425"/>
      <c r="E361" s="1425"/>
      <c r="F361" s="1425"/>
      <c r="G361" s="1425">
        <f t="shared" si="152"/>
        <v>0</v>
      </c>
      <c r="H361" s="1425">
        <f t="shared" ref="H361:Z361" si="207">+G361+H338</f>
        <v>0</v>
      </c>
      <c r="I361" s="1425">
        <f t="shared" si="207"/>
        <v>0</v>
      </c>
      <c r="J361" s="1425">
        <f t="shared" si="207"/>
        <v>0</v>
      </c>
      <c r="K361" s="1425">
        <f t="shared" si="207"/>
        <v>0</v>
      </c>
      <c r="L361" s="1425">
        <f t="shared" si="207"/>
        <v>0</v>
      </c>
      <c r="M361" s="1425">
        <f t="shared" si="207"/>
        <v>0</v>
      </c>
      <c r="N361" s="1425">
        <f t="shared" si="207"/>
        <v>0</v>
      </c>
      <c r="O361" s="1425">
        <f t="shared" si="207"/>
        <v>0</v>
      </c>
      <c r="P361" s="1425">
        <f t="shared" si="207"/>
        <v>0</v>
      </c>
      <c r="Q361" s="1425">
        <f t="shared" si="207"/>
        <v>0</v>
      </c>
      <c r="R361" s="1425">
        <f t="shared" si="207"/>
        <v>0</v>
      </c>
      <c r="S361" s="1425">
        <f t="shared" si="207"/>
        <v>0</v>
      </c>
      <c r="T361" s="1425">
        <f t="shared" si="207"/>
        <v>0</v>
      </c>
      <c r="U361" s="1425">
        <f t="shared" si="207"/>
        <v>0</v>
      </c>
      <c r="V361" s="1425">
        <f t="shared" si="207"/>
        <v>0</v>
      </c>
      <c r="W361" s="1425">
        <f t="shared" si="207"/>
        <v>0</v>
      </c>
      <c r="X361" s="1425">
        <f t="shared" si="207"/>
        <v>0</v>
      </c>
      <c r="Y361" s="1425">
        <f t="shared" si="207"/>
        <v>0</v>
      </c>
      <c r="Z361" s="1425">
        <f t="shared" si="207"/>
        <v>0</v>
      </c>
      <c r="AA361" s="1425">
        <f t="shared" ref="AA361:AT361" si="208">+Z361+AA338</f>
        <v>0</v>
      </c>
      <c r="AB361" s="1425">
        <f t="shared" si="208"/>
        <v>0</v>
      </c>
      <c r="AC361" s="1425">
        <f t="shared" si="208"/>
        <v>0</v>
      </c>
      <c r="AD361" s="1425">
        <f t="shared" si="208"/>
        <v>0</v>
      </c>
      <c r="AE361" s="1425">
        <f t="shared" si="208"/>
        <v>0</v>
      </c>
      <c r="AF361" s="1425">
        <f t="shared" si="208"/>
        <v>0</v>
      </c>
      <c r="AG361" s="1425">
        <f t="shared" si="208"/>
        <v>0</v>
      </c>
      <c r="AH361" s="1425">
        <f t="shared" si="208"/>
        <v>0</v>
      </c>
      <c r="AI361" s="1425">
        <f t="shared" si="208"/>
        <v>0</v>
      </c>
      <c r="AJ361" s="1425">
        <f t="shared" si="208"/>
        <v>0</v>
      </c>
      <c r="AK361" s="1425">
        <f t="shared" si="208"/>
        <v>0</v>
      </c>
      <c r="AL361" s="1425">
        <f t="shared" si="208"/>
        <v>0</v>
      </c>
      <c r="AM361" s="1425">
        <f t="shared" si="208"/>
        <v>0</v>
      </c>
      <c r="AN361" s="1425">
        <f t="shared" si="208"/>
        <v>0</v>
      </c>
      <c r="AO361" s="1425">
        <f t="shared" si="208"/>
        <v>0</v>
      </c>
      <c r="AP361" s="1425">
        <f t="shared" si="208"/>
        <v>0</v>
      </c>
      <c r="AQ361" s="1425">
        <f t="shared" si="208"/>
        <v>0</v>
      </c>
      <c r="AR361" s="1425">
        <f t="shared" si="208"/>
        <v>0</v>
      </c>
      <c r="AS361" s="1425">
        <f t="shared" si="208"/>
        <v>0</v>
      </c>
      <c r="AT361" s="1425">
        <f t="shared" si="208"/>
        <v>0</v>
      </c>
      <c r="AU361" s="1425">
        <f t="shared" si="155"/>
        <v>0</v>
      </c>
      <c r="AV361" s="1425">
        <f t="shared" si="156"/>
        <v>0</v>
      </c>
      <c r="AW361" s="1425">
        <f t="shared" si="157"/>
        <v>0</v>
      </c>
      <c r="AX361" s="1425">
        <f t="shared" si="158"/>
        <v>0</v>
      </c>
      <c r="AY361" s="1425">
        <f t="shared" si="159"/>
        <v>0</v>
      </c>
      <c r="AZ361" s="1425">
        <f t="shared" si="160"/>
        <v>0</v>
      </c>
      <c r="BA361" s="1425">
        <f t="shared" si="161"/>
        <v>0</v>
      </c>
      <c r="BB361" s="1425">
        <f t="shared" si="162"/>
        <v>0</v>
      </c>
      <c r="BC361" s="1425">
        <f t="shared" si="163"/>
        <v>0</v>
      </c>
      <c r="BD361" s="1425">
        <f t="shared" si="164"/>
        <v>0</v>
      </c>
      <c r="BE361" s="1425">
        <f t="shared" si="165"/>
        <v>0</v>
      </c>
      <c r="BF361" s="1425">
        <f t="shared" si="166"/>
        <v>0</v>
      </c>
      <c r="BG361" s="1425">
        <f t="shared" si="167"/>
        <v>0</v>
      </c>
      <c r="BH361" s="1425">
        <f t="shared" si="168"/>
        <v>0</v>
      </c>
      <c r="BI361" s="1425">
        <f t="shared" si="169"/>
        <v>0</v>
      </c>
      <c r="BJ361" s="1425">
        <f t="shared" si="170"/>
        <v>0</v>
      </c>
      <c r="BK361" s="1425">
        <f t="shared" si="171"/>
        <v>0</v>
      </c>
      <c r="BL361" s="1425">
        <f t="shared" si="172"/>
        <v>0</v>
      </c>
      <c r="BM361" s="1425">
        <f t="shared" si="173"/>
        <v>0</v>
      </c>
      <c r="BN361" s="1448">
        <f t="shared" si="174"/>
        <v>0</v>
      </c>
      <c r="BO361" s="1432"/>
      <c r="BP361" s="1432"/>
      <c r="BQ361" s="1432"/>
      <c r="BR361" s="1432"/>
      <c r="BS361" s="1432"/>
      <c r="BT361" s="1432"/>
      <c r="BU361" s="1432"/>
      <c r="BV361" s="1432"/>
      <c r="BW361" s="1432"/>
      <c r="BX361" s="1432"/>
      <c r="BY361" s="1432"/>
      <c r="BZ361" s="1432"/>
      <c r="CA361" s="1432"/>
      <c r="CB361" s="1432"/>
      <c r="CC361" s="1432"/>
      <c r="CD361" s="1432"/>
      <c r="CE361" s="1432"/>
      <c r="CF361" s="1432"/>
      <c r="CG361" s="1432"/>
      <c r="CH361" s="1432"/>
      <c r="CI361" s="1432"/>
      <c r="CJ361" s="1432"/>
      <c r="CK361" s="1432"/>
      <c r="CL361" s="1432"/>
      <c r="CM361" s="1432"/>
      <c r="CN361" s="1432"/>
      <c r="CO361" s="1432"/>
      <c r="CP361" s="1432"/>
      <c r="CQ361" s="1432"/>
      <c r="CR361" s="1432"/>
      <c r="CS361" s="1432"/>
      <c r="CT361" s="1432"/>
      <c r="CU361" s="1432"/>
      <c r="CV361" s="1432"/>
      <c r="CW361" s="1432"/>
      <c r="CX361" s="1432"/>
      <c r="CY361" s="1432"/>
      <c r="CZ361" s="1432"/>
      <c r="DA361" s="1432"/>
      <c r="DB361" s="1432"/>
      <c r="DC361" s="1432"/>
      <c r="DD361" s="1432"/>
      <c r="DE361" s="1432"/>
      <c r="DF361" s="1432"/>
      <c r="DG361" s="1432"/>
      <c r="DH361" s="1432"/>
      <c r="DI361" s="1432"/>
      <c r="DJ361" s="1432"/>
      <c r="DK361" s="1432"/>
      <c r="DL361" s="1432"/>
    </row>
    <row r="362" spans="2:116" ht="10.5">
      <c r="B362" s="1624"/>
      <c r="C362" s="1446" t="s">
        <v>68</v>
      </c>
      <c r="D362" s="1424"/>
      <c r="E362" s="1424"/>
      <c r="F362" s="1424"/>
      <c r="G362" s="1424">
        <f t="shared" si="152"/>
        <v>0</v>
      </c>
      <c r="H362" s="1424">
        <f t="shared" ref="H362:Z362" si="209">+G362+H339</f>
        <v>0</v>
      </c>
      <c r="I362" s="1424">
        <f t="shared" si="209"/>
        <v>0</v>
      </c>
      <c r="J362" s="1424">
        <f t="shared" si="209"/>
        <v>0</v>
      </c>
      <c r="K362" s="1424">
        <f t="shared" si="209"/>
        <v>0</v>
      </c>
      <c r="L362" s="1424">
        <f t="shared" si="209"/>
        <v>0</v>
      </c>
      <c r="M362" s="1424">
        <f t="shared" si="209"/>
        <v>0</v>
      </c>
      <c r="N362" s="1424">
        <f t="shared" si="209"/>
        <v>0</v>
      </c>
      <c r="O362" s="1424">
        <f t="shared" si="209"/>
        <v>0</v>
      </c>
      <c r="P362" s="1424">
        <f t="shared" si="209"/>
        <v>0</v>
      </c>
      <c r="Q362" s="1424">
        <f t="shared" si="209"/>
        <v>0</v>
      </c>
      <c r="R362" s="1424">
        <f t="shared" si="209"/>
        <v>0</v>
      </c>
      <c r="S362" s="1424">
        <f t="shared" si="209"/>
        <v>0</v>
      </c>
      <c r="T362" s="1424">
        <f t="shared" si="209"/>
        <v>0</v>
      </c>
      <c r="U362" s="1424">
        <f t="shared" si="209"/>
        <v>0</v>
      </c>
      <c r="V362" s="1424">
        <f t="shared" si="209"/>
        <v>0</v>
      </c>
      <c r="W362" s="1424">
        <f t="shared" si="209"/>
        <v>0</v>
      </c>
      <c r="X362" s="1424">
        <f t="shared" si="209"/>
        <v>0</v>
      </c>
      <c r="Y362" s="1424">
        <f t="shared" si="209"/>
        <v>0</v>
      </c>
      <c r="Z362" s="1424">
        <f t="shared" si="209"/>
        <v>0</v>
      </c>
      <c r="AA362" s="1424">
        <f t="shared" ref="AA362:AT362" si="210">+Z362+AA339</f>
        <v>0</v>
      </c>
      <c r="AB362" s="1424">
        <f t="shared" si="210"/>
        <v>0</v>
      </c>
      <c r="AC362" s="1424">
        <f t="shared" si="210"/>
        <v>0</v>
      </c>
      <c r="AD362" s="1424">
        <f t="shared" si="210"/>
        <v>0</v>
      </c>
      <c r="AE362" s="1424">
        <f t="shared" si="210"/>
        <v>0</v>
      </c>
      <c r="AF362" s="1424">
        <f t="shared" si="210"/>
        <v>0</v>
      </c>
      <c r="AG362" s="1424">
        <f t="shared" si="210"/>
        <v>0</v>
      </c>
      <c r="AH362" s="1424">
        <f t="shared" si="210"/>
        <v>0</v>
      </c>
      <c r="AI362" s="1424">
        <f t="shared" si="210"/>
        <v>0</v>
      </c>
      <c r="AJ362" s="1424">
        <f t="shared" si="210"/>
        <v>0</v>
      </c>
      <c r="AK362" s="1424">
        <f t="shared" si="210"/>
        <v>0</v>
      </c>
      <c r="AL362" s="1424">
        <f t="shared" si="210"/>
        <v>0</v>
      </c>
      <c r="AM362" s="1424">
        <f t="shared" si="210"/>
        <v>0</v>
      </c>
      <c r="AN362" s="1424">
        <f t="shared" si="210"/>
        <v>0</v>
      </c>
      <c r="AO362" s="1424">
        <f t="shared" si="210"/>
        <v>0</v>
      </c>
      <c r="AP362" s="1424">
        <f t="shared" si="210"/>
        <v>0</v>
      </c>
      <c r="AQ362" s="1424">
        <f t="shared" si="210"/>
        <v>0</v>
      </c>
      <c r="AR362" s="1424">
        <f t="shared" si="210"/>
        <v>0</v>
      </c>
      <c r="AS362" s="1424">
        <f t="shared" si="210"/>
        <v>0</v>
      </c>
      <c r="AT362" s="1424">
        <f t="shared" si="210"/>
        <v>0</v>
      </c>
      <c r="AU362" s="1424">
        <f t="shared" si="155"/>
        <v>0</v>
      </c>
      <c r="AV362" s="1424">
        <f t="shared" si="156"/>
        <v>0</v>
      </c>
      <c r="AW362" s="1424">
        <f t="shared" si="157"/>
        <v>0</v>
      </c>
      <c r="AX362" s="1424">
        <f t="shared" si="158"/>
        <v>0</v>
      </c>
      <c r="AY362" s="1424">
        <f t="shared" si="159"/>
        <v>0</v>
      </c>
      <c r="AZ362" s="1424">
        <f t="shared" si="160"/>
        <v>0</v>
      </c>
      <c r="BA362" s="1424">
        <f t="shared" si="161"/>
        <v>0</v>
      </c>
      <c r="BB362" s="1424">
        <f t="shared" si="162"/>
        <v>0</v>
      </c>
      <c r="BC362" s="1424">
        <f t="shared" si="163"/>
        <v>0</v>
      </c>
      <c r="BD362" s="1424">
        <f t="shared" si="164"/>
        <v>0</v>
      </c>
      <c r="BE362" s="1424">
        <f t="shared" si="165"/>
        <v>0</v>
      </c>
      <c r="BF362" s="1424">
        <f t="shared" si="166"/>
        <v>0</v>
      </c>
      <c r="BG362" s="1424">
        <f t="shared" si="167"/>
        <v>0</v>
      </c>
      <c r="BH362" s="1424">
        <f t="shared" si="168"/>
        <v>0</v>
      </c>
      <c r="BI362" s="1424">
        <f t="shared" si="169"/>
        <v>0</v>
      </c>
      <c r="BJ362" s="1424">
        <f t="shared" si="170"/>
        <v>0</v>
      </c>
      <c r="BK362" s="1424">
        <f t="shared" si="171"/>
        <v>0</v>
      </c>
      <c r="BL362" s="1424">
        <f t="shared" si="172"/>
        <v>0</v>
      </c>
      <c r="BM362" s="1424">
        <f t="shared" si="173"/>
        <v>0</v>
      </c>
      <c r="BN362" s="1449">
        <f t="shared" si="174"/>
        <v>0</v>
      </c>
      <c r="BO362" s="1432"/>
      <c r="BP362" s="1432"/>
      <c r="BQ362" s="1432"/>
      <c r="BR362" s="1432"/>
      <c r="BS362" s="1432"/>
      <c r="BT362" s="1432"/>
      <c r="BU362" s="1432"/>
      <c r="BV362" s="1432"/>
      <c r="BW362" s="1432"/>
      <c r="BX362" s="1432"/>
      <c r="BY362" s="1432"/>
      <c r="BZ362" s="1432"/>
      <c r="CA362" s="1432"/>
      <c r="CB362" s="1432"/>
      <c r="CC362" s="1432"/>
      <c r="CD362" s="1432"/>
      <c r="CE362" s="1432"/>
      <c r="CF362" s="1432"/>
      <c r="CG362" s="1432"/>
      <c r="CH362" s="1432"/>
      <c r="CI362" s="1432"/>
      <c r="CJ362" s="1432"/>
      <c r="CK362" s="1432"/>
      <c r="CL362" s="1432"/>
      <c r="CM362" s="1432"/>
      <c r="CN362" s="1432"/>
      <c r="CO362" s="1432"/>
      <c r="CP362" s="1432"/>
      <c r="CQ362" s="1432"/>
      <c r="CR362" s="1432"/>
      <c r="CS362" s="1432"/>
      <c r="CT362" s="1432"/>
      <c r="CU362" s="1432"/>
      <c r="CV362" s="1432"/>
      <c r="CW362" s="1432"/>
      <c r="CX362" s="1432"/>
      <c r="CY362" s="1432"/>
      <c r="CZ362" s="1432"/>
      <c r="DA362" s="1432"/>
      <c r="DB362" s="1432"/>
      <c r="DC362" s="1432"/>
      <c r="DD362" s="1432"/>
      <c r="DE362" s="1432"/>
      <c r="DF362" s="1432"/>
      <c r="DG362" s="1432"/>
      <c r="DH362" s="1432"/>
      <c r="DI362" s="1432"/>
      <c r="DJ362" s="1432"/>
      <c r="DK362" s="1432"/>
      <c r="DL362" s="1432"/>
    </row>
    <row r="363" spans="2:116" ht="10.5">
      <c r="B363" s="1458"/>
      <c r="C363" s="1446" t="s">
        <v>69</v>
      </c>
      <c r="D363" s="1425"/>
      <c r="E363" s="1425"/>
      <c r="F363" s="1425"/>
      <c r="G363" s="1425">
        <f t="shared" si="152"/>
        <v>0</v>
      </c>
      <c r="H363" s="1425">
        <f t="shared" ref="H363:V363" si="211">+H340</f>
        <v>0</v>
      </c>
      <c r="I363" s="1425">
        <f t="shared" si="211"/>
        <v>0</v>
      </c>
      <c r="J363" s="1425">
        <f t="shared" si="211"/>
        <v>0</v>
      </c>
      <c r="K363" s="1425">
        <f t="shared" si="211"/>
        <v>0</v>
      </c>
      <c r="L363" s="1425">
        <f t="shared" si="211"/>
        <v>0</v>
      </c>
      <c r="M363" s="1425">
        <f t="shared" si="211"/>
        <v>0</v>
      </c>
      <c r="N363" s="1425">
        <f t="shared" si="211"/>
        <v>0</v>
      </c>
      <c r="O363" s="1425">
        <f t="shared" si="211"/>
        <v>0</v>
      </c>
      <c r="P363" s="1425">
        <f t="shared" si="211"/>
        <v>0</v>
      </c>
      <c r="Q363" s="1425">
        <f t="shared" si="211"/>
        <v>0</v>
      </c>
      <c r="R363" s="1425">
        <f t="shared" si="211"/>
        <v>0</v>
      </c>
      <c r="S363" s="1425">
        <f t="shared" si="211"/>
        <v>0</v>
      </c>
      <c r="T363" s="1425">
        <f t="shared" si="211"/>
        <v>0</v>
      </c>
      <c r="U363" s="1425">
        <f t="shared" si="211"/>
        <v>0</v>
      </c>
      <c r="V363" s="1425">
        <f t="shared" si="211"/>
        <v>0</v>
      </c>
      <c r="W363" s="1425">
        <f t="shared" ref="H363:BN367" si="212">+W340</f>
        <v>0</v>
      </c>
      <c r="X363" s="1425">
        <f t="shared" si="212"/>
        <v>0</v>
      </c>
      <c r="Y363" s="1425">
        <f t="shared" si="212"/>
        <v>0</v>
      </c>
      <c r="Z363" s="1425">
        <f t="shared" si="212"/>
        <v>0</v>
      </c>
      <c r="AA363" s="1425">
        <f t="shared" si="212"/>
        <v>0</v>
      </c>
      <c r="AB363" s="1425">
        <f t="shared" si="212"/>
        <v>0</v>
      </c>
      <c r="AC363" s="1425">
        <f t="shared" si="212"/>
        <v>0</v>
      </c>
      <c r="AD363" s="1425">
        <f t="shared" si="212"/>
        <v>0</v>
      </c>
      <c r="AE363" s="1425">
        <f t="shared" si="212"/>
        <v>0</v>
      </c>
      <c r="AF363" s="1425">
        <f t="shared" si="212"/>
        <v>0</v>
      </c>
      <c r="AG363" s="1425">
        <f t="shared" si="212"/>
        <v>0</v>
      </c>
      <c r="AH363" s="1425">
        <f t="shared" si="212"/>
        <v>0</v>
      </c>
      <c r="AI363" s="1425">
        <f t="shared" si="212"/>
        <v>0</v>
      </c>
      <c r="AJ363" s="1425">
        <f t="shared" si="212"/>
        <v>0</v>
      </c>
      <c r="AK363" s="1425">
        <f t="shared" si="212"/>
        <v>0</v>
      </c>
      <c r="AL363" s="1425">
        <f t="shared" si="212"/>
        <v>0</v>
      </c>
      <c r="AM363" s="1425">
        <f t="shared" si="212"/>
        <v>0</v>
      </c>
      <c r="AN363" s="1425">
        <f t="shared" si="212"/>
        <v>0</v>
      </c>
      <c r="AO363" s="1425">
        <f t="shared" si="212"/>
        <v>0</v>
      </c>
      <c r="AP363" s="1425">
        <f t="shared" si="212"/>
        <v>0</v>
      </c>
      <c r="AQ363" s="1425">
        <f t="shared" si="212"/>
        <v>0</v>
      </c>
      <c r="AR363" s="1425">
        <f t="shared" si="212"/>
        <v>0</v>
      </c>
      <c r="AS363" s="1425">
        <f t="shared" si="212"/>
        <v>0</v>
      </c>
      <c r="AT363" s="1425">
        <f t="shared" si="212"/>
        <v>0</v>
      </c>
      <c r="AU363" s="1425">
        <f t="shared" si="212"/>
        <v>0</v>
      </c>
      <c r="AV363" s="1425">
        <f t="shared" si="212"/>
        <v>0</v>
      </c>
      <c r="AW363" s="1425">
        <f t="shared" si="212"/>
        <v>0</v>
      </c>
      <c r="AX363" s="1425">
        <f t="shared" si="212"/>
        <v>0</v>
      </c>
      <c r="AY363" s="1425">
        <f t="shared" si="212"/>
        <v>0</v>
      </c>
      <c r="AZ363" s="1425">
        <f t="shared" si="212"/>
        <v>0</v>
      </c>
      <c r="BA363" s="1425">
        <f t="shared" si="212"/>
        <v>0</v>
      </c>
      <c r="BB363" s="1425">
        <f t="shared" si="212"/>
        <v>0</v>
      </c>
      <c r="BC363" s="1425">
        <f t="shared" si="212"/>
        <v>0</v>
      </c>
      <c r="BD363" s="1425">
        <f t="shared" si="212"/>
        <v>0</v>
      </c>
      <c r="BE363" s="1425">
        <f t="shared" si="212"/>
        <v>0</v>
      </c>
      <c r="BF363" s="1425">
        <f t="shared" si="212"/>
        <v>0</v>
      </c>
      <c r="BG363" s="1425">
        <f t="shared" si="212"/>
        <v>0</v>
      </c>
      <c r="BH363" s="1425">
        <f t="shared" si="212"/>
        <v>0</v>
      </c>
      <c r="BI363" s="1425">
        <f t="shared" si="212"/>
        <v>0</v>
      </c>
      <c r="BJ363" s="1425">
        <f t="shared" si="212"/>
        <v>0</v>
      </c>
      <c r="BK363" s="1425">
        <f t="shared" si="212"/>
        <v>0</v>
      </c>
      <c r="BL363" s="1425">
        <f t="shared" si="212"/>
        <v>0</v>
      </c>
      <c r="BM363" s="1425">
        <f t="shared" si="212"/>
        <v>0</v>
      </c>
      <c r="BN363" s="1425">
        <f t="shared" si="212"/>
        <v>0</v>
      </c>
      <c r="BO363" s="1432"/>
      <c r="BP363" s="1432"/>
      <c r="BQ363" s="1432"/>
      <c r="BR363" s="1432"/>
      <c r="BS363" s="1432"/>
      <c r="BT363" s="1432"/>
      <c r="BU363" s="1432"/>
      <c r="BV363" s="1432"/>
      <c r="BW363" s="1432"/>
      <c r="BX363" s="1432"/>
      <c r="BY363" s="1432"/>
      <c r="BZ363" s="1432"/>
      <c r="CA363" s="1432"/>
      <c r="CB363" s="1432"/>
      <c r="CC363" s="1432"/>
      <c r="CD363" s="1432"/>
      <c r="CE363" s="1432"/>
      <c r="CF363" s="1432"/>
      <c r="CG363" s="1432"/>
      <c r="CH363" s="1432"/>
      <c r="CI363" s="1432"/>
      <c r="CJ363" s="1432"/>
      <c r="CK363" s="1432"/>
      <c r="CL363" s="1432"/>
      <c r="CM363" s="1432"/>
      <c r="CN363" s="1432"/>
      <c r="CO363" s="1432"/>
      <c r="CP363" s="1432"/>
      <c r="CQ363" s="1432"/>
      <c r="CR363" s="1432"/>
      <c r="CS363" s="1432"/>
      <c r="CT363" s="1432"/>
      <c r="CU363" s="1432"/>
      <c r="CV363" s="1432"/>
      <c r="CW363" s="1432"/>
      <c r="CX363" s="1432"/>
      <c r="CY363" s="1432"/>
      <c r="CZ363" s="1432"/>
      <c r="DA363" s="1432"/>
      <c r="DB363" s="1432"/>
      <c r="DC363" s="1432"/>
      <c r="DD363" s="1432"/>
      <c r="DE363" s="1432"/>
      <c r="DF363" s="1432"/>
      <c r="DG363" s="1432"/>
      <c r="DH363" s="1432"/>
      <c r="DI363" s="1432"/>
      <c r="DJ363" s="1432"/>
      <c r="DK363" s="1432"/>
      <c r="DL363" s="1432"/>
    </row>
    <row r="364" spans="2:116" ht="10.5">
      <c r="B364" s="1624" t="s">
        <v>626</v>
      </c>
      <c r="C364" s="1446" t="s">
        <v>66</v>
      </c>
      <c r="D364" s="1424"/>
      <c r="E364" s="1424"/>
      <c r="F364" s="1424"/>
      <c r="G364" s="1424">
        <f t="shared" si="152"/>
        <v>0</v>
      </c>
      <c r="H364" s="1424">
        <f t="shared" si="212"/>
        <v>0</v>
      </c>
      <c r="I364" s="1424">
        <f t="shared" si="212"/>
        <v>0</v>
      </c>
      <c r="J364" s="1424">
        <f t="shared" si="212"/>
        <v>0</v>
      </c>
      <c r="K364" s="1424">
        <f t="shared" si="212"/>
        <v>0</v>
      </c>
      <c r="L364" s="1424">
        <f t="shared" si="212"/>
        <v>0</v>
      </c>
      <c r="M364" s="1424">
        <f t="shared" si="212"/>
        <v>0</v>
      </c>
      <c r="N364" s="1424">
        <f t="shared" si="212"/>
        <v>0</v>
      </c>
      <c r="O364" s="1424">
        <f t="shared" si="212"/>
        <v>0</v>
      </c>
      <c r="P364" s="1424">
        <f t="shared" si="212"/>
        <v>0</v>
      </c>
      <c r="Q364" s="1424">
        <f t="shared" si="212"/>
        <v>0</v>
      </c>
      <c r="R364" s="1424">
        <f t="shared" si="212"/>
        <v>0</v>
      </c>
      <c r="S364" s="1424">
        <f t="shared" si="212"/>
        <v>0</v>
      </c>
      <c r="T364" s="1424">
        <f t="shared" si="212"/>
        <v>0</v>
      </c>
      <c r="U364" s="1424">
        <f t="shared" si="212"/>
        <v>0</v>
      </c>
      <c r="V364" s="1424">
        <f t="shared" si="212"/>
        <v>0</v>
      </c>
      <c r="W364" s="1424">
        <f t="shared" si="212"/>
        <v>0</v>
      </c>
      <c r="X364" s="1424">
        <f t="shared" si="212"/>
        <v>0</v>
      </c>
      <c r="Y364" s="1424">
        <f t="shared" si="212"/>
        <v>0</v>
      </c>
      <c r="Z364" s="1424">
        <f t="shared" si="212"/>
        <v>0</v>
      </c>
      <c r="AA364" s="1424">
        <f t="shared" si="212"/>
        <v>0</v>
      </c>
      <c r="AB364" s="1424">
        <f t="shared" si="212"/>
        <v>0</v>
      </c>
      <c r="AC364" s="1424">
        <f t="shared" si="212"/>
        <v>0</v>
      </c>
      <c r="AD364" s="1424">
        <f t="shared" si="212"/>
        <v>0</v>
      </c>
      <c r="AE364" s="1424">
        <f t="shared" si="212"/>
        <v>0</v>
      </c>
      <c r="AF364" s="1424">
        <f t="shared" si="212"/>
        <v>0</v>
      </c>
      <c r="AG364" s="1424">
        <f t="shared" si="212"/>
        <v>0</v>
      </c>
      <c r="AH364" s="1424">
        <f t="shared" si="212"/>
        <v>0</v>
      </c>
      <c r="AI364" s="1424">
        <f t="shared" si="212"/>
        <v>0</v>
      </c>
      <c r="AJ364" s="1424">
        <f t="shared" si="212"/>
        <v>0</v>
      </c>
      <c r="AK364" s="1424">
        <f t="shared" si="212"/>
        <v>0</v>
      </c>
      <c r="AL364" s="1424">
        <f t="shared" si="212"/>
        <v>0</v>
      </c>
      <c r="AM364" s="1424">
        <f t="shared" si="212"/>
        <v>0</v>
      </c>
      <c r="AN364" s="1424">
        <f t="shared" si="212"/>
        <v>0</v>
      </c>
      <c r="AO364" s="1424">
        <f t="shared" si="212"/>
        <v>0</v>
      </c>
      <c r="AP364" s="1424">
        <f t="shared" si="212"/>
        <v>0</v>
      </c>
      <c r="AQ364" s="1424">
        <f t="shared" si="212"/>
        <v>0</v>
      </c>
      <c r="AR364" s="1424">
        <f t="shared" si="212"/>
        <v>0</v>
      </c>
      <c r="AS364" s="1424">
        <f t="shared" si="212"/>
        <v>0</v>
      </c>
      <c r="AT364" s="1424">
        <f t="shared" si="212"/>
        <v>0</v>
      </c>
      <c r="AU364" s="1424">
        <f t="shared" si="212"/>
        <v>0</v>
      </c>
      <c r="AV364" s="1424">
        <f t="shared" si="212"/>
        <v>0</v>
      </c>
      <c r="AW364" s="1424">
        <f t="shared" si="212"/>
        <v>0</v>
      </c>
      <c r="AX364" s="1424">
        <f t="shared" si="212"/>
        <v>0</v>
      </c>
      <c r="AY364" s="1424">
        <f t="shared" si="212"/>
        <v>0</v>
      </c>
      <c r="AZ364" s="1424">
        <f t="shared" si="212"/>
        <v>0</v>
      </c>
      <c r="BA364" s="1424">
        <f t="shared" si="212"/>
        <v>0</v>
      </c>
      <c r="BB364" s="1424">
        <f t="shared" si="212"/>
        <v>0</v>
      </c>
      <c r="BC364" s="1424">
        <f t="shared" si="212"/>
        <v>0</v>
      </c>
      <c r="BD364" s="1424">
        <f t="shared" si="212"/>
        <v>0</v>
      </c>
      <c r="BE364" s="1424">
        <f t="shared" si="212"/>
        <v>0</v>
      </c>
      <c r="BF364" s="1424">
        <f t="shared" si="212"/>
        <v>0</v>
      </c>
      <c r="BG364" s="1424">
        <f t="shared" si="212"/>
        <v>0</v>
      </c>
      <c r="BH364" s="1424">
        <f t="shared" si="212"/>
        <v>0</v>
      </c>
      <c r="BI364" s="1424">
        <f t="shared" si="212"/>
        <v>0</v>
      </c>
      <c r="BJ364" s="1424">
        <f t="shared" si="212"/>
        <v>0</v>
      </c>
      <c r="BK364" s="1424">
        <f t="shared" si="212"/>
        <v>0</v>
      </c>
      <c r="BL364" s="1424">
        <f t="shared" si="212"/>
        <v>0</v>
      </c>
      <c r="BM364" s="1424">
        <f t="shared" si="212"/>
        <v>0</v>
      </c>
      <c r="BN364" s="1424">
        <f t="shared" si="212"/>
        <v>0</v>
      </c>
      <c r="BO364" s="1432"/>
      <c r="BP364" s="1432"/>
      <c r="BQ364" s="1432"/>
      <c r="BR364" s="1432"/>
      <c r="BS364" s="1432"/>
      <c r="BT364" s="1432"/>
      <c r="BU364" s="1432"/>
      <c r="BV364" s="1432"/>
      <c r="BW364" s="1432"/>
      <c r="BX364" s="1432"/>
      <c r="BY364" s="1432"/>
      <c r="BZ364" s="1432"/>
      <c r="CA364" s="1432"/>
      <c r="CB364" s="1432"/>
      <c r="CC364" s="1432"/>
      <c r="CD364" s="1432"/>
      <c r="CE364" s="1432"/>
      <c r="CF364" s="1432"/>
      <c r="CG364" s="1432"/>
      <c r="CH364" s="1432"/>
      <c r="CI364" s="1432"/>
      <c r="CJ364" s="1432"/>
      <c r="CK364" s="1432"/>
      <c r="CL364" s="1432"/>
      <c r="CM364" s="1432"/>
      <c r="CN364" s="1432"/>
      <c r="CO364" s="1432"/>
      <c r="CP364" s="1432"/>
      <c r="CQ364" s="1432"/>
      <c r="CR364" s="1432"/>
      <c r="CS364" s="1432"/>
      <c r="CT364" s="1432"/>
      <c r="CU364" s="1432"/>
      <c r="CV364" s="1432"/>
      <c r="CW364" s="1432"/>
      <c r="CX364" s="1432"/>
      <c r="CY364" s="1432"/>
      <c r="CZ364" s="1432"/>
      <c r="DA364" s="1432"/>
      <c r="DB364" s="1432"/>
      <c r="DC364" s="1432"/>
      <c r="DD364" s="1432"/>
      <c r="DE364" s="1432"/>
      <c r="DF364" s="1432"/>
      <c r="DG364" s="1432"/>
      <c r="DH364" s="1432"/>
      <c r="DI364" s="1432"/>
      <c r="DJ364" s="1432"/>
      <c r="DK364" s="1432"/>
      <c r="DL364" s="1432"/>
    </row>
    <row r="365" spans="2:116" ht="10.5">
      <c r="B365" s="1624"/>
      <c r="C365" s="1446" t="s">
        <v>67</v>
      </c>
      <c r="D365" s="1425"/>
      <c r="E365" s="1425"/>
      <c r="F365" s="1425"/>
      <c r="G365" s="1425">
        <f t="shared" si="152"/>
        <v>0</v>
      </c>
      <c r="H365" s="1425">
        <f t="shared" si="212"/>
        <v>0</v>
      </c>
      <c r="I365" s="1425">
        <f t="shared" si="212"/>
        <v>0</v>
      </c>
      <c r="J365" s="1425">
        <f t="shared" si="212"/>
        <v>0</v>
      </c>
      <c r="K365" s="1425">
        <f t="shared" si="212"/>
        <v>0</v>
      </c>
      <c r="L365" s="1425">
        <f t="shared" si="212"/>
        <v>0</v>
      </c>
      <c r="M365" s="1425">
        <f t="shared" si="212"/>
        <v>0</v>
      </c>
      <c r="N365" s="1425">
        <f t="shared" si="212"/>
        <v>0</v>
      </c>
      <c r="O365" s="1425">
        <f t="shared" si="212"/>
        <v>0</v>
      </c>
      <c r="P365" s="1425">
        <f t="shared" si="212"/>
        <v>0</v>
      </c>
      <c r="Q365" s="1425">
        <f t="shared" si="212"/>
        <v>0</v>
      </c>
      <c r="R365" s="1425">
        <f t="shared" si="212"/>
        <v>0</v>
      </c>
      <c r="S365" s="1425">
        <f t="shared" si="212"/>
        <v>0</v>
      </c>
      <c r="T365" s="1425">
        <f t="shared" si="212"/>
        <v>0</v>
      </c>
      <c r="U365" s="1425">
        <f t="shared" si="212"/>
        <v>0</v>
      </c>
      <c r="V365" s="1425">
        <f t="shared" si="212"/>
        <v>0</v>
      </c>
      <c r="W365" s="1425">
        <f t="shared" si="212"/>
        <v>0</v>
      </c>
      <c r="X365" s="1425">
        <f t="shared" si="212"/>
        <v>0</v>
      </c>
      <c r="Y365" s="1425">
        <f t="shared" si="212"/>
        <v>0</v>
      </c>
      <c r="Z365" s="1425">
        <f t="shared" si="212"/>
        <v>0</v>
      </c>
      <c r="AA365" s="1425">
        <f t="shared" si="212"/>
        <v>0</v>
      </c>
      <c r="AB365" s="1425">
        <f t="shared" si="212"/>
        <v>0</v>
      </c>
      <c r="AC365" s="1425">
        <f t="shared" si="212"/>
        <v>0</v>
      </c>
      <c r="AD365" s="1425">
        <f t="shared" si="212"/>
        <v>0</v>
      </c>
      <c r="AE365" s="1425">
        <f t="shared" si="212"/>
        <v>0</v>
      </c>
      <c r="AF365" s="1425">
        <f t="shared" si="212"/>
        <v>0</v>
      </c>
      <c r="AG365" s="1425">
        <f t="shared" si="212"/>
        <v>0</v>
      </c>
      <c r="AH365" s="1425">
        <f t="shared" si="212"/>
        <v>0</v>
      </c>
      <c r="AI365" s="1425">
        <f t="shared" si="212"/>
        <v>0</v>
      </c>
      <c r="AJ365" s="1425">
        <f t="shared" si="212"/>
        <v>0</v>
      </c>
      <c r="AK365" s="1425">
        <f t="shared" si="212"/>
        <v>0</v>
      </c>
      <c r="AL365" s="1425">
        <f t="shared" si="212"/>
        <v>0</v>
      </c>
      <c r="AM365" s="1425">
        <f t="shared" si="212"/>
        <v>0</v>
      </c>
      <c r="AN365" s="1425">
        <f t="shared" si="212"/>
        <v>0</v>
      </c>
      <c r="AO365" s="1425">
        <f t="shared" si="212"/>
        <v>0</v>
      </c>
      <c r="AP365" s="1425">
        <f t="shared" si="212"/>
        <v>0</v>
      </c>
      <c r="AQ365" s="1425">
        <f t="shared" si="212"/>
        <v>0</v>
      </c>
      <c r="AR365" s="1425">
        <f t="shared" si="212"/>
        <v>0</v>
      </c>
      <c r="AS365" s="1425">
        <f t="shared" si="212"/>
        <v>0</v>
      </c>
      <c r="AT365" s="1425">
        <f t="shared" si="212"/>
        <v>0</v>
      </c>
      <c r="AU365" s="1425">
        <f t="shared" si="212"/>
        <v>0</v>
      </c>
      <c r="AV365" s="1425">
        <f t="shared" si="212"/>
        <v>0</v>
      </c>
      <c r="AW365" s="1425">
        <f t="shared" si="212"/>
        <v>0</v>
      </c>
      <c r="AX365" s="1425">
        <f t="shared" si="212"/>
        <v>0</v>
      </c>
      <c r="AY365" s="1425">
        <f t="shared" si="212"/>
        <v>0</v>
      </c>
      <c r="AZ365" s="1425">
        <f t="shared" si="212"/>
        <v>0</v>
      </c>
      <c r="BA365" s="1425">
        <f t="shared" si="212"/>
        <v>0</v>
      </c>
      <c r="BB365" s="1425">
        <f t="shared" si="212"/>
        <v>0</v>
      </c>
      <c r="BC365" s="1425">
        <f t="shared" si="212"/>
        <v>0</v>
      </c>
      <c r="BD365" s="1425">
        <f t="shared" si="212"/>
        <v>0</v>
      </c>
      <c r="BE365" s="1425">
        <f t="shared" si="212"/>
        <v>0</v>
      </c>
      <c r="BF365" s="1425">
        <f t="shared" si="212"/>
        <v>0</v>
      </c>
      <c r="BG365" s="1425">
        <f t="shared" si="212"/>
        <v>0</v>
      </c>
      <c r="BH365" s="1425">
        <f t="shared" si="212"/>
        <v>0</v>
      </c>
      <c r="BI365" s="1425">
        <f t="shared" si="212"/>
        <v>0</v>
      </c>
      <c r="BJ365" s="1425">
        <f t="shared" si="212"/>
        <v>0</v>
      </c>
      <c r="BK365" s="1425">
        <f t="shared" si="212"/>
        <v>0</v>
      </c>
      <c r="BL365" s="1425">
        <f t="shared" si="212"/>
        <v>0</v>
      </c>
      <c r="BM365" s="1425">
        <f t="shared" si="212"/>
        <v>0</v>
      </c>
      <c r="BN365" s="1425">
        <f t="shared" si="212"/>
        <v>0</v>
      </c>
      <c r="BO365" s="1432"/>
      <c r="BP365" s="1432"/>
      <c r="BQ365" s="1432"/>
      <c r="BR365" s="1432"/>
      <c r="BS365" s="1432"/>
      <c r="BT365" s="1432"/>
      <c r="BU365" s="1432"/>
      <c r="BV365" s="1432"/>
      <c r="BW365" s="1432"/>
      <c r="BX365" s="1432"/>
      <c r="BY365" s="1432"/>
      <c r="BZ365" s="1432"/>
      <c r="CA365" s="1432"/>
      <c r="CB365" s="1432"/>
      <c r="CC365" s="1432"/>
      <c r="CD365" s="1432"/>
      <c r="CE365" s="1432"/>
      <c r="CF365" s="1432"/>
      <c r="CG365" s="1432"/>
      <c r="CH365" s="1432"/>
      <c r="CI365" s="1432"/>
      <c r="CJ365" s="1432"/>
      <c r="CK365" s="1432"/>
      <c r="CL365" s="1432"/>
      <c r="CM365" s="1432"/>
      <c r="CN365" s="1432"/>
      <c r="CO365" s="1432"/>
      <c r="CP365" s="1432"/>
      <c r="CQ365" s="1432"/>
      <c r="CR365" s="1432"/>
      <c r="CS365" s="1432"/>
      <c r="CT365" s="1432"/>
      <c r="CU365" s="1432"/>
      <c r="CV365" s="1432"/>
      <c r="CW365" s="1432"/>
      <c r="CX365" s="1432"/>
      <c r="CY365" s="1432"/>
      <c r="CZ365" s="1432"/>
      <c r="DA365" s="1432"/>
      <c r="DB365" s="1432"/>
      <c r="DC365" s="1432"/>
      <c r="DD365" s="1432"/>
      <c r="DE365" s="1432"/>
      <c r="DF365" s="1432"/>
      <c r="DG365" s="1432"/>
      <c r="DH365" s="1432"/>
      <c r="DI365" s="1432"/>
      <c r="DJ365" s="1432"/>
      <c r="DK365" s="1432"/>
      <c r="DL365" s="1432"/>
    </row>
    <row r="366" spans="2:116" ht="10.5">
      <c r="B366" s="1624"/>
      <c r="C366" s="1446" t="s">
        <v>68</v>
      </c>
      <c r="D366" s="1424"/>
      <c r="E366" s="1424"/>
      <c r="F366" s="1424"/>
      <c r="G366" s="1424">
        <f t="shared" si="152"/>
        <v>0</v>
      </c>
      <c r="H366" s="1424">
        <f t="shared" si="212"/>
        <v>0</v>
      </c>
      <c r="I366" s="1424">
        <f t="shared" si="212"/>
        <v>0</v>
      </c>
      <c r="J366" s="1424">
        <f t="shared" si="212"/>
        <v>0</v>
      </c>
      <c r="K366" s="1424">
        <f t="shared" si="212"/>
        <v>0</v>
      </c>
      <c r="L366" s="1424">
        <f t="shared" si="212"/>
        <v>0</v>
      </c>
      <c r="M366" s="1424">
        <f t="shared" si="212"/>
        <v>0</v>
      </c>
      <c r="N366" s="1424">
        <f t="shared" si="212"/>
        <v>0</v>
      </c>
      <c r="O366" s="1424">
        <f t="shared" si="212"/>
        <v>0</v>
      </c>
      <c r="P366" s="1424">
        <f t="shared" si="212"/>
        <v>0</v>
      </c>
      <c r="Q366" s="1424">
        <f t="shared" si="212"/>
        <v>0</v>
      </c>
      <c r="R366" s="1424">
        <f t="shared" si="212"/>
        <v>0</v>
      </c>
      <c r="S366" s="1424">
        <f t="shared" si="212"/>
        <v>0</v>
      </c>
      <c r="T366" s="1424">
        <f t="shared" si="212"/>
        <v>0</v>
      </c>
      <c r="U366" s="1424">
        <f t="shared" si="212"/>
        <v>0</v>
      </c>
      <c r="V366" s="1424">
        <f t="shared" si="212"/>
        <v>0</v>
      </c>
      <c r="W366" s="1424">
        <f t="shared" si="212"/>
        <v>0</v>
      </c>
      <c r="X366" s="1424">
        <f t="shared" si="212"/>
        <v>0</v>
      </c>
      <c r="Y366" s="1424">
        <f t="shared" si="212"/>
        <v>0</v>
      </c>
      <c r="Z366" s="1424">
        <f t="shared" si="212"/>
        <v>0</v>
      </c>
      <c r="AA366" s="1424">
        <f t="shared" si="212"/>
        <v>0</v>
      </c>
      <c r="AB366" s="1424">
        <f t="shared" si="212"/>
        <v>0</v>
      </c>
      <c r="AC366" s="1424">
        <f t="shared" si="212"/>
        <v>0</v>
      </c>
      <c r="AD366" s="1424">
        <f t="shared" si="212"/>
        <v>0</v>
      </c>
      <c r="AE366" s="1424">
        <f t="shared" si="212"/>
        <v>0</v>
      </c>
      <c r="AF366" s="1424">
        <f t="shared" si="212"/>
        <v>0</v>
      </c>
      <c r="AG366" s="1424">
        <f t="shared" si="212"/>
        <v>0</v>
      </c>
      <c r="AH366" s="1424">
        <f t="shared" si="212"/>
        <v>0</v>
      </c>
      <c r="AI366" s="1424">
        <f t="shared" si="212"/>
        <v>0</v>
      </c>
      <c r="AJ366" s="1424">
        <f t="shared" si="212"/>
        <v>0</v>
      </c>
      <c r="AK366" s="1424">
        <f t="shared" si="212"/>
        <v>0</v>
      </c>
      <c r="AL366" s="1424">
        <f t="shared" si="212"/>
        <v>0</v>
      </c>
      <c r="AM366" s="1424">
        <f t="shared" si="212"/>
        <v>0</v>
      </c>
      <c r="AN366" s="1424">
        <f t="shared" si="212"/>
        <v>0</v>
      </c>
      <c r="AO366" s="1424">
        <f t="shared" si="212"/>
        <v>0</v>
      </c>
      <c r="AP366" s="1424">
        <f t="shared" si="212"/>
        <v>0</v>
      </c>
      <c r="AQ366" s="1424">
        <f t="shared" si="212"/>
        <v>0</v>
      </c>
      <c r="AR366" s="1424">
        <f t="shared" si="212"/>
        <v>0</v>
      </c>
      <c r="AS366" s="1424">
        <f t="shared" si="212"/>
        <v>0</v>
      </c>
      <c r="AT366" s="1424">
        <f t="shared" si="212"/>
        <v>0</v>
      </c>
      <c r="AU366" s="1424">
        <f t="shared" si="212"/>
        <v>0</v>
      </c>
      <c r="AV366" s="1424">
        <f t="shared" si="212"/>
        <v>0</v>
      </c>
      <c r="AW366" s="1424">
        <f t="shared" si="212"/>
        <v>0</v>
      </c>
      <c r="AX366" s="1424">
        <f t="shared" si="212"/>
        <v>0</v>
      </c>
      <c r="AY366" s="1424">
        <f t="shared" si="212"/>
        <v>0</v>
      </c>
      <c r="AZ366" s="1424">
        <f t="shared" si="212"/>
        <v>0</v>
      </c>
      <c r="BA366" s="1424">
        <f t="shared" si="212"/>
        <v>0</v>
      </c>
      <c r="BB366" s="1424">
        <f t="shared" si="212"/>
        <v>0</v>
      </c>
      <c r="BC366" s="1424">
        <f t="shared" si="212"/>
        <v>0</v>
      </c>
      <c r="BD366" s="1424">
        <f t="shared" si="212"/>
        <v>0</v>
      </c>
      <c r="BE366" s="1424">
        <f t="shared" si="212"/>
        <v>0</v>
      </c>
      <c r="BF366" s="1424">
        <f t="shared" si="212"/>
        <v>0</v>
      </c>
      <c r="BG366" s="1424">
        <f t="shared" si="212"/>
        <v>0</v>
      </c>
      <c r="BH366" s="1424">
        <f t="shared" si="212"/>
        <v>0</v>
      </c>
      <c r="BI366" s="1424">
        <f t="shared" si="212"/>
        <v>0</v>
      </c>
      <c r="BJ366" s="1424">
        <f t="shared" si="212"/>
        <v>0</v>
      </c>
      <c r="BK366" s="1424">
        <f t="shared" si="212"/>
        <v>0</v>
      </c>
      <c r="BL366" s="1424">
        <f t="shared" si="212"/>
        <v>0</v>
      </c>
      <c r="BM366" s="1424">
        <f t="shared" si="212"/>
        <v>0</v>
      </c>
      <c r="BN366" s="1424">
        <f t="shared" si="212"/>
        <v>0</v>
      </c>
      <c r="BO366" s="1432"/>
      <c r="BP366" s="1432"/>
      <c r="BQ366" s="1432"/>
      <c r="BR366" s="1432"/>
      <c r="BS366" s="1432"/>
      <c r="BT366" s="1432"/>
      <c r="BU366" s="1432"/>
      <c r="BV366" s="1432"/>
      <c r="BW366" s="1432"/>
      <c r="BX366" s="1432"/>
      <c r="BY366" s="1432"/>
      <c r="BZ366" s="1432"/>
      <c r="CA366" s="1432"/>
      <c r="CB366" s="1432"/>
      <c r="CC366" s="1432"/>
      <c r="CD366" s="1432"/>
      <c r="CE366" s="1432"/>
      <c r="CF366" s="1432"/>
      <c r="CG366" s="1432"/>
      <c r="CH366" s="1432"/>
      <c r="CI366" s="1432"/>
      <c r="CJ366" s="1432"/>
      <c r="CK366" s="1432"/>
      <c r="CL366" s="1432"/>
      <c r="CM366" s="1432"/>
      <c r="CN366" s="1432"/>
      <c r="CO366" s="1432"/>
      <c r="CP366" s="1432"/>
      <c r="CQ366" s="1432"/>
      <c r="CR366" s="1432"/>
      <c r="CS366" s="1432"/>
      <c r="CT366" s="1432"/>
      <c r="CU366" s="1432"/>
      <c r="CV366" s="1432"/>
      <c r="CW366" s="1432"/>
      <c r="CX366" s="1432"/>
      <c r="CY366" s="1432"/>
      <c r="CZ366" s="1432"/>
      <c r="DA366" s="1432"/>
      <c r="DB366" s="1432"/>
      <c r="DC366" s="1432"/>
      <c r="DD366" s="1432"/>
      <c r="DE366" s="1432"/>
      <c r="DF366" s="1432"/>
      <c r="DG366" s="1432"/>
      <c r="DH366" s="1432"/>
      <c r="DI366" s="1432"/>
      <c r="DJ366" s="1432"/>
      <c r="DK366" s="1432"/>
      <c r="DL366" s="1432"/>
    </row>
    <row r="367" spans="2:116" ht="10.5">
      <c r="B367" s="1458"/>
      <c r="C367" s="1446" t="s">
        <v>69</v>
      </c>
      <c r="D367" s="1425"/>
      <c r="E367" s="1425"/>
      <c r="F367" s="1425"/>
      <c r="G367" s="1425">
        <f t="shared" si="152"/>
        <v>0</v>
      </c>
      <c r="H367" s="1425">
        <f t="shared" si="212"/>
        <v>0</v>
      </c>
      <c r="I367" s="1425">
        <f t="shared" si="212"/>
        <v>0</v>
      </c>
      <c r="J367" s="1425">
        <f t="shared" si="212"/>
        <v>0</v>
      </c>
      <c r="K367" s="1425">
        <f t="shared" si="212"/>
        <v>0</v>
      </c>
      <c r="L367" s="1425">
        <f t="shared" si="212"/>
        <v>0</v>
      </c>
      <c r="M367" s="1425">
        <f t="shared" si="212"/>
        <v>0</v>
      </c>
      <c r="N367" s="1425">
        <f t="shared" si="212"/>
        <v>0</v>
      </c>
      <c r="O367" s="1425">
        <f t="shared" si="212"/>
        <v>0</v>
      </c>
      <c r="P367" s="1425">
        <f t="shared" si="212"/>
        <v>0</v>
      </c>
      <c r="Q367" s="1425">
        <f t="shared" si="212"/>
        <v>0</v>
      </c>
      <c r="R367" s="1425">
        <f t="shared" si="212"/>
        <v>0</v>
      </c>
      <c r="S367" s="1425">
        <f t="shared" si="212"/>
        <v>0</v>
      </c>
      <c r="T367" s="1425">
        <f t="shared" si="212"/>
        <v>0</v>
      </c>
      <c r="U367" s="1425">
        <f t="shared" si="212"/>
        <v>0</v>
      </c>
      <c r="V367" s="1425">
        <f t="shared" si="212"/>
        <v>0</v>
      </c>
      <c r="W367" s="1425">
        <f t="shared" si="212"/>
        <v>0</v>
      </c>
      <c r="X367" s="1425">
        <f t="shared" si="212"/>
        <v>0</v>
      </c>
      <c r="Y367" s="1425">
        <f t="shared" si="212"/>
        <v>0</v>
      </c>
      <c r="Z367" s="1425">
        <f t="shared" si="212"/>
        <v>0</v>
      </c>
      <c r="AA367" s="1425">
        <f t="shared" si="212"/>
        <v>0</v>
      </c>
      <c r="AB367" s="1425">
        <f t="shared" si="212"/>
        <v>0</v>
      </c>
      <c r="AC367" s="1425">
        <f t="shared" si="212"/>
        <v>0</v>
      </c>
      <c r="AD367" s="1425">
        <f t="shared" si="212"/>
        <v>0</v>
      </c>
      <c r="AE367" s="1425">
        <f t="shared" si="212"/>
        <v>0</v>
      </c>
      <c r="AF367" s="1425">
        <f t="shared" si="212"/>
        <v>0</v>
      </c>
      <c r="AG367" s="1425">
        <f t="shared" si="212"/>
        <v>0</v>
      </c>
      <c r="AH367" s="1425">
        <f t="shared" si="212"/>
        <v>0</v>
      </c>
      <c r="AI367" s="1425">
        <f t="shared" si="212"/>
        <v>0</v>
      </c>
      <c r="AJ367" s="1425">
        <f t="shared" si="212"/>
        <v>0</v>
      </c>
      <c r="AK367" s="1425">
        <f t="shared" si="212"/>
        <v>0</v>
      </c>
      <c r="AL367" s="1425">
        <f t="shared" si="212"/>
        <v>0</v>
      </c>
      <c r="AM367" s="1425">
        <f t="shared" si="212"/>
        <v>0</v>
      </c>
      <c r="AN367" s="1425">
        <f t="shared" si="212"/>
        <v>0</v>
      </c>
      <c r="AO367" s="1425">
        <f t="shared" si="212"/>
        <v>0</v>
      </c>
      <c r="AP367" s="1425">
        <f t="shared" ref="H367:BN371" si="213">+AP344</f>
        <v>0</v>
      </c>
      <c r="AQ367" s="1425">
        <f t="shared" si="213"/>
        <v>0</v>
      </c>
      <c r="AR367" s="1425">
        <f t="shared" si="213"/>
        <v>0</v>
      </c>
      <c r="AS367" s="1425">
        <f t="shared" si="213"/>
        <v>0</v>
      </c>
      <c r="AT367" s="1425">
        <f t="shared" si="213"/>
        <v>0</v>
      </c>
      <c r="AU367" s="1425">
        <f t="shared" si="213"/>
        <v>0</v>
      </c>
      <c r="AV367" s="1425">
        <f t="shared" si="213"/>
        <v>0</v>
      </c>
      <c r="AW367" s="1425">
        <f t="shared" si="213"/>
        <v>0</v>
      </c>
      <c r="AX367" s="1425">
        <f t="shared" si="213"/>
        <v>0</v>
      </c>
      <c r="AY367" s="1425">
        <f t="shared" si="213"/>
        <v>0</v>
      </c>
      <c r="AZ367" s="1425">
        <f t="shared" si="213"/>
        <v>0</v>
      </c>
      <c r="BA367" s="1425">
        <f t="shared" si="213"/>
        <v>0</v>
      </c>
      <c r="BB367" s="1425">
        <f t="shared" si="213"/>
        <v>0</v>
      </c>
      <c r="BC367" s="1425">
        <f t="shared" si="213"/>
        <v>0</v>
      </c>
      <c r="BD367" s="1425">
        <f t="shared" si="213"/>
        <v>0</v>
      </c>
      <c r="BE367" s="1425">
        <f t="shared" si="213"/>
        <v>0</v>
      </c>
      <c r="BF367" s="1425">
        <f t="shared" si="213"/>
        <v>0</v>
      </c>
      <c r="BG367" s="1425">
        <f t="shared" si="213"/>
        <v>0</v>
      </c>
      <c r="BH367" s="1425">
        <f t="shared" si="213"/>
        <v>0</v>
      </c>
      <c r="BI367" s="1425">
        <f t="shared" si="213"/>
        <v>0</v>
      </c>
      <c r="BJ367" s="1425">
        <f t="shared" si="213"/>
        <v>0</v>
      </c>
      <c r="BK367" s="1425">
        <f t="shared" si="213"/>
        <v>0</v>
      </c>
      <c r="BL367" s="1425">
        <f t="shared" si="213"/>
        <v>0</v>
      </c>
      <c r="BM367" s="1425">
        <f t="shared" si="213"/>
        <v>0</v>
      </c>
      <c r="BN367" s="1425">
        <f t="shared" si="213"/>
        <v>0</v>
      </c>
      <c r="BO367" s="1432"/>
      <c r="BP367" s="1432"/>
      <c r="BQ367" s="1432"/>
      <c r="BR367" s="1432"/>
      <c r="BS367" s="1432"/>
      <c r="BT367" s="1432"/>
      <c r="BU367" s="1432"/>
      <c r="BV367" s="1432"/>
      <c r="BW367" s="1432"/>
      <c r="BX367" s="1432"/>
      <c r="BY367" s="1432"/>
      <c r="BZ367" s="1432"/>
      <c r="CA367" s="1432"/>
      <c r="CB367" s="1432"/>
      <c r="CC367" s="1432"/>
      <c r="CD367" s="1432"/>
      <c r="CE367" s="1432"/>
      <c r="CF367" s="1432"/>
      <c r="CG367" s="1432"/>
      <c r="CH367" s="1432"/>
      <c r="CI367" s="1432"/>
      <c r="CJ367" s="1432"/>
      <c r="CK367" s="1432"/>
      <c r="CL367" s="1432"/>
      <c r="CM367" s="1432"/>
      <c r="CN367" s="1432"/>
      <c r="CO367" s="1432"/>
      <c r="CP367" s="1432"/>
      <c r="CQ367" s="1432"/>
      <c r="CR367" s="1432"/>
      <c r="CS367" s="1432"/>
      <c r="CT367" s="1432"/>
      <c r="CU367" s="1432"/>
      <c r="CV367" s="1432"/>
      <c r="CW367" s="1432"/>
      <c r="CX367" s="1432"/>
      <c r="CY367" s="1432"/>
      <c r="CZ367" s="1432"/>
      <c r="DA367" s="1432"/>
      <c r="DB367" s="1432"/>
      <c r="DC367" s="1432"/>
      <c r="DD367" s="1432"/>
      <c r="DE367" s="1432"/>
      <c r="DF367" s="1432"/>
      <c r="DG367" s="1432"/>
      <c r="DH367" s="1432"/>
      <c r="DI367" s="1432"/>
      <c r="DJ367" s="1432"/>
      <c r="DK367" s="1432"/>
      <c r="DL367" s="1432"/>
    </row>
    <row r="368" spans="2:116" ht="10.5">
      <c r="B368" s="1624" t="s">
        <v>627</v>
      </c>
      <c r="C368" s="1446" t="s">
        <v>66</v>
      </c>
      <c r="D368" s="1424"/>
      <c r="E368" s="1424"/>
      <c r="F368" s="1424"/>
      <c r="G368" s="1424">
        <f t="shared" si="152"/>
        <v>0</v>
      </c>
      <c r="H368" s="1424">
        <f t="shared" si="213"/>
        <v>0</v>
      </c>
      <c r="I368" s="1424">
        <f t="shared" si="213"/>
        <v>0</v>
      </c>
      <c r="J368" s="1424">
        <f t="shared" si="213"/>
        <v>0</v>
      </c>
      <c r="K368" s="1424">
        <f t="shared" si="213"/>
        <v>0</v>
      </c>
      <c r="L368" s="1424">
        <f t="shared" si="213"/>
        <v>0</v>
      </c>
      <c r="M368" s="1424">
        <f t="shared" si="213"/>
        <v>0</v>
      </c>
      <c r="N368" s="1424">
        <f t="shared" si="213"/>
        <v>0</v>
      </c>
      <c r="O368" s="1424">
        <f t="shared" si="213"/>
        <v>0</v>
      </c>
      <c r="P368" s="1424">
        <f t="shared" si="213"/>
        <v>0</v>
      </c>
      <c r="Q368" s="1424">
        <f t="shared" si="213"/>
        <v>0</v>
      </c>
      <c r="R368" s="1424">
        <f t="shared" si="213"/>
        <v>0</v>
      </c>
      <c r="S368" s="1424">
        <f t="shared" si="213"/>
        <v>0</v>
      </c>
      <c r="T368" s="1424">
        <f t="shared" si="213"/>
        <v>0</v>
      </c>
      <c r="U368" s="1424">
        <f t="shared" si="213"/>
        <v>0</v>
      </c>
      <c r="V368" s="1424">
        <f t="shared" si="213"/>
        <v>0</v>
      </c>
      <c r="W368" s="1424">
        <f t="shared" si="213"/>
        <v>0</v>
      </c>
      <c r="X368" s="1424">
        <f t="shared" si="213"/>
        <v>0</v>
      </c>
      <c r="Y368" s="1424">
        <f t="shared" si="213"/>
        <v>0</v>
      </c>
      <c r="Z368" s="1424">
        <f t="shared" si="213"/>
        <v>0</v>
      </c>
      <c r="AA368" s="1424">
        <f t="shared" si="213"/>
        <v>0</v>
      </c>
      <c r="AB368" s="1424">
        <f t="shared" si="213"/>
        <v>0</v>
      </c>
      <c r="AC368" s="1424">
        <f t="shared" si="213"/>
        <v>0</v>
      </c>
      <c r="AD368" s="1424">
        <f t="shared" si="213"/>
        <v>0</v>
      </c>
      <c r="AE368" s="1424">
        <f t="shared" si="213"/>
        <v>0</v>
      </c>
      <c r="AF368" s="1424">
        <f t="shared" si="213"/>
        <v>0</v>
      </c>
      <c r="AG368" s="1424">
        <f t="shared" si="213"/>
        <v>0</v>
      </c>
      <c r="AH368" s="1424">
        <f t="shared" si="213"/>
        <v>0</v>
      </c>
      <c r="AI368" s="1424">
        <f t="shared" si="213"/>
        <v>0</v>
      </c>
      <c r="AJ368" s="1424">
        <f t="shared" si="213"/>
        <v>0</v>
      </c>
      <c r="AK368" s="1424">
        <f t="shared" si="213"/>
        <v>0</v>
      </c>
      <c r="AL368" s="1424">
        <f t="shared" si="213"/>
        <v>0</v>
      </c>
      <c r="AM368" s="1424">
        <f t="shared" si="213"/>
        <v>0</v>
      </c>
      <c r="AN368" s="1424">
        <f t="shared" si="213"/>
        <v>0</v>
      </c>
      <c r="AO368" s="1424">
        <f t="shared" si="213"/>
        <v>0</v>
      </c>
      <c r="AP368" s="1424">
        <f t="shared" si="213"/>
        <v>0</v>
      </c>
      <c r="AQ368" s="1424">
        <f t="shared" si="213"/>
        <v>0</v>
      </c>
      <c r="AR368" s="1424">
        <f t="shared" si="213"/>
        <v>0</v>
      </c>
      <c r="AS368" s="1424">
        <f t="shared" si="213"/>
        <v>0</v>
      </c>
      <c r="AT368" s="1424">
        <f t="shared" si="213"/>
        <v>0</v>
      </c>
      <c r="AU368" s="1424">
        <f t="shared" si="213"/>
        <v>0</v>
      </c>
      <c r="AV368" s="1424">
        <f t="shared" si="213"/>
        <v>0</v>
      </c>
      <c r="AW368" s="1424">
        <f t="shared" si="213"/>
        <v>0</v>
      </c>
      <c r="AX368" s="1424">
        <f t="shared" si="213"/>
        <v>0</v>
      </c>
      <c r="AY368" s="1424">
        <f t="shared" si="213"/>
        <v>0</v>
      </c>
      <c r="AZ368" s="1424">
        <f t="shared" si="213"/>
        <v>0</v>
      </c>
      <c r="BA368" s="1424">
        <f t="shared" si="213"/>
        <v>0</v>
      </c>
      <c r="BB368" s="1424">
        <f t="shared" si="213"/>
        <v>0</v>
      </c>
      <c r="BC368" s="1424">
        <f t="shared" si="213"/>
        <v>0</v>
      </c>
      <c r="BD368" s="1424">
        <f t="shared" si="213"/>
        <v>0</v>
      </c>
      <c r="BE368" s="1424">
        <f t="shared" si="213"/>
        <v>0</v>
      </c>
      <c r="BF368" s="1424">
        <f t="shared" si="213"/>
        <v>0</v>
      </c>
      <c r="BG368" s="1424">
        <f t="shared" si="213"/>
        <v>0</v>
      </c>
      <c r="BH368" s="1424">
        <f t="shared" si="213"/>
        <v>0</v>
      </c>
      <c r="BI368" s="1424">
        <f t="shared" si="213"/>
        <v>0</v>
      </c>
      <c r="BJ368" s="1424">
        <f t="shared" si="213"/>
        <v>0</v>
      </c>
      <c r="BK368" s="1424">
        <f t="shared" si="213"/>
        <v>0</v>
      </c>
      <c r="BL368" s="1424">
        <f t="shared" si="213"/>
        <v>0</v>
      </c>
      <c r="BM368" s="1424">
        <f t="shared" si="213"/>
        <v>0</v>
      </c>
      <c r="BN368" s="1424">
        <f t="shared" si="213"/>
        <v>0</v>
      </c>
      <c r="BO368" s="1432"/>
      <c r="BP368" s="1432"/>
      <c r="BQ368" s="1432"/>
      <c r="BR368" s="1432"/>
      <c r="BS368" s="1432"/>
      <c r="BT368" s="1432"/>
      <c r="BU368" s="1432"/>
      <c r="BV368" s="1432"/>
      <c r="BW368" s="1432"/>
      <c r="BX368" s="1432"/>
      <c r="BY368" s="1432"/>
      <c r="BZ368" s="1432"/>
      <c r="CA368" s="1432"/>
      <c r="CB368" s="1432"/>
      <c r="CC368" s="1432"/>
      <c r="CD368" s="1432"/>
      <c r="CE368" s="1432"/>
      <c r="CF368" s="1432"/>
      <c r="CG368" s="1432"/>
      <c r="CH368" s="1432"/>
      <c r="CI368" s="1432"/>
      <c r="CJ368" s="1432"/>
      <c r="CK368" s="1432"/>
      <c r="CL368" s="1432"/>
      <c r="CM368" s="1432"/>
      <c r="CN368" s="1432"/>
      <c r="CO368" s="1432"/>
      <c r="CP368" s="1432"/>
      <c r="CQ368" s="1432"/>
      <c r="CR368" s="1432"/>
      <c r="CS368" s="1432"/>
      <c r="CT368" s="1432"/>
      <c r="CU368" s="1432"/>
      <c r="CV368" s="1432"/>
      <c r="CW368" s="1432"/>
      <c r="CX368" s="1432"/>
      <c r="CY368" s="1432"/>
      <c r="CZ368" s="1432"/>
      <c r="DA368" s="1432"/>
      <c r="DB368" s="1432"/>
      <c r="DC368" s="1432"/>
      <c r="DD368" s="1432"/>
      <c r="DE368" s="1432"/>
      <c r="DF368" s="1432"/>
      <c r="DG368" s="1432"/>
      <c r="DH368" s="1432"/>
      <c r="DI368" s="1432"/>
      <c r="DJ368" s="1432"/>
      <c r="DK368" s="1432"/>
      <c r="DL368" s="1432"/>
    </row>
    <row r="369" spans="2:116" ht="10.5">
      <c r="B369" s="1624"/>
      <c r="C369" s="1446" t="s">
        <v>67</v>
      </c>
      <c r="D369" s="1425"/>
      <c r="E369" s="1425"/>
      <c r="F369" s="1425"/>
      <c r="G369" s="1425">
        <f t="shared" si="152"/>
        <v>0</v>
      </c>
      <c r="H369" s="1425">
        <f t="shared" si="213"/>
        <v>0</v>
      </c>
      <c r="I369" s="1425">
        <f t="shared" si="213"/>
        <v>0</v>
      </c>
      <c r="J369" s="1425">
        <f t="shared" si="213"/>
        <v>0</v>
      </c>
      <c r="K369" s="1425">
        <f t="shared" si="213"/>
        <v>0</v>
      </c>
      <c r="L369" s="1425">
        <f t="shared" si="213"/>
        <v>0</v>
      </c>
      <c r="M369" s="1425">
        <f t="shared" si="213"/>
        <v>0</v>
      </c>
      <c r="N369" s="1425">
        <f t="shared" si="213"/>
        <v>0</v>
      </c>
      <c r="O369" s="1425">
        <f t="shared" si="213"/>
        <v>0</v>
      </c>
      <c r="P369" s="1425">
        <f t="shared" si="213"/>
        <v>0</v>
      </c>
      <c r="Q369" s="1425">
        <f t="shared" si="213"/>
        <v>0</v>
      </c>
      <c r="R369" s="1425">
        <f t="shared" si="213"/>
        <v>0</v>
      </c>
      <c r="S369" s="1425">
        <f t="shared" si="213"/>
        <v>0</v>
      </c>
      <c r="T369" s="1425">
        <f t="shared" si="213"/>
        <v>0</v>
      </c>
      <c r="U369" s="1425">
        <f t="shared" si="213"/>
        <v>0</v>
      </c>
      <c r="V369" s="1425">
        <f t="shared" si="213"/>
        <v>0</v>
      </c>
      <c r="W369" s="1425">
        <f t="shared" si="213"/>
        <v>0</v>
      </c>
      <c r="X369" s="1425">
        <f t="shared" si="213"/>
        <v>0</v>
      </c>
      <c r="Y369" s="1425">
        <f t="shared" si="213"/>
        <v>0</v>
      </c>
      <c r="Z369" s="1425">
        <f t="shared" si="213"/>
        <v>0</v>
      </c>
      <c r="AA369" s="1425">
        <f t="shared" si="213"/>
        <v>0</v>
      </c>
      <c r="AB369" s="1425">
        <f t="shared" si="213"/>
        <v>0</v>
      </c>
      <c r="AC369" s="1425">
        <f t="shared" si="213"/>
        <v>0</v>
      </c>
      <c r="AD369" s="1425">
        <f t="shared" si="213"/>
        <v>0</v>
      </c>
      <c r="AE369" s="1425">
        <f t="shared" si="213"/>
        <v>0</v>
      </c>
      <c r="AF369" s="1425">
        <f t="shared" si="213"/>
        <v>0</v>
      </c>
      <c r="AG369" s="1425">
        <f t="shared" si="213"/>
        <v>0</v>
      </c>
      <c r="AH369" s="1425">
        <f t="shared" si="213"/>
        <v>0</v>
      </c>
      <c r="AI369" s="1425">
        <f t="shared" si="213"/>
        <v>0</v>
      </c>
      <c r="AJ369" s="1425">
        <f t="shared" si="213"/>
        <v>0</v>
      </c>
      <c r="AK369" s="1425">
        <f t="shared" si="213"/>
        <v>0</v>
      </c>
      <c r="AL369" s="1425">
        <f t="shared" si="213"/>
        <v>0</v>
      </c>
      <c r="AM369" s="1425">
        <f t="shared" si="213"/>
        <v>0</v>
      </c>
      <c r="AN369" s="1425">
        <f t="shared" si="213"/>
        <v>0</v>
      </c>
      <c r="AO369" s="1425">
        <f t="shared" si="213"/>
        <v>0</v>
      </c>
      <c r="AP369" s="1425">
        <f t="shared" si="213"/>
        <v>0</v>
      </c>
      <c r="AQ369" s="1425">
        <f t="shared" si="213"/>
        <v>0</v>
      </c>
      <c r="AR369" s="1425">
        <f t="shared" si="213"/>
        <v>0</v>
      </c>
      <c r="AS369" s="1425">
        <f t="shared" si="213"/>
        <v>0</v>
      </c>
      <c r="AT369" s="1425">
        <f t="shared" si="213"/>
        <v>0</v>
      </c>
      <c r="AU369" s="1425">
        <f t="shared" si="213"/>
        <v>0</v>
      </c>
      <c r="AV369" s="1425">
        <f t="shared" si="213"/>
        <v>0</v>
      </c>
      <c r="AW369" s="1425">
        <f t="shared" si="213"/>
        <v>0</v>
      </c>
      <c r="AX369" s="1425">
        <f t="shared" si="213"/>
        <v>0</v>
      </c>
      <c r="AY369" s="1425">
        <f t="shared" si="213"/>
        <v>0</v>
      </c>
      <c r="AZ369" s="1425">
        <f t="shared" si="213"/>
        <v>0</v>
      </c>
      <c r="BA369" s="1425">
        <f t="shared" si="213"/>
        <v>0</v>
      </c>
      <c r="BB369" s="1425">
        <f t="shared" si="213"/>
        <v>0</v>
      </c>
      <c r="BC369" s="1425">
        <f t="shared" si="213"/>
        <v>0</v>
      </c>
      <c r="BD369" s="1425">
        <f t="shared" si="213"/>
        <v>0</v>
      </c>
      <c r="BE369" s="1425">
        <f t="shared" si="213"/>
        <v>0</v>
      </c>
      <c r="BF369" s="1425">
        <f t="shared" si="213"/>
        <v>0</v>
      </c>
      <c r="BG369" s="1425">
        <f t="shared" si="213"/>
        <v>0</v>
      </c>
      <c r="BH369" s="1425">
        <f t="shared" si="213"/>
        <v>0</v>
      </c>
      <c r="BI369" s="1425">
        <f t="shared" si="213"/>
        <v>0</v>
      </c>
      <c r="BJ369" s="1425">
        <f t="shared" si="213"/>
        <v>0</v>
      </c>
      <c r="BK369" s="1425">
        <f t="shared" si="213"/>
        <v>0</v>
      </c>
      <c r="BL369" s="1425">
        <f t="shared" si="213"/>
        <v>0</v>
      </c>
      <c r="BM369" s="1425">
        <f t="shared" si="213"/>
        <v>0</v>
      </c>
      <c r="BN369" s="1425">
        <f t="shared" si="213"/>
        <v>0</v>
      </c>
      <c r="BO369" s="1432"/>
      <c r="BP369" s="1432"/>
      <c r="BQ369" s="1432"/>
      <c r="BR369" s="1432"/>
      <c r="BS369" s="1432"/>
      <c r="BT369" s="1432"/>
      <c r="BU369" s="1432"/>
      <c r="BV369" s="1432"/>
      <c r="BW369" s="1432"/>
      <c r="BX369" s="1432"/>
      <c r="BY369" s="1432"/>
      <c r="BZ369" s="1432"/>
      <c r="CA369" s="1432"/>
      <c r="CB369" s="1432"/>
      <c r="CC369" s="1432"/>
      <c r="CD369" s="1432"/>
      <c r="CE369" s="1432"/>
      <c r="CF369" s="1432"/>
      <c r="CG369" s="1432"/>
      <c r="CH369" s="1432"/>
      <c r="CI369" s="1432"/>
      <c r="CJ369" s="1432"/>
      <c r="CK369" s="1432"/>
      <c r="CL369" s="1432"/>
      <c r="CM369" s="1432"/>
      <c r="CN369" s="1432"/>
      <c r="CO369" s="1432"/>
      <c r="CP369" s="1432"/>
      <c r="CQ369" s="1432"/>
      <c r="CR369" s="1432"/>
      <c r="CS369" s="1432"/>
      <c r="CT369" s="1432"/>
      <c r="CU369" s="1432"/>
      <c r="CV369" s="1432"/>
      <c r="CW369" s="1432"/>
      <c r="CX369" s="1432"/>
      <c r="CY369" s="1432"/>
      <c r="CZ369" s="1432"/>
      <c r="DA369" s="1432"/>
      <c r="DB369" s="1432"/>
      <c r="DC369" s="1432"/>
      <c r="DD369" s="1432"/>
      <c r="DE369" s="1432"/>
      <c r="DF369" s="1432"/>
      <c r="DG369" s="1432"/>
      <c r="DH369" s="1432"/>
      <c r="DI369" s="1432"/>
      <c r="DJ369" s="1432"/>
      <c r="DK369" s="1432"/>
      <c r="DL369" s="1432"/>
    </row>
    <row r="370" spans="2:116" ht="10.5">
      <c r="B370" s="1624"/>
      <c r="C370" s="1446" t="s">
        <v>68</v>
      </c>
      <c r="D370" s="1424"/>
      <c r="E370" s="1424"/>
      <c r="F370" s="1424"/>
      <c r="G370" s="1424">
        <f t="shared" si="152"/>
        <v>0</v>
      </c>
      <c r="H370" s="1424">
        <f t="shared" si="213"/>
        <v>0</v>
      </c>
      <c r="I370" s="1424">
        <f t="shared" si="213"/>
        <v>0</v>
      </c>
      <c r="J370" s="1424">
        <f t="shared" si="213"/>
        <v>0</v>
      </c>
      <c r="K370" s="1424">
        <f t="shared" si="213"/>
        <v>0</v>
      </c>
      <c r="L370" s="1424">
        <f t="shared" si="213"/>
        <v>0</v>
      </c>
      <c r="M370" s="1424">
        <f t="shared" si="213"/>
        <v>0</v>
      </c>
      <c r="N370" s="1424">
        <f t="shared" si="213"/>
        <v>0</v>
      </c>
      <c r="O370" s="1424">
        <f t="shared" si="213"/>
        <v>0</v>
      </c>
      <c r="P370" s="1424">
        <f t="shared" si="213"/>
        <v>0</v>
      </c>
      <c r="Q370" s="1424">
        <f t="shared" si="213"/>
        <v>0</v>
      </c>
      <c r="R370" s="1424">
        <f t="shared" si="213"/>
        <v>0</v>
      </c>
      <c r="S370" s="1424">
        <f t="shared" si="213"/>
        <v>0</v>
      </c>
      <c r="T370" s="1424">
        <f t="shared" si="213"/>
        <v>0</v>
      </c>
      <c r="U370" s="1424">
        <f t="shared" si="213"/>
        <v>0</v>
      </c>
      <c r="V370" s="1424">
        <f t="shared" si="213"/>
        <v>0</v>
      </c>
      <c r="W370" s="1424">
        <f t="shared" si="213"/>
        <v>0</v>
      </c>
      <c r="X370" s="1424">
        <f t="shared" si="213"/>
        <v>0</v>
      </c>
      <c r="Y370" s="1424">
        <f t="shared" si="213"/>
        <v>0</v>
      </c>
      <c r="Z370" s="1424">
        <f t="shared" si="213"/>
        <v>0</v>
      </c>
      <c r="AA370" s="1424">
        <f t="shared" si="213"/>
        <v>0</v>
      </c>
      <c r="AB370" s="1424">
        <f t="shared" si="213"/>
        <v>0</v>
      </c>
      <c r="AC370" s="1424">
        <f t="shared" si="213"/>
        <v>0</v>
      </c>
      <c r="AD370" s="1424">
        <f t="shared" si="213"/>
        <v>0</v>
      </c>
      <c r="AE370" s="1424">
        <f t="shared" si="213"/>
        <v>0</v>
      </c>
      <c r="AF370" s="1424">
        <f t="shared" si="213"/>
        <v>0</v>
      </c>
      <c r="AG370" s="1424">
        <f t="shared" si="213"/>
        <v>0</v>
      </c>
      <c r="AH370" s="1424">
        <f t="shared" si="213"/>
        <v>0</v>
      </c>
      <c r="AI370" s="1424">
        <f t="shared" si="213"/>
        <v>0</v>
      </c>
      <c r="AJ370" s="1424">
        <f t="shared" si="213"/>
        <v>0</v>
      </c>
      <c r="AK370" s="1424">
        <f t="shared" si="213"/>
        <v>0</v>
      </c>
      <c r="AL370" s="1424">
        <f t="shared" si="213"/>
        <v>0</v>
      </c>
      <c r="AM370" s="1424">
        <f t="shared" si="213"/>
        <v>0</v>
      </c>
      <c r="AN370" s="1424">
        <f t="shared" si="213"/>
        <v>0</v>
      </c>
      <c r="AO370" s="1424">
        <f t="shared" si="213"/>
        <v>0</v>
      </c>
      <c r="AP370" s="1424">
        <f t="shared" si="213"/>
        <v>0</v>
      </c>
      <c r="AQ370" s="1424">
        <f t="shared" si="213"/>
        <v>0</v>
      </c>
      <c r="AR370" s="1424">
        <f t="shared" si="213"/>
        <v>0</v>
      </c>
      <c r="AS370" s="1424">
        <f t="shared" si="213"/>
        <v>0</v>
      </c>
      <c r="AT370" s="1424">
        <f t="shared" si="213"/>
        <v>0</v>
      </c>
      <c r="AU370" s="1424">
        <f t="shared" si="213"/>
        <v>0</v>
      </c>
      <c r="AV370" s="1424">
        <f t="shared" si="213"/>
        <v>0</v>
      </c>
      <c r="AW370" s="1424">
        <f t="shared" si="213"/>
        <v>0</v>
      </c>
      <c r="AX370" s="1424">
        <f t="shared" si="213"/>
        <v>0</v>
      </c>
      <c r="AY370" s="1424">
        <f t="shared" si="213"/>
        <v>0</v>
      </c>
      <c r="AZ370" s="1424">
        <f t="shared" si="213"/>
        <v>0</v>
      </c>
      <c r="BA370" s="1424">
        <f t="shared" si="213"/>
        <v>0</v>
      </c>
      <c r="BB370" s="1424">
        <f t="shared" si="213"/>
        <v>0</v>
      </c>
      <c r="BC370" s="1424">
        <f t="shared" si="213"/>
        <v>0</v>
      </c>
      <c r="BD370" s="1424">
        <f t="shared" si="213"/>
        <v>0</v>
      </c>
      <c r="BE370" s="1424">
        <f t="shared" si="213"/>
        <v>0</v>
      </c>
      <c r="BF370" s="1424">
        <f t="shared" si="213"/>
        <v>0</v>
      </c>
      <c r="BG370" s="1424">
        <f t="shared" si="213"/>
        <v>0</v>
      </c>
      <c r="BH370" s="1424">
        <f t="shared" si="213"/>
        <v>0</v>
      </c>
      <c r="BI370" s="1424">
        <f t="shared" si="213"/>
        <v>0</v>
      </c>
      <c r="BJ370" s="1424">
        <f t="shared" si="213"/>
        <v>0</v>
      </c>
      <c r="BK370" s="1424">
        <f t="shared" si="213"/>
        <v>0</v>
      </c>
      <c r="BL370" s="1424">
        <f t="shared" si="213"/>
        <v>0</v>
      </c>
      <c r="BM370" s="1424">
        <f t="shared" si="213"/>
        <v>0</v>
      </c>
      <c r="BN370" s="1424">
        <f t="shared" si="213"/>
        <v>0</v>
      </c>
      <c r="BO370" s="1432"/>
      <c r="BP370" s="1432"/>
      <c r="BQ370" s="1432"/>
      <c r="BR370" s="1432"/>
      <c r="BS370" s="1432"/>
      <c r="BT370" s="1432"/>
      <c r="BU370" s="1432"/>
      <c r="BV370" s="1432"/>
      <c r="BW370" s="1432"/>
      <c r="BX370" s="1432"/>
      <c r="BY370" s="1432"/>
      <c r="BZ370" s="1432"/>
      <c r="CA370" s="1432"/>
      <c r="CB370" s="1432"/>
      <c r="CC370" s="1432"/>
      <c r="CD370" s="1432"/>
      <c r="CE370" s="1432"/>
      <c r="CF370" s="1432"/>
      <c r="CG370" s="1432"/>
      <c r="CH370" s="1432"/>
      <c r="CI370" s="1432"/>
      <c r="CJ370" s="1432"/>
      <c r="CK370" s="1432"/>
      <c r="CL370" s="1432"/>
      <c r="CM370" s="1432"/>
      <c r="CN370" s="1432"/>
      <c r="CO370" s="1432"/>
      <c r="CP370" s="1432"/>
      <c r="CQ370" s="1432"/>
      <c r="CR370" s="1432"/>
      <c r="CS370" s="1432"/>
      <c r="CT370" s="1432"/>
      <c r="CU370" s="1432"/>
      <c r="CV370" s="1432"/>
      <c r="CW370" s="1432"/>
      <c r="CX370" s="1432"/>
      <c r="CY370" s="1432"/>
      <c r="CZ370" s="1432"/>
      <c r="DA370" s="1432"/>
      <c r="DB370" s="1432"/>
      <c r="DC370" s="1432"/>
      <c r="DD370" s="1432"/>
      <c r="DE370" s="1432"/>
      <c r="DF370" s="1432"/>
      <c r="DG370" s="1432"/>
      <c r="DH370" s="1432"/>
      <c r="DI370" s="1432"/>
      <c r="DJ370" s="1432"/>
      <c r="DK370" s="1432"/>
      <c r="DL370" s="1432"/>
    </row>
    <row r="371" spans="2:116" ht="10.5">
      <c r="B371" s="1458"/>
      <c r="C371" s="1446" t="s">
        <v>69</v>
      </c>
      <c r="D371" s="1425"/>
      <c r="E371" s="1425"/>
      <c r="F371" s="1425"/>
      <c r="G371" s="1425">
        <f t="shared" si="152"/>
        <v>0</v>
      </c>
      <c r="H371" s="1425">
        <f t="shared" si="213"/>
        <v>0</v>
      </c>
      <c r="I371" s="1425">
        <f t="shared" si="213"/>
        <v>0</v>
      </c>
      <c r="J371" s="1425">
        <f t="shared" si="213"/>
        <v>0</v>
      </c>
      <c r="K371" s="1425">
        <f t="shared" si="213"/>
        <v>0</v>
      </c>
      <c r="L371" s="1425">
        <f t="shared" si="213"/>
        <v>0</v>
      </c>
      <c r="M371" s="1425">
        <f t="shared" si="213"/>
        <v>0</v>
      </c>
      <c r="N371" s="1425">
        <f t="shared" si="213"/>
        <v>0</v>
      </c>
      <c r="O371" s="1425">
        <f t="shared" si="213"/>
        <v>0</v>
      </c>
      <c r="P371" s="1425">
        <f t="shared" si="213"/>
        <v>0</v>
      </c>
      <c r="Q371" s="1425">
        <f t="shared" si="213"/>
        <v>0</v>
      </c>
      <c r="R371" s="1425">
        <f t="shared" si="213"/>
        <v>0</v>
      </c>
      <c r="S371" s="1425">
        <f t="shared" si="213"/>
        <v>0</v>
      </c>
      <c r="T371" s="1425">
        <f t="shared" si="213"/>
        <v>0</v>
      </c>
      <c r="U371" s="1425">
        <f t="shared" si="213"/>
        <v>0</v>
      </c>
      <c r="V371" s="1425">
        <f t="shared" si="213"/>
        <v>0</v>
      </c>
      <c r="W371" s="1425">
        <f t="shared" si="213"/>
        <v>0</v>
      </c>
      <c r="X371" s="1425">
        <f t="shared" si="213"/>
        <v>0</v>
      </c>
      <c r="Y371" s="1425">
        <f t="shared" si="213"/>
        <v>0</v>
      </c>
      <c r="Z371" s="1425">
        <f t="shared" si="213"/>
        <v>0</v>
      </c>
      <c r="AA371" s="1425">
        <f t="shared" si="213"/>
        <v>0</v>
      </c>
      <c r="AB371" s="1425">
        <f t="shared" si="213"/>
        <v>0</v>
      </c>
      <c r="AC371" s="1425">
        <f t="shared" si="213"/>
        <v>0</v>
      </c>
      <c r="AD371" s="1425">
        <f t="shared" si="213"/>
        <v>0</v>
      </c>
      <c r="AE371" s="1425">
        <f t="shared" si="213"/>
        <v>0</v>
      </c>
      <c r="AF371" s="1425">
        <f t="shared" si="213"/>
        <v>0</v>
      </c>
      <c r="AG371" s="1425">
        <f t="shared" si="213"/>
        <v>0</v>
      </c>
      <c r="AH371" s="1425">
        <f t="shared" si="213"/>
        <v>0</v>
      </c>
      <c r="AI371" s="1425">
        <f t="shared" si="213"/>
        <v>0</v>
      </c>
      <c r="AJ371" s="1425">
        <f t="shared" si="213"/>
        <v>0</v>
      </c>
      <c r="AK371" s="1425">
        <f t="shared" si="213"/>
        <v>0</v>
      </c>
      <c r="AL371" s="1425">
        <f t="shared" si="213"/>
        <v>0</v>
      </c>
      <c r="AM371" s="1425">
        <f t="shared" si="213"/>
        <v>0</v>
      </c>
      <c r="AN371" s="1425">
        <f t="shared" si="213"/>
        <v>0</v>
      </c>
      <c r="AO371" s="1425">
        <f t="shared" si="213"/>
        <v>0</v>
      </c>
      <c r="AP371" s="1425">
        <f t="shared" si="213"/>
        <v>0</v>
      </c>
      <c r="AQ371" s="1425">
        <f t="shared" si="213"/>
        <v>0</v>
      </c>
      <c r="AR371" s="1425">
        <f t="shared" si="213"/>
        <v>0</v>
      </c>
      <c r="AS371" s="1425">
        <f t="shared" si="213"/>
        <v>0</v>
      </c>
      <c r="AT371" s="1425">
        <f t="shared" si="213"/>
        <v>0</v>
      </c>
      <c r="AU371" s="1425">
        <f t="shared" si="213"/>
        <v>0</v>
      </c>
      <c r="AV371" s="1425">
        <f t="shared" si="213"/>
        <v>0</v>
      </c>
      <c r="AW371" s="1425">
        <f t="shared" si="213"/>
        <v>0</v>
      </c>
      <c r="AX371" s="1425">
        <f t="shared" si="213"/>
        <v>0</v>
      </c>
      <c r="AY371" s="1425">
        <f t="shared" si="213"/>
        <v>0</v>
      </c>
      <c r="AZ371" s="1425">
        <f t="shared" si="213"/>
        <v>0</v>
      </c>
      <c r="BA371" s="1425">
        <f t="shared" si="213"/>
        <v>0</v>
      </c>
      <c r="BB371" s="1425">
        <f t="shared" si="213"/>
        <v>0</v>
      </c>
      <c r="BC371" s="1425">
        <f t="shared" si="213"/>
        <v>0</v>
      </c>
      <c r="BD371" s="1425">
        <f t="shared" si="213"/>
        <v>0</v>
      </c>
      <c r="BE371" s="1425">
        <f t="shared" si="213"/>
        <v>0</v>
      </c>
      <c r="BF371" s="1425">
        <f t="shared" si="213"/>
        <v>0</v>
      </c>
      <c r="BG371" s="1425">
        <f t="shared" si="213"/>
        <v>0</v>
      </c>
      <c r="BH371" s="1425">
        <f t="shared" si="213"/>
        <v>0</v>
      </c>
      <c r="BI371" s="1425">
        <f t="shared" ref="H371:BN376" si="214">+BI348</f>
        <v>0</v>
      </c>
      <c r="BJ371" s="1425">
        <f t="shared" si="214"/>
        <v>0</v>
      </c>
      <c r="BK371" s="1425">
        <f t="shared" si="214"/>
        <v>0</v>
      </c>
      <c r="BL371" s="1425">
        <f t="shared" si="214"/>
        <v>0</v>
      </c>
      <c r="BM371" s="1425">
        <f t="shared" si="214"/>
        <v>0</v>
      </c>
      <c r="BN371" s="1425">
        <f t="shared" si="214"/>
        <v>0</v>
      </c>
      <c r="BO371" s="1432"/>
      <c r="BP371" s="1432"/>
      <c r="BQ371" s="1432"/>
      <c r="BR371" s="1432"/>
      <c r="BS371" s="1432"/>
      <c r="BT371" s="1432"/>
      <c r="BU371" s="1432"/>
      <c r="BV371" s="1432"/>
      <c r="BW371" s="1432"/>
      <c r="BX371" s="1432"/>
      <c r="BY371" s="1432"/>
      <c r="BZ371" s="1432"/>
      <c r="CA371" s="1432"/>
      <c r="CB371" s="1432"/>
      <c r="CC371" s="1432"/>
      <c r="CD371" s="1432"/>
      <c r="CE371" s="1432"/>
      <c r="CF371" s="1432"/>
      <c r="CG371" s="1432"/>
      <c r="CH371" s="1432"/>
      <c r="CI371" s="1432"/>
      <c r="CJ371" s="1432"/>
      <c r="CK371" s="1432"/>
      <c r="CL371" s="1432"/>
      <c r="CM371" s="1432"/>
      <c r="CN371" s="1432"/>
      <c r="CO371" s="1432"/>
      <c r="CP371" s="1432"/>
      <c r="CQ371" s="1432"/>
      <c r="CR371" s="1432"/>
      <c r="CS371" s="1432"/>
      <c r="CT371" s="1432"/>
      <c r="CU371" s="1432"/>
      <c r="CV371" s="1432"/>
      <c r="CW371" s="1432"/>
      <c r="CX371" s="1432"/>
      <c r="CY371" s="1432"/>
      <c r="CZ371" s="1432"/>
      <c r="DA371" s="1432"/>
      <c r="DB371" s="1432"/>
      <c r="DC371" s="1432"/>
      <c r="DD371" s="1432"/>
      <c r="DE371" s="1432"/>
      <c r="DF371" s="1432"/>
      <c r="DG371" s="1432"/>
      <c r="DH371" s="1432"/>
      <c r="DI371" s="1432"/>
      <c r="DJ371" s="1432"/>
      <c r="DK371" s="1432"/>
      <c r="DL371" s="1432"/>
    </row>
    <row r="372" spans="2:116" ht="10.5">
      <c r="B372" s="1624" t="s">
        <v>628</v>
      </c>
      <c r="C372" s="1446" t="s">
        <v>66</v>
      </c>
      <c r="D372" s="1424"/>
      <c r="E372" s="1424"/>
      <c r="F372" s="1424"/>
      <c r="G372" s="1424">
        <f t="shared" si="152"/>
        <v>0</v>
      </c>
      <c r="H372" s="1424">
        <f t="shared" si="214"/>
        <v>0</v>
      </c>
      <c r="I372" s="1424">
        <f t="shared" si="214"/>
        <v>0</v>
      </c>
      <c r="J372" s="1424">
        <f t="shared" si="214"/>
        <v>0</v>
      </c>
      <c r="K372" s="1424">
        <f t="shared" si="214"/>
        <v>0</v>
      </c>
      <c r="L372" s="1424">
        <f t="shared" si="214"/>
        <v>0</v>
      </c>
      <c r="M372" s="1424">
        <f t="shared" si="214"/>
        <v>0</v>
      </c>
      <c r="N372" s="1424">
        <f t="shared" si="214"/>
        <v>0</v>
      </c>
      <c r="O372" s="1424">
        <f t="shared" si="214"/>
        <v>0</v>
      </c>
      <c r="P372" s="1424">
        <f t="shared" si="214"/>
        <v>0</v>
      </c>
      <c r="Q372" s="1424">
        <f t="shared" si="214"/>
        <v>0</v>
      </c>
      <c r="R372" s="1424">
        <f t="shared" si="214"/>
        <v>0</v>
      </c>
      <c r="S372" s="1424">
        <f t="shared" si="214"/>
        <v>0</v>
      </c>
      <c r="T372" s="1424">
        <f t="shared" si="214"/>
        <v>0</v>
      </c>
      <c r="U372" s="1424">
        <f t="shared" si="214"/>
        <v>0</v>
      </c>
      <c r="V372" s="1424">
        <f t="shared" si="214"/>
        <v>0</v>
      </c>
      <c r="W372" s="1424">
        <f t="shared" si="214"/>
        <v>0</v>
      </c>
      <c r="X372" s="1424">
        <f t="shared" si="214"/>
        <v>0</v>
      </c>
      <c r="Y372" s="1424">
        <f t="shared" si="214"/>
        <v>0</v>
      </c>
      <c r="Z372" s="1424">
        <f t="shared" si="214"/>
        <v>0</v>
      </c>
      <c r="AA372" s="1424">
        <f t="shared" si="214"/>
        <v>0</v>
      </c>
      <c r="AB372" s="1424">
        <f t="shared" si="214"/>
        <v>0</v>
      </c>
      <c r="AC372" s="1424">
        <f t="shared" si="214"/>
        <v>0</v>
      </c>
      <c r="AD372" s="1424">
        <f t="shared" si="214"/>
        <v>0</v>
      </c>
      <c r="AE372" s="1424">
        <f t="shared" si="214"/>
        <v>0</v>
      </c>
      <c r="AF372" s="1424">
        <f t="shared" si="214"/>
        <v>0</v>
      </c>
      <c r="AG372" s="1424">
        <f t="shared" si="214"/>
        <v>0</v>
      </c>
      <c r="AH372" s="1424">
        <f t="shared" si="214"/>
        <v>0</v>
      </c>
      <c r="AI372" s="1424">
        <f t="shared" si="214"/>
        <v>0</v>
      </c>
      <c r="AJ372" s="1424">
        <f t="shared" si="214"/>
        <v>0</v>
      </c>
      <c r="AK372" s="1424">
        <f t="shared" si="214"/>
        <v>0</v>
      </c>
      <c r="AL372" s="1424">
        <f t="shared" si="214"/>
        <v>0</v>
      </c>
      <c r="AM372" s="1424">
        <f t="shared" si="214"/>
        <v>0</v>
      </c>
      <c r="AN372" s="1424">
        <f t="shared" si="214"/>
        <v>0</v>
      </c>
      <c r="AO372" s="1424">
        <f t="shared" si="214"/>
        <v>0</v>
      </c>
      <c r="AP372" s="1424">
        <f t="shared" si="214"/>
        <v>0</v>
      </c>
      <c r="AQ372" s="1424">
        <f t="shared" si="214"/>
        <v>0</v>
      </c>
      <c r="AR372" s="1424">
        <f t="shared" si="214"/>
        <v>0</v>
      </c>
      <c r="AS372" s="1424">
        <f t="shared" si="214"/>
        <v>0</v>
      </c>
      <c r="AT372" s="1424">
        <f t="shared" si="214"/>
        <v>0</v>
      </c>
      <c r="AU372" s="1424">
        <f t="shared" si="214"/>
        <v>0</v>
      </c>
      <c r="AV372" s="1424">
        <f t="shared" si="214"/>
        <v>0</v>
      </c>
      <c r="AW372" s="1424">
        <f t="shared" si="214"/>
        <v>0</v>
      </c>
      <c r="AX372" s="1424">
        <f t="shared" si="214"/>
        <v>0</v>
      </c>
      <c r="AY372" s="1424">
        <f t="shared" si="214"/>
        <v>0</v>
      </c>
      <c r="AZ372" s="1424">
        <f t="shared" si="214"/>
        <v>0</v>
      </c>
      <c r="BA372" s="1424">
        <f t="shared" si="214"/>
        <v>0</v>
      </c>
      <c r="BB372" s="1424">
        <f t="shared" si="214"/>
        <v>0</v>
      </c>
      <c r="BC372" s="1424">
        <f t="shared" si="214"/>
        <v>0</v>
      </c>
      <c r="BD372" s="1424">
        <f t="shared" si="214"/>
        <v>0</v>
      </c>
      <c r="BE372" s="1424">
        <f t="shared" si="214"/>
        <v>0</v>
      </c>
      <c r="BF372" s="1424">
        <f t="shared" si="214"/>
        <v>0</v>
      </c>
      <c r="BG372" s="1424">
        <f t="shared" si="214"/>
        <v>0</v>
      </c>
      <c r="BH372" s="1424">
        <f t="shared" si="214"/>
        <v>0</v>
      </c>
      <c r="BI372" s="1424">
        <f t="shared" si="214"/>
        <v>0</v>
      </c>
      <c r="BJ372" s="1424">
        <f t="shared" si="214"/>
        <v>0</v>
      </c>
      <c r="BK372" s="1424">
        <f t="shared" si="214"/>
        <v>0</v>
      </c>
      <c r="BL372" s="1424">
        <f t="shared" si="214"/>
        <v>0</v>
      </c>
      <c r="BM372" s="1424">
        <f t="shared" si="214"/>
        <v>0</v>
      </c>
      <c r="BN372" s="1424">
        <f t="shared" si="214"/>
        <v>0</v>
      </c>
      <c r="BO372" s="1432"/>
      <c r="BP372" s="1432"/>
      <c r="BQ372" s="1432"/>
      <c r="BR372" s="1432"/>
      <c r="BS372" s="1432"/>
      <c r="BT372" s="1432"/>
      <c r="BU372" s="1432"/>
      <c r="BV372" s="1432"/>
      <c r="BW372" s="1432"/>
      <c r="BX372" s="1432"/>
      <c r="BY372" s="1432"/>
      <c r="BZ372" s="1432"/>
      <c r="CA372" s="1432"/>
      <c r="CB372" s="1432"/>
      <c r="CC372" s="1432"/>
      <c r="CD372" s="1432"/>
      <c r="CE372" s="1432"/>
      <c r="CF372" s="1432"/>
      <c r="CG372" s="1432"/>
      <c r="CH372" s="1432"/>
      <c r="CI372" s="1432"/>
      <c r="CJ372" s="1432"/>
      <c r="CK372" s="1432"/>
      <c r="CL372" s="1432"/>
      <c r="CM372" s="1432"/>
      <c r="CN372" s="1432"/>
      <c r="CO372" s="1432"/>
      <c r="CP372" s="1432"/>
      <c r="CQ372" s="1432"/>
      <c r="CR372" s="1432"/>
      <c r="CS372" s="1432"/>
      <c r="CT372" s="1432"/>
      <c r="CU372" s="1432"/>
      <c r="CV372" s="1432"/>
      <c r="CW372" s="1432"/>
      <c r="CX372" s="1432"/>
      <c r="CY372" s="1432"/>
      <c r="CZ372" s="1432"/>
      <c r="DA372" s="1432"/>
      <c r="DB372" s="1432"/>
      <c r="DC372" s="1432"/>
      <c r="DD372" s="1432"/>
      <c r="DE372" s="1432"/>
      <c r="DF372" s="1432"/>
      <c r="DG372" s="1432"/>
      <c r="DH372" s="1432"/>
      <c r="DI372" s="1432"/>
      <c r="DJ372" s="1432"/>
      <c r="DK372" s="1432"/>
      <c r="DL372" s="1432"/>
    </row>
    <row r="373" spans="2:116" ht="10.5">
      <c r="B373" s="1624"/>
      <c r="C373" s="1446" t="s">
        <v>67</v>
      </c>
      <c r="D373" s="1425"/>
      <c r="E373" s="1425"/>
      <c r="F373" s="1425"/>
      <c r="G373" s="1425">
        <f t="shared" si="152"/>
        <v>0</v>
      </c>
      <c r="H373" s="1425">
        <f t="shared" si="214"/>
        <v>0</v>
      </c>
      <c r="I373" s="1425">
        <f t="shared" si="214"/>
        <v>0</v>
      </c>
      <c r="J373" s="1425">
        <f t="shared" si="214"/>
        <v>0</v>
      </c>
      <c r="K373" s="1425">
        <f t="shared" si="214"/>
        <v>0</v>
      </c>
      <c r="L373" s="1425">
        <f t="shared" si="214"/>
        <v>0</v>
      </c>
      <c r="M373" s="1425">
        <f t="shared" si="214"/>
        <v>0</v>
      </c>
      <c r="N373" s="1425">
        <f t="shared" si="214"/>
        <v>0</v>
      </c>
      <c r="O373" s="1425">
        <f t="shared" si="214"/>
        <v>0</v>
      </c>
      <c r="P373" s="1425">
        <f t="shared" si="214"/>
        <v>0</v>
      </c>
      <c r="Q373" s="1425">
        <f t="shared" si="214"/>
        <v>0</v>
      </c>
      <c r="R373" s="1425">
        <f t="shared" si="214"/>
        <v>0</v>
      </c>
      <c r="S373" s="1425">
        <f t="shared" si="214"/>
        <v>0</v>
      </c>
      <c r="T373" s="1425">
        <f t="shared" si="214"/>
        <v>0</v>
      </c>
      <c r="U373" s="1425">
        <f t="shared" si="214"/>
        <v>0</v>
      </c>
      <c r="V373" s="1425">
        <f t="shared" si="214"/>
        <v>0</v>
      </c>
      <c r="W373" s="1425">
        <f t="shared" si="214"/>
        <v>0</v>
      </c>
      <c r="X373" s="1425">
        <f t="shared" si="214"/>
        <v>0</v>
      </c>
      <c r="Y373" s="1425">
        <f t="shared" si="214"/>
        <v>0</v>
      </c>
      <c r="Z373" s="1425">
        <f t="shared" si="214"/>
        <v>0</v>
      </c>
      <c r="AA373" s="1425">
        <f t="shared" si="214"/>
        <v>0</v>
      </c>
      <c r="AB373" s="1425">
        <f t="shared" si="214"/>
        <v>0</v>
      </c>
      <c r="AC373" s="1425">
        <f t="shared" si="214"/>
        <v>0</v>
      </c>
      <c r="AD373" s="1425">
        <f t="shared" si="214"/>
        <v>0</v>
      </c>
      <c r="AE373" s="1425">
        <f t="shared" si="214"/>
        <v>0</v>
      </c>
      <c r="AF373" s="1425">
        <f t="shared" si="214"/>
        <v>0</v>
      </c>
      <c r="AG373" s="1425">
        <f t="shared" si="214"/>
        <v>0</v>
      </c>
      <c r="AH373" s="1425">
        <f t="shared" si="214"/>
        <v>0</v>
      </c>
      <c r="AI373" s="1425">
        <f t="shared" si="214"/>
        <v>0</v>
      </c>
      <c r="AJ373" s="1425">
        <f t="shared" si="214"/>
        <v>0</v>
      </c>
      <c r="AK373" s="1425">
        <f t="shared" si="214"/>
        <v>0</v>
      </c>
      <c r="AL373" s="1425">
        <f t="shared" si="214"/>
        <v>0</v>
      </c>
      <c r="AM373" s="1425">
        <f t="shared" si="214"/>
        <v>0</v>
      </c>
      <c r="AN373" s="1425">
        <f t="shared" si="214"/>
        <v>0</v>
      </c>
      <c r="AO373" s="1425">
        <f t="shared" si="214"/>
        <v>0</v>
      </c>
      <c r="AP373" s="1425">
        <f t="shared" si="214"/>
        <v>0</v>
      </c>
      <c r="AQ373" s="1425">
        <f t="shared" si="214"/>
        <v>0</v>
      </c>
      <c r="AR373" s="1425">
        <f t="shared" si="214"/>
        <v>0</v>
      </c>
      <c r="AS373" s="1425">
        <f t="shared" si="214"/>
        <v>0</v>
      </c>
      <c r="AT373" s="1425">
        <f t="shared" si="214"/>
        <v>0</v>
      </c>
      <c r="AU373" s="1425">
        <f t="shared" si="214"/>
        <v>0</v>
      </c>
      <c r="AV373" s="1425">
        <f t="shared" si="214"/>
        <v>0</v>
      </c>
      <c r="AW373" s="1425">
        <f t="shared" si="214"/>
        <v>0</v>
      </c>
      <c r="AX373" s="1425">
        <f t="shared" si="214"/>
        <v>0</v>
      </c>
      <c r="AY373" s="1425">
        <f t="shared" si="214"/>
        <v>0</v>
      </c>
      <c r="AZ373" s="1425">
        <f t="shared" si="214"/>
        <v>0</v>
      </c>
      <c r="BA373" s="1425">
        <f t="shared" si="214"/>
        <v>0</v>
      </c>
      <c r="BB373" s="1425">
        <f t="shared" si="214"/>
        <v>0</v>
      </c>
      <c r="BC373" s="1425">
        <f t="shared" si="214"/>
        <v>0</v>
      </c>
      <c r="BD373" s="1425">
        <f t="shared" si="214"/>
        <v>0</v>
      </c>
      <c r="BE373" s="1425">
        <f t="shared" si="214"/>
        <v>0</v>
      </c>
      <c r="BF373" s="1425">
        <f t="shared" si="214"/>
        <v>0</v>
      </c>
      <c r="BG373" s="1425">
        <f t="shared" si="214"/>
        <v>0</v>
      </c>
      <c r="BH373" s="1425">
        <f t="shared" si="214"/>
        <v>0</v>
      </c>
      <c r="BI373" s="1425">
        <f t="shared" si="214"/>
        <v>0</v>
      </c>
      <c r="BJ373" s="1425">
        <f t="shared" si="214"/>
        <v>0</v>
      </c>
      <c r="BK373" s="1425">
        <f t="shared" si="214"/>
        <v>0</v>
      </c>
      <c r="BL373" s="1425">
        <f t="shared" si="214"/>
        <v>0</v>
      </c>
      <c r="BM373" s="1425">
        <f t="shared" si="214"/>
        <v>0</v>
      </c>
      <c r="BN373" s="1425">
        <f t="shared" si="214"/>
        <v>0</v>
      </c>
      <c r="BO373" s="1432"/>
      <c r="BP373" s="1432"/>
      <c r="BQ373" s="1432"/>
      <c r="BR373" s="1432"/>
      <c r="BS373" s="1432"/>
      <c r="BT373" s="1432"/>
      <c r="BU373" s="1432"/>
      <c r="BV373" s="1432"/>
      <c r="BW373" s="1432"/>
      <c r="BX373" s="1432"/>
      <c r="BY373" s="1432"/>
      <c r="BZ373" s="1432"/>
      <c r="CA373" s="1432"/>
      <c r="CB373" s="1432"/>
      <c r="CC373" s="1432"/>
      <c r="CD373" s="1432"/>
      <c r="CE373" s="1432"/>
      <c r="CF373" s="1432"/>
      <c r="CG373" s="1432"/>
      <c r="CH373" s="1432"/>
      <c r="CI373" s="1432"/>
      <c r="CJ373" s="1432"/>
      <c r="CK373" s="1432"/>
      <c r="CL373" s="1432"/>
      <c r="CM373" s="1432"/>
      <c r="CN373" s="1432"/>
      <c r="CO373" s="1432"/>
      <c r="CP373" s="1432"/>
      <c r="CQ373" s="1432"/>
      <c r="CR373" s="1432"/>
      <c r="CS373" s="1432"/>
      <c r="CT373" s="1432"/>
      <c r="CU373" s="1432"/>
      <c r="CV373" s="1432"/>
      <c r="CW373" s="1432"/>
      <c r="CX373" s="1432"/>
      <c r="CY373" s="1432"/>
      <c r="CZ373" s="1432"/>
      <c r="DA373" s="1432"/>
      <c r="DB373" s="1432"/>
      <c r="DC373" s="1432"/>
      <c r="DD373" s="1432"/>
      <c r="DE373" s="1432"/>
      <c r="DF373" s="1432"/>
      <c r="DG373" s="1432"/>
      <c r="DH373" s="1432"/>
      <c r="DI373" s="1432"/>
      <c r="DJ373" s="1432"/>
      <c r="DK373" s="1432"/>
      <c r="DL373" s="1432"/>
    </row>
    <row r="374" spans="2:116" ht="10.5">
      <c r="B374" s="1624"/>
      <c r="C374" s="1446" t="s">
        <v>68</v>
      </c>
      <c r="D374" s="1424"/>
      <c r="E374" s="1424"/>
      <c r="F374" s="1424"/>
      <c r="G374" s="1424">
        <f t="shared" si="152"/>
        <v>0</v>
      </c>
      <c r="H374" s="1424">
        <f t="shared" si="214"/>
        <v>0</v>
      </c>
      <c r="I374" s="1424">
        <f t="shared" si="214"/>
        <v>0</v>
      </c>
      <c r="J374" s="1424">
        <f t="shared" si="214"/>
        <v>0</v>
      </c>
      <c r="K374" s="1424">
        <f t="shared" si="214"/>
        <v>0</v>
      </c>
      <c r="L374" s="1424">
        <f t="shared" si="214"/>
        <v>0</v>
      </c>
      <c r="M374" s="1424">
        <f t="shared" si="214"/>
        <v>0</v>
      </c>
      <c r="N374" s="1424">
        <f t="shared" si="214"/>
        <v>0</v>
      </c>
      <c r="O374" s="1424">
        <f t="shared" si="214"/>
        <v>0</v>
      </c>
      <c r="P374" s="1424">
        <f t="shared" si="214"/>
        <v>0</v>
      </c>
      <c r="Q374" s="1424">
        <f t="shared" si="214"/>
        <v>0</v>
      </c>
      <c r="R374" s="1424">
        <f t="shared" si="214"/>
        <v>0</v>
      </c>
      <c r="S374" s="1424">
        <f t="shared" si="214"/>
        <v>0</v>
      </c>
      <c r="T374" s="1424">
        <f t="shared" si="214"/>
        <v>0</v>
      </c>
      <c r="U374" s="1424">
        <f t="shared" si="214"/>
        <v>0</v>
      </c>
      <c r="V374" s="1424">
        <f t="shared" si="214"/>
        <v>0</v>
      </c>
      <c r="W374" s="1424">
        <f t="shared" si="214"/>
        <v>0</v>
      </c>
      <c r="X374" s="1424">
        <f t="shared" si="214"/>
        <v>0</v>
      </c>
      <c r="Y374" s="1424">
        <f t="shared" si="214"/>
        <v>0</v>
      </c>
      <c r="Z374" s="1424">
        <f t="shared" si="214"/>
        <v>0</v>
      </c>
      <c r="AA374" s="1424">
        <f t="shared" si="214"/>
        <v>0</v>
      </c>
      <c r="AB374" s="1424">
        <f t="shared" si="214"/>
        <v>0</v>
      </c>
      <c r="AC374" s="1424">
        <f t="shared" si="214"/>
        <v>0</v>
      </c>
      <c r="AD374" s="1424">
        <f t="shared" si="214"/>
        <v>0</v>
      </c>
      <c r="AE374" s="1424">
        <f t="shared" si="214"/>
        <v>0</v>
      </c>
      <c r="AF374" s="1424">
        <f t="shared" si="214"/>
        <v>0</v>
      </c>
      <c r="AG374" s="1424">
        <f t="shared" si="214"/>
        <v>0</v>
      </c>
      <c r="AH374" s="1424">
        <f t="shared" si="214"/>
        <v>0</v>
      </c>
      <c r="AI374" s="1424">
        <f t="shared" si="214"/>
        <v>0</v>
      </c>
      <c r="AJ374" s="1424">
        <f t="shared" si="214"/>
        <v>0</v>
      </c>
      <c r="AK374" s="1424">
        <f t="shared" si="214"/>
        <v>0</v>
      </c>
      <c r="AL374" s="1424">
        <f t="shared" si="214"/>
        <v>0</v>
      </c>
      <c r="AM374" s="1424">
        <f t="shared" si="214"/>
        <v>0</v>
      </c>
      <c r="AN374" s="1424">
        <f t="shared" si="214"/>
        <v>0</v>
      </c>
      <c r="AO374" s="1424">
        <f t="shared" si="214"/>
        <v>0</v>
      </c>
      <c r="AP374" s="1424">
        <f t="shared" si="214"/>
        <v>0</v>
      </c>
      <c r="AQ374" s="1424">
        <f t="shared" si="214"/>
        <v>0</v>
      </c>
      <c r="AR374" s="1424">
        <f t="shared" si="214"/>
        <v>0</v>
      </c>
      <c r="AS374" s="1424">
        <f t="shared" si="214"/>
        <v>0</v>
      </c>
      <c r="AT374" s="1424">
        <f t="shared" si="214"/>
        <v>0</v>
      </c>
      <c r="AU374" s="1424">
        <f t="shared" si="214"/>
        <v>0</v>
      </c>
      <c r="AV374" s="1424">
        <f t="shared" si="214"/>
        <v>0</v>
      </c>
      <c r="AW374" s="1424">
        <f t="shared" si="214"/>
        <v>0</v>
      </c>
      <c r="AX374" s="1424">
        <f t="shared" si="214"/>
        <v>0</v>
      </c>
      <c r="AY374" s="1424">
        <f t="shared" si="214"/>
        <v>0</v>
      </c>
      <c r="AZ374" s="1424">
        <f t="shared" si="214"/>
        <v>0</v>
      </c>
      <c r="BA374" s="1424">
        <f t="shared" si="214"/>
        <v>0</v>
      </c>
      <c r="BB374" s="1424">
        <f t="shared" si="214"/>
        <v>0</v>
      </c>
      <c r="BC374" s="1424">
        <f t="shared" si="214"/>
        <v>0</v>
      </c>
      <c r="BD374" s="1424">
        <f t="shared" si="214"/>
        <v>0</v>
      </c>
      <c r="BE374" s="1424">
        <f t="shared" si="214"/>
        <v>0</v>
      </c>
      <c r="BF374" s="1424">
        <f t="shared" si="214"/>
        <v>0</v>
      </c>
      <c r="BG374" s="1424">
        <f t="shared" si="214"/>
        <v>0</v>
      </c>
      <c r="BH374" s="1424">
        <f t="shared" si="214"/>
        <v>0</v>
      </c>
      <c r="BI374" s="1424">
        <f t="shared" si="214"/>
        <v>0</v>
      </c>
      <c r="BJ374" s="1424">
        <f t="shared" si="214"/>
        <v>0</v>
      </c>
      <c r="BK374" s="1424">
        <f t="shared" si="214"/>
        <v>0</v>
      </c>
      <c r="BL374" s="1424">
        <f t="shared" si="214"/>
        <v>0</v>
      </c>
      <c r="BM374" s="1424">
        <f t="shared" si="214"/>
        <v>0</v>
      </c>
      <c r="BN374" s="1424">
        <f t="shared" si="214"/>
        <v>0</v>
      </c>
      <c r="BO374" s="1432"/>
      <c r="BP374" s="1432"/>
      <c r="BQ374" s="1432"/>
      <c r="BR374" s="1432"/>
      <c r="BS374" s="1432"/>
      <c r="BT374" s="1432"/>
      <c r="BU374" s="1432"/>
      <c r="BV374" s="1432"/>
      <c r="BW374" s="1432"/>
      <c r="BX374" s="1432"/>
      <c r="BY374" s="1432"/>
      <c r="BZ374" s="1432"/>
      <c r="CA374" s="1432"/>
      <c r="CB374" s="1432"/>
      <c r="CC374" s="1432"/>
      <c r="CD374" s="1432"/>
      <c r="CE374" s="1432"/>
      <c r="CF374" s="1432"/>
      <c r="CG374" s="1432"/>
      <c r="CH374" s="1432"/>
      <c r="CI374" s="1432"/>
      <c r="CJ374" s="1432"/>
      <c r="CK374" s="1432"/>
      <c r="CL374" s="1432"/>
      <c r="CM374" s="1432"/>
      <c r="CN374" s="1432"/>
      <c r="CO374" s="1432"/>
      <c r="CP374" s="1432"/>
      <c r="CQ374" s="1432"/>
      <c r="CR374" s="1432"/>
      <c r="CS374" s="1432"/>
      <c r="CT374" s="1432"/>
      <c r="CU374" s="1432"/>
      <c r="CV374" s="1432"/>
      <c r="CW374" s="1432"/>
      <c r="CX374" s="1432"/>
      <c r="CY374" s="1432"/>
      <c r="CZ374" s="1432"/>
      <c r="DA374" s="1432"/>
      <c r="DB374" s="1432"/>
      <c r="DC374" s="1432"/>
      <c r="DD374" s="1432"/>
      <c r="DE374" s="1432"/>
      <c r="DF374" s="1432"/>
      <c r="DG374" s="1432"/>
      <c r="DH374" s="1432"/>
      <c r="DI374" s="1432"/>
      <c r="DJ374" s="1432"/>
      <c r="DK374" s="1432"/>
      <c r="DL374" s="1432"/>
    </row>
    <row r="375" spans="2:116" ht="10.5">
      <c r="B375" s="1458"/>
      <c r="C375" s="1446" t="s">
        <v>69</v>
      </c>
      <c r="D375" s="1425"/>
      <c r="E375" s="1425"/>
      <c r="F375" s="1425"/>
      <c r="G375" s="1425">
        <f t="shared" si="152"/>
        <v>0</v>
      </c>
      <c r="H375" s="1425">
        <f t="shared" si="214"/>
        <v>0</v>
      </c>
      <c r="I375" s="1425">
        <f t="shared" si="214"/>
        <v>0</v>
      </c>
      <c r="J375" s="1425">
        <f t="shared" si="214"/>
        <v>0</v>
      </c>
      <c r="K375" s="1425">
        <f t="shared" si="214"/>
        <v>0</v>
      </c>
      <c r="L375" s="1425">
        <f t="shared" si="214"/>
        <v>0</v>
      </c>
      <c r="M375" s="1425">
        <f t="shared" si="214"/>
        <v>0</v>
      </c>
      <c r="N375" s="1425">
        <f t="shared" si="214"/>
        <v>0</v>
      </c>
      <c r="O375" s="1425">
        <f t="shared" si="214"/>
        <v>0</v>
      </c>
      <c r="P375" s="1425">
        <f t="shared" si="214"/>
        <v>0</v>
      </c>
      <c r="Q375" s="1425">
        <f t="shared" si="214"/>
        <v>0</v>
      </c>
      <c r="R375" s="1425">
        <f t="shared" si="214"/>
        <v>0</v>
      </c>
      <c r="S375" s="1425">
        <f t="shared" si="214"/>
        <v>0</v>
      </c>
      <c r="T375" s="1425">
        <f t="shared" si="214"/>
        <v>0</v>
      </c>
      <c r="U375" s="1425">
        <f t="shared" si="214"/>
        <v>0</v>
      </c>
      <c r="V375" s="1425">
        <f t="shared" si="214"/>
        <v>0</v>
      </c>
      <c r="W375" s="1425">
        <f t="shared" si="214"/>
        <v>0</v>
      </c>
      <c r="X375" s="1425">
        <f t="shared" si="214"/>
        <v>0</v>
      </c>
      <c r="Y375" s="1425">
        <f t="shared" si="214"/>
        <v>0</v>
      </c>
      <c r="Z375" s="1425">
        <f t="shared" si="214"/>
        <v>0</v>
      </c>
      <c r="AA375" s="1425">
        <f t="shared" si="214"/>
        <v>0</v>
      </c>
      <c r="AB375" s="1425">
        <f t="shared" si="214"/>
        <v>0</v>
      </c>
      <c r="AC375" s="1425">
        <f t="shared" si="214"/>
        <v>0</v>
      </c>
      <c r="AD375" s="1425">
        <f t="shared" si="214"/>
        <v>0</v>
      </c>
      <c r="AE375" s="1425">
        <f t="shared" si="214"/>
        <v>0</v>
      </c>
      <c r="AF375" s="1425">
        <f t="shared" si="214"/>
        <v>0</v>
      </c>
      <c r="AG375" s="1425">
        <f t="shared" si="214"/>
        <v>0</v>
      </c>
      <c r="AH375" s="1425">
        <f t="shared" si="214"/>
        <v>0</v>
      </c>
      <c r="AI375" s="1425">
        <f t="shared" si="214"/>
        <v>0</v>
      </c>
      <c r="AJ375" s="1425">
        <f t="shared" si="214"/>
        <v>0</v>
      </c>
      <c r="AK375" s="1425">
        <f t="shared" si="214"/>
        <v>0</v>
      </c>
      <c r="AL375" s="1425">
        <f t="shared" si="214"/>
        <v>0</v>
      </c>
      <c r="AM375" s="1425">
        <f t="shared" si="214"/>
        <v>0</v>
      </c>
      <c r="AN375" s="1425">
        <f t="shared" si="214"/>
        <v>0</v>
      </c>
      <c r="AO375" s="1425">
        <f t="shared" si="214"/>
        <v>0</v>
      </c>
      <c r="AP375" s="1425">
        <f t="shared" si="214"/>
        <v>0</v>
      </c>
      <c r="AQ375" s="1425">
        <f t="shared" si="214"/>
        <v>0</v>
      </c>
      <c r="AR375" s="1425">
        <f t="shared" si="214"/>
        <v>0</v>
      </c>
      <c r="AS375" s="1425">
        <f t="shared" si="214"/>
        <v>0</v>
      </c>
      <c r="AT375" s="1425">
        <f t="shared" si="214"/>
        <v>0</v>
      </c>
      <c r="AU375" s="1425">
        <f t="shared" si="214"/>
        <v>0</v>
      </c>
      <c r="AV375" s="1425">
        <f t="shared" si="214"/>
        <v>0</v>
      </c>
      <c r="AW375" s="1425">
        <f t="shared" si="214"/>
        <v>0</v>
      </c>
      <c r="AX375" s="1425">
        <f t="shared" si="214"/>
        <v>0</v>
      </c>
      <c r="AY375" s="1425">
        <f t="shared" si="214"/>
        <v>0</v>
      </c>
      <c r="AZ375" s="1425">
        <f t="shared" si="214"/>
        <v>0</v>
      </c>
      <c r="BA375" s="1425">
        <f t="shared" si="214"/>
        <v>0</v>
      </c>
      <c r="BB375" s="1425">
        <f t="shared" si="214"/>
        <v>0</v>
      </c>
      <c r="BC375" s="1425">
        <f t="shared" si="214"/>
        <v>0</v>
      </c>
      <c r="BD375" s="1425">
        <f t="shared" si="214"/>
        <v>0</v>
      </c>
      <c r="BE375" s="1425">
        <f t="shared" si="214"/>
        <v>0</v>
      </c>
      <c r="BF375" s="1425">
        <f t="shared" si="214"/>
        <v>0</v>
      </c>
      <c r="BG375" s="1425">
        <f t="shared" si="214"/>
        <v>0</v>
      </c>
      <c r="BH375" s="1425">
        <f t="shared" si="214"/>
        <v>0</v>
      </c>
      <c r="BI375" s="1425">
        <f t="shared" si="214"/>
        <v>0</v>
      </c>
      <c r="BJ375" s="1425">
        <f t="shared" si="214"/>
        <v>0</v>
      </c>
      <c r="BK375" s="1425">
        <f t="shared" si="214"/>
        <v>0</v>
      </c>
      <c r="BL375" s="1425">
        <f t="shared" si="214"/>
        <v>0</v>
      </c>
      <c r="BM375" s="1425">
        <f t="shared" si="214"/>
        <v>0</v>
      </c>
      <c r="BN375" s="1425">
        <f t="shared" si="214"/>
        <v>0</v>
      </c>
      <c r="BO375" s="1432"/>
      <c r="BP375" s="1432"/>
      <c r="BQ375" s="1432"/>
      <c r="BR375" s="1432"/>
      <c r="BS375" s="1432"/>
      <c r="BT375" s="1432"/>
      <c r="BU375" s="1432"/>
      <c r="BV375" s="1432"/>
      <c r="BW375" s="1432"/>
      <c r="BX375" s="1432"/>
      <c r="BY375" s="1432"/>
      <c r="BZ375" s="1432"/>
      <c r="CA375" s="1432"/>
      <c r="CB375" s="1432"/>
      <c r="CC375" s="1432"/>
      <c r="CD375" s="1432"/>
      <c r="CE375" s="1432"/>
      <c r="CF375" s="1432"/>
      <c r="CG375" s="1432"/>
      <c r="CH375" s="1432"/>
      <c r="CI375" s="1432"/>
      <c r="CJ375" s="1432"/>
      <c r="CK375" s="1432"/>
      <c r="CL375" s="1432"/>
      <c r="CM375" s="1432"/>
      <c r="CN375" s="1432"/>
      <c r="CO375" s="1432"/>
      <c r="CP375" s="1432"/>
      <c r="CQ375" s="1432"/>
      <c r="CR375" s="1432"/>
      <c r="CS375" s="1432"/>
      <c r="CT375" s="1432"/>
      <c r="CU375" s="1432"/>
      <c r="CV375" s="1432"/>
      <c r="CW375" s="1432"/>
      <c r="CX375" s="1432"/>
      <c r="CY375" s="1432"/>
      <c r="CZ375" s="1432"/>
      <c r="DA375" s="1432"/>
      <c r="DB375" s="1432"/>
      <c r="DC375" s="1432"/>
      <c r="DD375" s="1432"/>
      <c r="DE375" s="1432"/>
      <c r="DF375" s="1432"/>
      <c r="DG375" s="1432"/>
      <c r="DH375" s="1432"/>
      <c r="DI375" s="1432"/>
      <c r="DJ375" s="1432"/>
      <c r="DK375" s="1432"/>
      <c r="DL375" s="1432"/>
    </row>
    <row r="376" spans="2:116" ht="10.5">
      <c r="B376" s="1624" t="s">
        <v>629</v>
      </c>
      <c r="C376" s="1446" t="s">
        <v>66</v>
      </c>
      <c r="D376" s="1424"/>
      <c r="E376" s="1424"/>
      <c r="F376" s="1424"/>
      <c r="G376" s="1424">
        <f t="shared" si="152"/>
        <v>0</v>
      </c>
      <c r="H376" s="1424">
        <f t="shared" si="214"/>
        <v>0</v>
      </c>
      <c r="I376" s="1424">
        <f t="shared" si="214"/>
        <v>0</v>
      </c>
      <c r="J376" s="1424">
        <f t="shared" si="214"/>
        <v>0</v>
      </c>
      <c r="K376" s="1424">
        <f t="shared" si="214"/>
        <v>0</v>
      </c>
      <c r="L376" s="1424">
        <f t="shared" si="214"/>
        <v>0</v>
      </c>
      <c r="M376" s="1424">
        <f t="shared" si="214"/>
        <v>0</v>
      </c>
      <c r="N376" s="1424">
        <f t="shared" si="214"/>
        <v>0</v>
      </c>
      <c r="O376" s="1424">
        <f t="shared" si="214"/>
        <v>0</v>
      </c>
      <c r="P376" s="1424">
        <f t="shared" si="214"/>
        <v>0</v>
      </c>
      <c r="Q376" s="1424">
        <f t="shared" si="214"/>
        <v>0</v>
      </c>
      <c r="R376" s="1424">
        <f t="shared" si="214"/>
        <v>0</v>
      </c>
      <c r="S376" s="1424">
        <f t="shared" si="214"/>
        <v>0</v>
      </c>
      <c r="T376" s="1424">
        <f t="shared" si="214"/>
        <v>0</v>
      </c>
      <c r="U376" s="1424">
        <f t="shared" ref="H376:BN380" si="215">+U353</f>
        <v>0</v>
      </c>
      <c r="V376" s="1424">
        <f t="shared" si="215"/>
        <v>0</v>
      </c>
      <c r="W376" s="1424">
        <f t="shared" si="215"/>
        <v>0</v>
      </c>
      <c r="X376" s="1424">
        <f t="shared" si="215"/>
        <v>0</v>
      </c>
      <c r="Y376" s="1424">
        <f t="shared" si="215"/>
        <v>0</v>
      </c>
      <c r="Z376" s="1424">
        <f t="shared" si="215"/>
        <v>0</v>
      </c>
      <c r="AA376" s="1424">
        <f t="shared" si="215"/>
        <v>0</v>
      </c>
      <c r="AB376" s="1424">
        <f t="shared" si="215"/>
        <v>0</v>
      </c>
      <c r="AC376" s="1424">
        <f t="shared" si="215"/>
        <v>0</v>
      </c>
      <c r="AD376" s="1424">
        <f t="shared" si="215"/>
        <v>0</v>
      </c>
      <c r="AE376" s="1424">
        <f t="shared" si="215"/>
        <v>0</v>
      </c>
      <c r="AF376" s="1424">
        <f t="shared" si="215"/>
        <v>0</v>
      </c>
      <c r="AG376" s="1424">
        <f t="shared" si="215"/>
        <v>0</v>
      </c>
      <c r="AH376" s="1424">
        <f t="shared" si="215"/>
        <v>0</v>
      </c>
      <c r="AI376" s="1424">
        <f t="shared" si="215"/>
        <v>0</v>
      </c>
      <c r="AJ376" s="1424">
        <f t="shared" si="215"/>
        <v>0</v>
      </c>
      <c r="AK376" s="1424">
        <f t="shared" si="215"/>
        <v>0</v>
      </c>
      <c r="AL376" s="1424">
        <f t="shared" si="215"/>
        <v>0</v>
      </c>
      <c r="AM376" s="1424">
        <f t="shared" si="215"/>
        <v>0</v>
      </c>
      <c r="AN376" s="1424">
        <f t="shared" si="215"/>
        <v>0</v>
      </c>
      <c r="AO376" s="1424">
        <f t="shared" si="215"/>
        <v>0</v>
      </c>
      <c r="AP376" s="1424">
        <f t="shared" si="215"/>
        <v>0</v>
      </c>
      <c r="AQ376" s="1424">
        <f t="shared" si="215"/>
        <v>0</v>
      </c>
      <c r="AR376" s="1424">
        <f t="shared" si="215"/>
        <v>0</v>
      </c>
      <c r="AS376" s="1424">
        <f t="shared" si="215"/>
        <v>0</v>
      </c>
      <c r="AT376" s="1424">
        <f t="shared" si="215"/>
        <v>0</v>
      </c>
      <c r="AU376" s="1424">
        <f t="shared" si="215"/>
        <v>0</v>
      </c>
      <c r="AV376" s="1424">
        <f t="shared" si="215"/>
        <v>0</v>
      </c>
      <c r="AW376" s="1424">
        <f t="shared" si="215"/>
        <v>0</v>
      </c>
      <c r="AX376" s="1424">
        <f t="shared" si="215"/>
        <v>0</v>
      </c>
      <c r="AY376" s="1424">
        <f t="shared" si="215"/>
        <v>0</v>
      </c>
      <c r="AZ376" s="1424">
        <f t="shared" si="215"/>
        <v>0</v>
      </c>
      <c r="BA376" s="1424">
        <f t="shared" si="215"/>
        <v>0</v>
      </c>
      <c r="BB376" s="1424">
        <f t="shared" si="215"/>
        <v>0</v>
      </c>
      <c r="BC376" s="1424">
        <f t="shared" si="215"/>
        <v>0</v>
      </c>
      <c r="BD376" s="1424">
        <f t="shared" si="215"/>
        <v>0</v>
      </c>
      <c r="BE376" s="1424">
        <f t="shared" si="215"/>
        <v>0</v>
      </c>
      <c r="BF376" s="1424">
        <f t="shared" si="215"/>
        <v>0</v>
      </c>
      <c r="BG376" s="1424">
        <f t="shared" si="215"/>
        <v>0</v>
      </c>
      <c r="BH376" s="1424">
        <f t="shared" si="215"/>
        <v>0</v>
      </c>
      <c r="BI376" s="1424">
        <f t="shared" si="215"/>
        <v>0</v>
      </c>
      <c r="BJ376" s="1424">
        <f t="shared" si="215"/>
        <v>0</v>
      </c>
      <c r="BK376" s="1424">
        <f t="shared" si="215"/>
        <v>0</v>
      </c>
      <c r="BL376" s="1424">
        <f t="shared" si="215"/>
        <v>0</v>
      </c>
      <c r="BM376" s="1424">
        <f t="shared" si="215"/>
        <v>0</v>
      </c>
      <c r="BN376" s="1424">
        <f t="shared" si="215"/>
        <v>0</v>
      </c>
      <c r="BO376" s="1432"/>
      <c r="BP376" s="1432"/>
      <c r="BQ376" s="1432"/>
      <c r="BR376" s="1432"/>
      <c r="BS376" s="1432"/>
      <c r="BT376" s="1432"/>
      <c r="BU376" s="1432"/>
      <c r="BV376" s="1432"/>
      <c r="BW376" s="1432"/>
      <c r="BX376" s="1432"/>
      <c r="BY376" s="1432"/>
      <c r="BZ376" s="1432"/>
      <c r="CA376" s="1432"/>
      <c r="CB376" s="1432"/>
      <c r="CC376" s="1432"/>
      <c r="CD376" s="1432"/>
      <c r="CE376" s="1432"/>
      <c r="CF376" s="1432"/>
      <c r="CG376" s="1432"/>
      <c r="CH376" s="1432"/>
      <c r="CI376" s="1432"/>
      <c r="CJ376" s="1432"/>
      <c r="CK376" s="1432"/>
      <c r="CL376" s="1432"/>
      <c r="CM376" s="1432"/>
      <c r="CN376" s="1432"/>
      <c r="CO376" s="1432"/>
      <c r="CP376" s="1432"/>
      <c r="CQ376" s="1432"/>
      <c r="CR376" s="1432"/>
      <c r="CS376" s="1432"/>
      <c r="CT376" s="1432"/>
      <c r="CU376" s="1432"/>
      <c r="CV376" s="1432"/>
      <c r="CW376" s="1432"/>
      <c r="CX376" s="1432"/>
      <c r="CY376" s="1432"/>
      <c r="CZ376" s="1432"/>
      <c r="DA376" s="1432"/>
      <c r="DB376" s="1432"/>
      <c r="DC376" s="1432"/>
      <c r="DD376" s="1432"/>
      <c r="DE376" s="1432"/>
      <c r="DF376" s="1432"/>
      <c r="DG376" s="1432"/>
      <c r="DH376" s="1432"/>
      <c r="DI376" s="1432"/>
      <c r="DJ376" s="1432"/>
      <c r="DK376" s="1432"/>
      <c r="DL376" s="1432"/>
    </row>
    <row r="377" spans="2:116" ht="10.5">
      <c r="B377" s="1624"/>
      <c r="C377" s="1446" t="s">
        <v>67</v>
      </c>
      <c r="D377" s="1424"/>
      <c r="E377" s="1424"/>
      <c r="F377" s="1424"/>
      <c r="G377" s="1424">
        <f t="shared" si="152"/>
        <v>0</v>
      </c>
      <c r="H377" s="1424">
        <f t="shared" si="215"/>
        <v>0</v>
      </c>
      <c r="I377" s="1424">
        <f t="shared" si="215"/>
        <v>0</v>
      </c>
      <c r="J377" s="1424">
        <f t="shared" si="215"/>
        <v>0</v>
      </c>
      <c r="K377" s="1424">
        <f t="shared" si="215"/>
        <v>0</v>
      </c>
      <c r="L377" s="1424">
        <f t="shared" si="215"/>
        <v>0</v>
      </c>
      <c r="M377" s="1424">
        <f t="shared" si="215"/>
        <v>0</v>
      </c>
      <c r="N377" s="1424">
        <f t="shared" si="215"/>
        <v>0</v>
      </c>
      <c r="O377" s="1424">
        <f t="shared" si="215"/>
        <v>0</v>
      </c>
      <c r="P377" s="1424">
        <f t="shared" si="215"/>
        <v>0</v>
      </c>
      <c r="Q377" s="1424">
        <f t="shared" si="215"/>
        <v>0</v>
      </c>
      <c r="R377" s="1424">
        <f t="shared" si="215"/>
        <v>0</v>
      </c>
      <c r="S377" s="1424">
        <f t="shared" si="215"/>
        <v>0</v>
      </c>
      <c r="T377" s="1424">
        <f t="shared" si="215"/>
        <v>0</v>
      </c>
      <c r="U377" s="1424">
        <f t="shared" si="215"/>
        <v>0</v>
      </c>
      <c r="V377" s="1424">
        <f t="shared" si="215"/>
        <v>0</v>
      </c>
      <c r="W377" s="1424">
        <f t="shared" si="215"/>
        <v>0</v>
      </c>
      <c r="X377" s="1424">
        <f t="shared" si="215"/>
        <v>0</v>
      </c>
      <c r="Y377" s="1424">
        <f t="shared" si="215"/>
        <v>0</v>
      </c>
      <c r="Z377" s="1424">
        <f t="shared" si="215"/>
        <v>0</v>
      </c>
      <c r="AA377" s="1424">
        <f t="shared" si="215"/>
        <v>0</v>
      </c>
      <c r="AB377" s="1424">
        <f t="shared" si="215"/>
        <v>0</v>
      </c>
      <c r="AC377" s="1424">
        <f t="shared" si="215"/>
        <v>0</v>
      </c>
      <c r="AD377" s="1424">
        <f t="shared" si="215"/>
        <v>0</v>
      </c>
      <c r="AE377" s="1424">
        <f t="shared" si="215"/>
        <v>0</v>
      </c>
      <c r="AF377" s="1424">
        <f t="shared" si="215"/>
        <v>0</v>
      </c>
      <c r="AG377" s="1424">
        <f t="shared" si="215"/>
        <v>0</v>
      </c>
      <c r="AH377" s="1424">
        <f t="shared" si="215"/>
        <v>0</v>
      </c>
      <c r="AI377" s="1424">
        <f t="shared" si="215"/>
        <v>0</v>
      </c>
      <c r="AJ377" s="1424">
        <f t="shared" si="215"/>
        <v>0</v>
      </c>
      <c r="AK377" s="1424">
        <f t="shared" si="215"/>
        <v>0</v>
      </c>
      <c r="AL377" s="1424">
        <f t="shared" si="215"/>
        <v>0</v>
      </c>
      <c r="AM377" s="1424">
        <f t="shared" si="215"/>
        <v>0</v>
      </c>
      <c r="AN377" s="1424">
        <f t="shared" si="215"/>
        <v>0</v>
      </c>
      <c r="AO377" s="1424">
        <f t="shared" si="215"/>
        <v>0</v>
      </c>
      <c r="AP377" s="1424">
        <f t="shared" si="215"/>
        <v>0</v>
      </c>
      <c r="AQ377" s="1424">
        <f t="shared" si="215"/>
        <v>0</v>
      </c>
      <c r="AR377" s="1424">
        <f t="shared" si="215"/>
        <v>0</v>
      </c>
      <c r="AS377" s="1424">
        <f t="shared" si="215"/>
        <v>0</v>
      </c>
      <c r="AT377" s="1424">
        <f t="shared" si="215"/>
        <v>0</v>
      </c>
      <c r="AU377" s="1424">
        <f t="shared" si="215"/>
        <v>0</v>
      </c>
      <c r="AV377" s="1424">
        <f t="shared" si="215"/>
        <v>0</v>
      </c>
      <c r="AW377" s="1424">
        <f t="shared" si="215"/>
        <v>0</v>
      </c>
      <c r="AX377" s="1424">
        <f t="shared" si="215"/>
        <v>0</v>
      </c>
      <c r="AY377" s="1424">
        <f t="shared" si="215"/>
        <v>0</v>
      </c>
      <c r="AZ377" s="1424">
        <f t="shared" si="215"/>
        <v>0</v>
      </c>
      <c r="BA377" s="1424">
        <f t="shared" si="215"/>
        <v>0</v>
      </c>
      <c r="BB377" s="1424">
        <f t="shared" si="215"/>
        <v>0</v>
      </c>
      <c r="BC377" s="1424">
        <f t="shared" si="215"/>
        <v>0</v>
      </c>
      <c r="BD377" s="1424">
        <f t="shared" si="215"/>
        <v>0</v>
      </c>
      <c r="BE377" s="1424">
        <f t="shared" si="215"/>
        <v>0</v>
      </c>
      <c r="BF377" s="1424">
        <f t="shared" si="215"/>
        <v>0</v>
      </c>
      <c r="BG377" s="1424">
        <f t="shared" si="215"/>
        <v>0</v>
      </c>
      <c r="BH377" s="1424">
        <f t="shared" si="215"/>
        <v>0</v>
      </c>
      <c r="BI377" s="1424">
        <f t="shared" si="215"/>
        <v>0</v>
      </c>
      <c r="BJ377" s="1424">
        <f t="shared" si="215"/>
        <v>0</v>
      </c>
      <c r="BK377" s="1424">
        <f t="shared" si="215"/>
        <v>0</v>
      </c>
      <c r="BL377" s="1424">
        <f t="shared" si="215"/>
        <v>0</v>
      </c>
      <c r="BM377" s="1424">
        <f t="shared" si="215"/>
        <v>0</v>
      </c>
      <c r="BN377" s="1424">
        <f t="shared" si="215"/>
        <v>0</v>
      </c>
      <c r="BO377" s="1432"/>
      <c r="BP377" s="1432"/>
      <c r="BQ377" s="1432"/>
      <c r="BR377" s="1432"/>
      <c r="BS377" s="1432"/>
      <c r="BT377" s="1432"/>
      <c r="BU377" s="1432"/>
      <c r="BV377" s="1432"/>
      <c r="BW377" s="1432"/>
      <c r="BX377" s="1432"/>
      <c r="BY377" s="1432"/>
      <c r="BZ377" s="1432"/>
      <c r="CA377" s="1432"/>
      <c r="CB377" s="1432"/>
      <c r="CC377" s="1432"/>
      <c r="CD377" s="1432"/>
      <c r="CE377" s="1432"/>
      <c r="CF377" s="1432"/>
      <c r="CG377" s="1432"/>
      <c r="CH377" s="1432"/>
      <c r="CI377" s="1432"/>
      <c r="CJ377" s="1432"/>
      <c r="CK377" s="1432"/>
      <c r="CL377" s="1432"/>
      <c r="CM377" s="1432"/>
      <c r="CN377" s="1432"/>
      <c r="CO377" s="1432"/>
      <c r="CP377" s="1432"/>
      <c r="CQ377" s="1432"/>
      <c r="CR377" s="1432"/>
      <c r="CS377" s="1432"/>
      <c r="CT377" s="1432"/>
      <c r="CU377" s="1432"/>
      <c r="CV377" s="1432"/>
      <c r="CW377" s="1432"/>
      <c r="CX377" s="1432"/>
      <c r="CY377" s="1432"/>
      <c r="CZ377" s="1432"/>
      <c r="DA377" s="1432"/>
      <c r="DB377" s="1432"/>
      <c r="DC377" s="1432"/>
      <c r="DD377" s="1432"/>
      <c r="DE377" s="1432"/>
      <c r="DF377" s="1432"/>
      <c r="DG377" s="1432"/>
      <c r="DH377" s="1432"/>
      <c r="DI377" s="1432"/>
      <c r="DJ377" s="1432"/>
      <c r="DK377" s="1432"/>
      <c r="DL377" s="1432"/>
    </row>
    <row r="378" spans="2:116" ht="10.5">
      <c r="B378" s="1624"/>
      <c r="C378" s="1446" t="s">
        <v>68</v>
      </c>
      <c r="D378" s="1425"/>
      <c r="E378" s="1425"/>
      <c r="F378" s="1425"/>
      <c r="G378" s="1425">
        <f t="shared" si="152"/>
        <v>0</v>
      </c>
      <c r="H378" s="1425">
        <f t="shared" si="215"/>
        <v>0</v>
      </c>
      <c r="I378" s="1425">
        <f t="shared" si="215"/>
        <v>0</v>
      </c>
      <c r="J378" s="1425">
        <f t="shared" si="215"/>
        <v>0</v>
      </c>
      <c r="K378" s="1425">
        <f t="shared" si="215"/>
        <v>0</v>
      </c>
      <c r="L378" s="1425">
        <f t="shared" si="215"/>
        <v>0</v>
      </c>
      <c r="M378" s="1425">
        <f t="shared" si="215"/>
        <v>0</v>
      </c>
      <c r="N378" s="1425">
        <f t="shared" si="215"/>
        <v>0</v>
      </c>
      <c r="O378" s="1425">
        <f t="shared" si="215"/>
        <v>0</v>
      </c>
      <c r="P378" s="1425">
        <f t="shared" si="215"/>
        <v>0</v>
      </c>
      <c r="Q378" s="1425">
        <f t="shared" si="215"/>
        <v>0</v>
      </c>
      <c r="R378" s="1425">
        <f t="shared" si="215"/>
        <v>0</v>
      </c>
      <c r="S378" s="1425">
        <f t="shared" si="215"/>
        <v>0</v>
      </c>
      <c r="T378" s="1425">
        <f t="shared" si="215"/>
        <v>0</v>
      </c>
      <c r="U378" s="1425">
        <f t="shared" si="215"/>
        <v>0</v>
      </c>
      <c r="V378" s="1425">
        <f t="shared" si="215"/>
        <v>0</v>
      </c>
      <c r="W378" s="1425">
        <f t="shared" si="215"/>
        <v>0</v>
      </c>
      <c r="X378" s="1425">
        <f t="shared" si="215"/>
        <v>0</v>
      </c>
      <c r="Y378" s="1425">
        <f t="shared" si="215"/>
        <v>0</v>
      </c>
      <c r="Z378" s="1425">
        <f t="shared" si="215"/>
        <v>0</v>
      </c>
      <c r="AA378" s="1425">
        <f t="shared" si="215"/>
        <v>0</v>
      </c>
      <c r="AB378" s="1425">
        <f t="shared" si="215"/>
        <v>0</v>
      </c>
      <c r="AC378" s="1425">
        <f t="shared" si="215"/>
        <v>0</v>
      </c>
      <c r="AD378" s="1425">
        <f t="shared" si="215"/>
        <v>0</v>
      </c>
      <c r="AE378" s="1425">
        <f t="shared" si="215"/>
        <v>0</v>
      </c>
      <c r="AF378" s="1425">
        <f t="shared" si="215"/>
        <v>0</v>
      </c>
      <c r="AG378" s="1425">
        <f t="shared" si="215"/>
        <v>0</v>
      </c>
      <c r="AH378" s="1425">
        <f t="shared" si="215"/>
        <v>0</v>
      </c>
      <c r="AI378" s="1425">
        <f t="shared" si="215"/>
        <v>0</v>
      </c>
      <c r="AJ378" s="1425">
        <f t="shared" si="215"/>
        <v>0</v>
      </c>
      <c r="AK378" s="1425">
        <f t="shared" si="215"/>
        <v>0</v>
      </c>
      <c r="AL378" s="1425">
        <f t="shared" si="215"/>
        <v>0</v>
      </c>
      <c r="AM378" s="1425">
        <f t="shared" si="215"/>
        <v>0</v>
      </c>
      <c r="AN378" s="1425">
        <f t="shared" si="215"/>
        <v>0</v>
      </c>
      <c r="AO378" s="1425">
        <f t="shared" si="215"/>
        <v>0</v>
      </c>
      <c r="AP378" s="1425">
        <f t="shared" si="215"/>
        <v>0</v>
      </c>
      <c r="AQ378" s="1425">
        <f t="shared" si="215"/>
        <v>0</v>
      </c>
      <c r="AR378" s="1425">
        <f t="shared" si="215"/>
        <v>0</v>
      </c>
      <c r="AS378" s="1425">
        <f t="shared" si="215"/>
        <v>0</v>
      </c>
      <c r="AT378" s="1425">
        <f t="shared" si="215"/>
        <v>0</v>
      </c>
      <c r="AU378" s="1425">
        <f t="shared" si="215"/>
        <v>0</v>
      </c>
      <c r="AV378" s="1425">
        <f t="shared" si="215"/>
        <v>0</v>
      </c>
      <c r="AW378" s="1425">
        <f t="shared" si="215"/>
        <v>0</v>
      </c>
      <c r="AX378" s="1425">
        <f t="shared" si="215"/>
        <v>0</v>
      </c>
      <c r="AY378" s="1425">
        <f t="shared" si="215"/>
        <v>0</v>
      </c>
      <c r="AZ378" s="1425">
        <f t="shared" si="215"/>
        <v>0</v>
      </c>
      <c r="BA378" s="1425">
        <f t="shared" si="215"/>
        <v>0</v>
      </c>
      <c r="BB378" s="1425">
        <f t="shared" si="215"/>
        <v>0</v>
      </c>
      <c r="BC378" s="1425">
        <f t="shared" si="215"/>
        <v>0</v>
      </c>
      <c r="BD378" s="1425">
        <f t="shared" si="215"/>
        <v>0</v>
      </c>
      <c r="BE378" s="1425">
        <f t="shared" si="215"/>
        <v>0</v>
      </c>
      <c r="BF378" s="1425">
        <f t="shared" si="215"/>
        <v>0</v>
      </c>
      <c r="BG378" s="1425">
        <f t="shared" si="215"/>
        <v>0</v>
      </c>
      <c r="BH378" s="1425">
        <f t="shared" si="215"/>
        <v>0</v>
      </c>
      <c r="BI378" s="1425">
        <f t="shared" si="215"/>
        <v>0</v>
      </c>
      <c r="BJ378" s="1425">
        <f t="shared" si="215"/>
        <v>0</v>
      </c>
      <c r="BK378" s="1425">
        <f t="shared" si="215"/>
        <v>0</v>
      </c>
      <c r="BL378" s="1425">
        <f t="shared" si="215"/>
        <v>0</v>
      </c>
      <c r="BM378" s="1425">
        <f t="shared" si="215"/>
        <v>0</v>
      </c>
      <c r="BN378" s="1448">
        <f t="shared" si="215"/>
        <v>0</v>
      </c>
      <c r="BO378" s="1432"/>
      <c r="BP378" s="1432"/>
      <c r="BQ378" s="1432"/>
      <c r="BR378" s="1432"/>
      <c r="BS378" s="1432"/>
      <c r="BT378" s="1432"/>
      <c r="BU378" s="1432"/>
      <c r="BV378" s="1432"/>
      <c r="BW378" s="1432"/>
      <c r="BX378" s="1432"/>
      <c r="BY378" s="1432"/>
      <c r="BZ378" s="1432"/>
      <c r="CA378" s="1432"/>
      <c r="CB378" s="1432"/>
      <c r="CC378" s="1432"/>
      <c r="CD378" s="1432"/>
      <c r="CE378" s="1432"/>
      <c r="CF378" s="1432"/>
      <c r="CG378" s="1432"/>
      <c r="CH378" s="1432"/>
      <c r="CI378" s="1432"/>
      <c r="CJ378" s="1432"/>
      <c r="CK378" s="1432"/>
      <c r="CL378" s="1432"/>
      <c r="CM378" s="1432"/>
      <c r="CN378" s="1432"/>
      <c r="CO378" s="1432"/>
      <c r="CP378" s="1432"/>
      <c r="CQ378" s="1432"/>
      <c r="CR378" s="1432"/>
      <c r="CS378" s="1432"/>
      <c r="CT378" s="1432"/>
      <c r="CU378" s="1432"/>
      <c r="CV378" s="1432"/>
      <c r="CW378" s="1432"/>
      <c r="CX378" s="1432"/>
      <c r="CY378" s="1432"/>
      <c r="CZ378" s="1432"/>
      <c r="DA378" s="1432"/>
      <c r="DB378" s="1432"/>
      <c r="DC378" s="1432"/>
      <c r="DD378" s="1432"/>
      <c r="DE378" s="1432"/>
      <c r="DF378" s="1432"/>
      <c r="DG378" s="1432"/>
      <c r="DH378" s="1432"/>
      <c r="DI378" s="1432"/>
      <c r="DJ378" s="1432"/>
      <c r="DK378" s="1432"/>
      <c r="DL378" s="1432"/>
    </row>
    <row r="379" spans="2:116" ht="10.5">
      <c r="B379" s="1458"/>
      <c r="C379" s="1446" t="s">
        <v>69</v>
      </c>
      <c r="D379" s="1424"/>
      <c r="E379" s="1424"/>
      <c r="F379" s="1424"/>
      <c r="G379" s="1424">
        <f t="shared" si="152"/>
        <v>0</v>
      </c>
      <c r="H379" s="1424">
        <f t="shared" si="215"/>
        <v>0</v>
      </c>
      <c r="I379" s="1424">
        <f t="shared" si="215"/>
        <v>0</v>
      </c>
      <c r="J379" s="1424">
        <f t="shared" si="215"/>
        <v>0</v>
      </c>
      <c r="K379" s="1424">
        <f t="shared" si="215"/>
        <v>0</v>
      </c>
      <c r="L379" s="1424">
        <f t="shared" si="215"/>
        <v>0</v>
      </c>
      <c r="M379" s="1424">
        <f t="shared" si="215"/>
        <v>0</v>
      </c>
      <c r="N379" s="1424">
        <f t="shared" si="215"/>
        <v>0</v>
      </c>
      <c r="O379" s="1424">
        <f t="shared" si="215"/>
        <v>0</v>
      </c>
      <c r="P379" s="1424">
        <f t="shared" si="215"/>
        <v>0</v>
      </c>
      <c r="Q379" s="1424">
        <f t="shared" si="215"/>
        <v>0</v>
      </c>
      <c r="R379" s="1424">
        <f t="shared" si="215"/>
        <v>0</v>
      </c>
      <c r="S379" s="1424">
        <f t="shared" si="215"/>
        <v>0</v>
      </c>
      <c r="T379" s="1424">
        <f t="shared" si="215"/>
        <v>0</v>
      </c>
      <c r="U379" s="1424">
        <f t="shared" si="215"/>
        <v>0</v>
      </c>
      <c r="V379" s="1424">
        <f t="shared" si="215"/>
        <v>0</v>
      </c>
      <c r="W379" s="1424">
        <f t="shared" si="215"/>
        <v>0</v>
      </c>
      <c r="X379" s="1424">
        <f t="shared" si="215"/>
        <v>0</v>
      </c>
      <c r="Y379" s="1424">
        <f t="shared" si="215"/>
        <v>0</v>
      </c>
      <c r="Z379" s="1424">
        <f t="shared" si="215"/>
        <v>0</v>
      </c>
      <c r="AA379" s="1424">
        <f t="shared" si="215"/>
        <v>0</v>
      </c>
      <c r="AB379" s="1424">
        <f t="shared" si="215"/>
        <v>0</v>
      </c>
      <c r="AC379" s="1424">
        <f t="shared" si="215"/>
        <v>0</v>
      </c>
      <c r="AD379" s="1424">
        <f t="shared" si="215"/>
        <v>0</v>
      </c>
      <c r="AE379" s="1424">
        <f t="shared" si="215"/>
        <v>0</v>
      </c>
      <c r="AF379" s="1424">
        <f t="shared" si="215"/>
        <v>0</v>
      </c>
      <c r="AG379" s="1424">
        <f t="shared" si="215"/>
        <v>0</v>
      </c>
      <c r="AH379" s="1424">
        <f t="shared" si="215"/>
        <v>0</v>
      </c>
      <c r="AI379" s="1424">
        <f t="shared" si="215"/>
        <v>0</v>
      </c>
      <c r="AJ379" s="1424">
        <f t="shared" si="215"/>
        <v>0</v>
      </c>
      <c r="AK379" s="1424">
        <f t="shared" si="215"/>
        <v>0</v>
      </c>
      <c r="AL379" s="1424">
        <f t="shared" si="215"/>
        <v>0</v>
      </c>
      <c r="AM379" s="1424">
        <f t="shared" si="215"/>
        <v>0</v>
      </c>
      <c r="AN379" s="1424">
        <f t="shared" si="215"/>
        <v>0</v>
      </c>
      <c r="AO379" s="1424">
        <f t="shared" si="215"/>
        <v>0</v>
      </c>
      <c r="AP379" s="1424">
        <f t="shared" si="215"/>
        <v>0</v>
      </c>
      <c r="AQ379" s="1424">
        <f t="shared" si="215"/>
        <v>0</v>
      </c>
      <c r="AR379" s="1424">
        <f t="shared" si="215"/>
        <v>0</v>
      </c>
      <c r="AS379" s="1424">
        <f t="shared" si="215"/>
        <v>0</v>
      </c>
      <c r="AT379" s="1424">
        <f t="shared" si="215"/>
        <v>0</v>
      </c>
      <c r="AU379" s="1424">
        <f t="shared" si="215"/>
        <v>0</v>
      </c>
      <c r="AV379" s="1424">
        <f t="shared" si="215"/>
        <v>0</v>
      </c>
      <c r="AW379" s="1424">
        <f t="shared" si="215"/>
        <v>0</v>
      </c>
      <c r="AX379" s="1424">
        <f t="shared" si="215"/>
        <v>0</v>
      </c>
      <c r="AY379" s="1424">
        <f t="shared" si="215"/>
        <v>0</v>
      </c>
      <c r="AZ379" s="1424">
        <f t="shared" si="215"/>
        <v>0</v>
      </c>
      <c r="BA379" s="1424">
        <f t="shared" si="215"/>
        <v>0</v>
      </c>
      <c r="BB379" s="1424">
        <f t="shared" si="215"/>
        <v>0</v>
      </c>
      <c r="BC379" s="1424">
        <f t="shared" si="215"/>
        <v>0</v>
      </c>
      <c r="BD379" s="1424">
        <f t="shared" si="215"/>
        <v>0</v>
      </c>
      <c r="BE379" s="1424">
        <f t="shared" si="215"/>
        <v>0</v>
      </c>
      <c r="BF379" s="1424">
        <f t="shared" si="215"/>
        <v>0</v>
      </c>
      <c r="BG379" s="1424">
        <f t="shared" si="215"/>
        <v>0</v>
      </c>
      <c r="BH379" s="1424">
        <f t="shared" si="215"/>
        <v>0</v>
      </c>
      <c r="BI379" s="1424">
        <f t="shared" si="215"/>
        <v>0</v>
      </c>
      <c r="BJ379" s="1424">
        <f t="shared" si="215"/>
        <v>0</v>
      </c>
      <c r="BK379" s="1424">
        <f t="shared" si="215"/>
        <v>0</v>
      </c>
      <c r="BL379" s="1424">
        <f t="shared" si="215"/>
        <v>0</v>
      </c>
      <c r="BM379" s="1424">
        <f t="shared" si="215"/>
        <v>0</v>
      </c>
      <c r="BN379" s="1449">
        <f t="shared" si="215"/>
        <v>0</v>
      </c>
      <c r="BO379" s="1432"/>
      <c r="BP379" s="1432"/>
      <c r="BQ379" s="1432"/>
      <c r="BR379" s="1432"/>
      <c r="BS379" s="1432"/>
      <c r="BT379" s="1432"/>
      <c r="BU379" s="1432"/>
      <c r="BV379" s="1432"/>
      <c r="BW379" s="1432"/>
      <c r="BX379" s="1432"/>
      <c r="BY379" s="1432"/>
      <c r="BZ379" s="1432"/>
      <c r="CA379" s="1432"/>
      <c r="CB379" s="1432"/>
      <c r="CC379" s="1432"/>
      <c r="CD379" s="1432"/>
      <c r="CE379" s="1432"/>
      <c r="CF379" s="1432"/>
      <c r="CG379" s="1432"/>
      <c r="CH379" s="1432"/>
      <c r="CI379" s="1432"/>
      <c r="CJ379" s="1432"/>
      <c r="CK379" s="1432"/>
      <c r="CL379" s="1432"/>
      <c r="CM379" s="1432"/>
      <c r="CN379" s="1432"/>
      <c r="CO379" s="1432"/>
      <c r="CP379" s="1432"/>
      <c r="CQ379" s="1432"/>
      <c r="CR379" s="1432"/>
      <c r="CS379" s="1432"/>
      <c r="CT379" s="1432"/>
      <c r="CU379" s="1432"/>
      <c r="CV379" s="1432"/>
      <c r="CW379" s="1432"/>
      <c r="CX379" s="1432"/>
      <c r="CY379" s="1432"/>
      <c r="CZ379" s="1432"/>
      <c r="DA379" s="1432"/>
      <c r="DB379" s="1432"/>
      <c r="DC379" s="1432"/>
      <c r="DD379" s="1432"/>
      <c r="DE379" s="1432"/>
      <c r="DF379" s="1432"/>
      <c r="DG379" s="1432"/>
      <c r="DH379" s="1432"/>
      <c r="DI379" s="1432"/>
      <c r="DJ379" s="1432"/>
      <c r="DK379" s="1432"/>
      <c r="DL379" s="1432"/>
    </row>
    <row r="380" spans="2:116" ht="10.5">
      <c r="B380" s="1624" t="s">
        <v>630</v>
      </c>
      <c r="C380" s="1446" t="s">
        <v>66</v>
      </c>
      <c r="D380" s="1425"/>
      <c r="E380" s="1425"/>
      <c r="F380" s="1425"/>
      <c r="G380" s="1425">
        <f t="shared" si="152"/>
        <v>0</v>
      </c>
      <c r="H380" s="1425">
        <f t="shared" si="215"/>
        <v>0</v>
      </c>
      <c r="I380" s="1425">
        <f t="shared" si="215"/>
        <v>0</v>
      </c>
      <c r="J380" s="1425">
        <f t="shared" si="215"/>
        <v>0</v>
      </c>
      <c r="K380" s="1425">
        <f t="shared" si="215"/>
        <v>0</v>
      </c>
      <c r="L380" s="1425">
        <f t="shared" si="215"/>
        <v>0</v>
      </c>
      <c r="M380" s="1425">
        <f t="shared" si="215"/>
        <v>0</v>
      </c>
      <c r="N380" s="1425">
        <f t="shared" si="215"/>
        <v>0</v>
      </c>
      <c r="O380" s="1425">
        <f t="shared" si="215"/>
        <v>0</v>
      </c>
      <c r="P380" s="1425">
        <f t="shared" si="215"/>
        <v>0</v>
      </c>
      <c r="Q380" s="1425">
        <f t="shared" si="215"/>
        <v>0</v>
      </c>
      <c r="R380" s="1425">
        <f t="shared" si="215"/>
        <v>0</v>
      </c>
      <c r="S380" s="1425">
        <f t="shared" si="215"/>
        <v>0</v>
      </c>
      <c r="T380" s="1425">
        <f t="shared" si="215"/>
        <v>0</v>
      </c>
      <c r="U380" s="1425">
        <f t="shared" si="215"/>
        <v>0</v>
      </c>
      <c r="V380" s="1425">
        <f t="shared" si="215"/>
        <v>0</v>
      </c>
      <c r="W380" s="1425">
        <f t="shared" si="215"/>
        <v>0</v>
      </c>
      <c r="X380" s="1425">
        <f t="shared" si="215"/>
        <v>0</v>
      </c>
      <c r="Y380" s="1425">
        <f t="shared" si="215"/>
        <v>0</v>
      </c>
      <c r="Z380" s="1425">
        <f t="shared" si="215"/>
        <v>0</v>
      </c>
      <c r="AA380" s="1425">
        <f t="shared" si="215"/>
        <v>0</v>
      </c>
      <c r="AB380" s="1425">
        <f t="shared" si="215"/>
        <v>0</v>
      </c>
      <c r="AC380" s="1425">
        <f t="shared" si="215"/>
        <v>0</v>
      </c>
      <c r="AD380" s="1425">
        <f t="shared" si="215"/>
        <v>0</v>
      </c>
      <c r="AE380" s="1425">
        <f t="shared" si="215"/>
        <v>0</v>
      </c>
      <c r="AF380" s="1425">
        <f t="shared" si="215"/>
        <v>0</v>
      </c>
      <c r="AG380" s="1425">
        <f t="shared" si="215"/>
        <v>0</v>
      </c>
      <c r="AH380" s="1425">
        <f t="shared" si="215"/>
        <v>0</v>
      </c>
      <c r="AI380" s="1425">
        <f t="shared" si="215"/>
        <v>0</v>
      </c>
      <c r="AJ380" s="1425">
        <f t="shared" si="215"/>
        <v>0</v>
      </c>
      <c r="AK380" s="1425">
        <f t="shared" si="215"/>
        <v>0</v>
      </c>
      <c r="AL380" s="1425">
        <f t="shared" si="215"/>
        <v>0</v>
      </c>
      <c r="AM380" s="1425">
        <f t="shared" si="215"/>
        <v>0</v>
      </c>
      <c r="AN380" s="1425">
        <f t="shared" ref="H380:BN383" si="216">+AN357</f>
        <v>0</v>
      </c>
      <c r="AO380" s="1425">
        <f t="shared" si="216"/>
        <v>0</v>
      </c>
      <c r="AP380" s="1425">
        <f t="shared" si="216"/>
        <v>0</v>
      </c>
      <c r="AQ380" s="1425">
        <f t="shared" si="216"/>
        <v>0</v>
      </c>
      <c r="AR380" s="1425">
        <f t="shared" si="216"/>
        <v>0</v>
      </c>
      <c r="AS380" s="1425">
        <f t="shared" si="216"/>
        <v>0</v>
      </c>
      <c r="AT380" s="1425">
        <f t="shared" si="216"/>
        <v>0</v>
      </c>
      <c r="AU380" s="1425">
        <f t="shared" si="216"/>
        <v>0</v>
      </c>
      <c r="AV380" s="1425">
        <f t="shared" si="216"/>
        <v>0</v>
      </c>
      <c r="AW380" s="1425">
        <f t="shared" si="216"/>
        <v>0</v>
      </c>
      <c r="AX380" s="1425">
        <f t="shared" si="216"/>
        <v>0</v>
      </c>
      <c r="AY380" s="1425">
        <f t="shared" si="216"/>
        <v>0</v>
      </c>
      <c r="AZ380" s="1425">
        <f t="shared" si="216"/>
        <v>0</v>
      </c>
      <c r="BA380" s="1425">
        <f t="shared" si="216"/>
        <v>0</v>
      </c>
      <c r="BB380" s="1425">
        <f t="shared" si="216"/>
        <v>0</v>
      </c>
      <c r="BC380" s="1425">
        <f t="shared" si="216"/>
        <v>0</v>
      </c>
      <c r="BD380" s="1425">
        <f t="shared" si="216"/>
        <v>0</v>
      </c>
      <c r="BE380" s="1425">
        <f t="shared" si="216"/>
        <v>0</v>
      </c>
      <c r="BF380" s="1425">
        <f t="shared" si="216"/>
        <v>0</v>
      </c>
      <c r="BG380" s="1425">
        <f t="shared" si="216"/>
        <v>0</v>
      </c>
      <c r="BH380" s="1425">
        <f t="shared" si="216"/>
        <v>0</v>
      </c>
      <c r="BI380" s="1425">
        <f t="shared" si="216"/>
        <v>0</v>
      </c>
      <c r="BJ380" s="1425">
        <f t="shared" si="216"/>
        <v>0</v>
      </c>
      <c r="BK380" s="1425">
        <f t="shared" si="216"/>
        <v>0</v>
      </c>
      <c r="BL380" s="1425">
        <f t="shared" si="216"/>
        <v>0</v>
      </c>
      <c r="BM380" s="1425">
        <f t="shared" si="216"/>
        <v>0</v>
      </c>
      <c r="BN380" s="1448">
        <f t="shared" si="216"/>
        <v>0</v>
      </c>
      <c r="BO380" s="1432"/>
      <c r="BP380" s="1432"/>
      <c r="BQ380" s="1432"/>
      <c r="BR380" s="1432"/>
      <c r="BS380" s="1432"/>
      <c r="BT380" s="1432"/>
      <c r="BU380" s="1432"/>
      <c r="BV380" s="1432"/>
      <c r="BW380" s="1432"/>
      <c r="BX380" s="1432"/>
      <c r="BY380" s="1432"/>
      <c r="BZ380" s="1432"/>
      <c r="CA380" s="1432"/>
      <c r="CB380" s="1432"/>
      <c r="CC380" s="1432"/>
      <c r="CD380" s="1432"/>
      <c r="CE380" s="1432"/>
      <c r="CF380" s="1432"/>
      <c r="CG380" s="1432"/>
      <c r="CH380" s="1432"/>
      <c r="CI380" s="1432"/>
      <c r="CJ380" s="1432"/>
      <c r="CK380" s="1432"/>
      <c r="CL380" s="1432"/>
      <c r="CM380" s="1432"/>
      <c r="CN380" s="1432"/>
      <c r="CO380" s="1432"/>
      <c r="CP380" s="1432"/>
      <c r="CQ380" s="1432"/>
      <c r="CR380" s="1432"/>
      <c r="CS380" s="1432"/>
      <c r="CT380" s="1432"/>
      <c r="CU380" s="1432"/>
      <c r="CV380" s="1432"/>
      <c r="CW380" s="1432"/>
      <c r="CX380" s="1432"/>
      <c r="CY380" s="1432"/>
      <c r="CZ380" s="1432"/>
      <c r="DA380" s="1432"/>
      <c r="DB380" s="1432"/>
      <c r="DC380" s="1432"/>
      <c r="DD380" s="1432"/>
      <c r="DE380" s="1432"/>
      <c r="DF380" s="1432"/>
      <c r="DG380" s="1432"/>
      <c r="DH380" s="1432"/>
      <c r="DI380" s="1432"/>
      <c r="DJ380" s="1432"/>
      <c r="DK380" s="1432"/>
      <c r="DL380" s="1432"/>
    </row>
    <row r="381" spans="2:116" ht="10.5">
      <c r="B381" s="1624"/>
      <c r="C381" s="1446" t="s">
        <v>67</v>
      </c>
      <c r="D381" s="1424"/>
      <c r="E381" s="1424"/>
      <c r="F381" s="1424"/>
      <c r="G381" s="1424">
        <f t="shared" si="152"/>
        <v>0</v>
      </c>
      <c r="H381" s="1424">
        <f t="shared" si="216"/>
        <v>0</v>
      </c>
      <c r="I381" s="1424">
        <f t="shared" si="216"/>
        <v>0</v>
      </c>
      <c r="J381" s="1424">
        <f t="shared" si="216"/>
        <v>0</v>
      </c>
      <c r="K381" s="1424">
        <f t="shared" si="216"/>
        <v>0</v>
      </c>
      <c r="L381" s="1424">
        <f t="shared" si="216"/>
        <v>0</v>
      </c>
      <c r="M381" s="1424">
        <f t="shared" si="216"/>
        <v>0</v>
      </c>
      <c r="N381" s="1424">
        <f t="shared" si="216"/>
        <v>0</v>
      </c>
      <c r="O381" s="1424">
        <f t="shared" si="216"/>
        <v>0</v>
      </c>
      <c r="P381" s="1424">
        <f t="shared" si="216"/>
        <v>0</v>
      </c>
      <c r="Q381" s="1424">
        <f t="shared" si="216"/>
        <v>0</v>
      </c>
      <c r="R381" s="1424">
        <f t="shared" si="216"/>
        <v>0</v>
      </c>
      <c r="S381" s="1424">
        <f t="shared" si="216"/>
        <v>0</v>
      </c>
      <c r="T381" s="1424">
        <f t="shared" si="216"/>
        <v>0</v>
      </c>
      <c r="U381" s="1424">
        <f t="shared" si="216"/>
        <v>0</v>
      </c>
      <c r="V381" s="1424">
        <f t="shared" si="216"/>
        <v>0</v>
      </c>
      <c r="W381" s="1424">
        <f t="shared" si="216"/>
        <v>0</v>
      </c>
      <c r="X381" s="1424">
        <f t="shared" si="216"/>
        <v>0</v>
      </c>
      <c r="Y381" s="1424">
        <f t="shared" si="216"/>
        <v>0</v>
      </c>
      <c r="Z381" s="1424">
        <f t="shared" si="216"/>
        <v>0</v>
      </c>
      <c r="AA381" s="1424">
        <f t="shared" si="216"/>
        <v>0</v>
      </c>
      <c r="AB381" s="1424">
        <f t="shared" si="216"/>
        <v>0</v>
      </c>
      <c r="AC381" s="1424">
        <f t="shared" si="216"/>
        <v>0</v>
      </c>
      <c r="AD381" s="1424">
        <f t="shared" si="216"/>
        <v>0</v>
      </c>
      <c r="AE381" s="1424">
        <f t="shared" si="216"/>
        <v>0</v>
      </c>
      <c r="AF381" s="1424">
        <f t="shared" si="216"/>
        <v>0</v>
      </c>
      <c r="AG381" s="1424">
        <f t="shared" si="216"/>
        <v>0</v>
      </c>
      <c r="AH381" s="1424">
        <f t="shared" si="216"/>
        <v>0</v>
      </c>
      <c r="AI381" s="1424">
        <f t="shared" si="216"/>
        <v>0</v>
      </c>
      <c r="AJ381" s="1424">
        <f t="shared" si="216"/>
        <v>0</v>
      </c>
      <c r="AK381" s="1424">
        <f t="shared" si="216"/>
        <v>0</v>
      </c>
      <c r="AL381" s="1424">
        <f t="shared" si="216"/>
        <v>0</v>
      </c>
      <c r="AM381" s="1424">
        <f t="shared" si="216"/>
        <v>0</v>
      </c>
      <c r="AN381" s="1424">
        <f t="shared" si="216"/>
        <v>0</v>
      </c>
      <c r="AO381" s="1424">
        <f t="shared" si="216"/>
        <v>0</v>
      </c>
      <c r="AP381" s="1424">
        <f t="shared" si="216"/>
        <v>0</v>
      </c>
      <c r="AQ381" s="1424">
        <f t="shared" si="216"/>
        <v>0</v>
      </c>
      <c r="AR381" s="1424">
        <f t="shared" si="216"/>
        <v>0</v>
      </c>
      <c r="AS381" s="1424">
        <f t="shared" si="216"/>
        <v>0</v>
      </c>
      <c r="AT381" s="1424">
        <f t="shared" si="216"/>
        <v>0</v>
      </c>
      <c r="AU381" s="1424">
        <f t="shared" si="216"/>
        <v>0</v>
      </c>
      <c r="AV381" s="1424">
        <f t="shared" si="216"/>
        <v>0</v>
      </c>
      <c r="AW381" s="1424">
        <f t="shared" si="216"/>
        <v>0</v>
      </c>
      <c r="AX381" s="1424">
        <f t="shared" si="216"/>
        <v>0</v>
      </c>
      <c r="AY381" s="1424">
        <f t="shared" si="216"/>
        <v>0</v>
      </c>
      <c r="AZ381" s="1424">
        <f t="shared" si="216"/>
        <v>0</v>
      </c>
      <c r="BA381" s="1424">
        <f t="shared" si="216"/>
        <v>0</v>
      </c>
      <c r="BB381" s="1424">
        <f t="shared" si="216"/>
        <v>0</v>
      </c>
      <c r="BC381" s="1424">
        <f t="shared" si="216"/>
        <v>0</v>
      </c>
      <c r="BD381" s="1424">
        <f t="shared" si="216"/>
        <v>0</v>
      </c>
      <c r="BE381" s="1424">
        <f t="shared" si="216"/>
        <v>0</v>
      </c>
      <c r="BF381" s="1424">
        <f t="shared" si="216"/>
        <v>0</v>
      </c>
      <c r="BG381" s="1424">
        <f t="shared" si="216"/>
        <v>0</v>
      </c>
      <c r="BH381" s="1424">
        <f t="shared" si="216"/>
        <v>0</v>
      </c>
      <c r="BI381" s="1424">
        <f t="shared" si="216"/>
        <v>0</v>
      </c>
      <c r="BJ381" s="1424">
        <f t="shared" si="216"/>
        <v>0</v>
      </c>
      <c r="BK381" s="1424">
        <f t="shared" si="216"/>
        <v>0</v>
      </c>
      <c r="BL381" s="1424">
        <f t="shared" si="216"/>
        <v>0</v>
      </c>
      <c r="BM381" s="1424">
        <f t="shared" si="216"/>
        <v>0</v>
      </c>
      <c r="BN381" s="1449">
        <f t="shared" si="216"/>
        <v>0</v>
      </c>
      <c r="BO381" s="1432"/>
      <c r="BP381" s="1432"/>
      <c r="BQ381" s="1432"/>
      <c r="BR381" s="1432"/>
      <c r="BS381" s="1432"/>
      <c r="BT381" s="1432"/>
      <c r="BU381" s="1432"/>
      <c r="BV381" s="1432"/>
      <c r="BW381" s="1432"/>
      <c r="BX381" s="1432"/>
      <c r="BY381" s="1432"/>
      <c r="BZ381" s="1432"/>
      <c r="CA381" s="1432"/>
      <c r="CB381" s="1432"/>
      <c r="CC381" s="1432"/>
      <c r="CD381" s="1432"/>
      <c r="CE381" s="1432"/>
      <c r="CF381" s="1432"/>
      <c r="CG381" s="1432"/>
      <c r="CH381" s="1432"/>
      <c r="CI381" s="1432"/>
      <c r="CJ381" s="1432"/>
      <c r="CK381" s="1432"/>
      <c r="CL381" s="1432"/>
      <c r="CM381" s="1432"/>
      <c r="CN381" s="1432"/>
      <c r="CO381" s="1432"/>
      <c r="CP381" s="1432"/>
      <c r="CQ381" s="1432"/>
      <c r="CR381" s="1432"/>
      <c r="CS381" s="1432"/>
      <c r="CT381" s="1432"/>
      <c r="CU381" s="1432"/>
      <c r="CV381" s="1432"/>
      <c r="CW381" s="1432"/>
      <c r="CX381" s="1432"/>
      <c r="CY381" s="1432"/>
      <c r="CZ381" s="1432"/>
      <c r="DA381" s="1432"/>
      <c r="DB381" s="1432"/>
      <c r="DC381" s="1432"/>
      <c r="DD381" s="1432"/>
      <c r="DE381" s="1432"/>
      <c r="DF381" s="1432"/>
      <c r="DG381" s="1432"/>
      <c r="DH381" s="1432"/>
      <c r="DI381" s="1432"/>
      <c r="DJ381" s="1432"/>
      <c r="DK381" s="1432"/>
      <c r="DL381" s="1432"/>
    </row>
    <row r="382" spans="2:116" ht="10.5">
      <c r="B382" s="1624"/>
      <c r="C382" s="1446" t="s">
        <v>68</v>
      </c>
      <c r="D382" s="1425"/>
      <c r="E382" s="1425"/>
      <c r="F382" s="1425"/>
      <c r="G382" s="1425">
        <f t="shared" si="152"/>
        <v>0</v>
      </c>
      <c r="H382" s="1425">
        <f t="shared" si="216"/>
        <v>0</v>
      </c>
      <c r="I382" s="1425">
        <f t="shared" si="216"/>
        <v>0</v>
      </c>
      <c r="J382" s="1425">
        <f t="shared" si="216"/>
        <v>0</v>
      </c>
      <c r="K382" s="1425">
        <f t="shared" si="216"/>
        <v>0</v>
      </c>
      <c r="L382" s="1425">
        <f t="shared" si="216"/>
        <v>0</v>
      </c>
      <c r="M382" s="1425">
        <f t="shared" si="216"/>
        <v>0</v>
      </c>
      <c r="N382" s="1425">
        <f t="shared" si="216"/>
        <v>0</v>
      </c>
      <c r="O382" s="1425">
        <f t="shared" si="216"/>
        <v>0</v>
      </c>
      <c r="P382" s="1425">
        <f t="shared" si="216"/>
        <v>0</v>
      </c>
      <c r="Q382" s="1425">
        <f t="shared" si="216"/>
        <v>0</v>
      </c>
      <c r="R382" s="1425">
        <f t="shared" si="216"/>
        <v>0</v>
      </c>
      <c r="S382" s="1425">
        <f t="shared" si="216"/>
        <v>0</v>
      </c>
      <c r="T382" s="1425">
        <f t="shared" si="216"/>
        <v>0</v>
      </c>
      <c r="U382" s="1425">
        <f t="shared" si="216"/>
        <v>0</v>
      </c>
      <c r="V382" s="1425">
        <f t="shared" si="216"/>
        <v>0</v>
      </c>
      <c r="W382" s="1425">
        <f t="shared" si="216"/>
        <v>0</v>
      </c>
      <c r="X382" s="1425">
        <f t="shared" si="216"/>
        <v>0</v>
      </c>
      <c r="Y382" s="1425">
        <f t="shared" si="216"/>
        <v>0</v>
      </c>
      <c r="Z382" s="1425">
        <f t="shared" si="216"/>
        <v>0</v>
      </c>
      <c r="AA382" s="1425">
        <f t="shared" si="216"/>
        <v>0</v>
      </c>
      <c r="AB382" s="1425">
        <f t="shared" si="216"/>
        <v>0</v>
      </c>
      <c r="AC382" s="1425">
        <f t="shared" si="216"/>
        <v>0</v>
      </c>
      <c r="AD382" s="1425">
        <f t="shared" si="216"/>
        <v>0</v>
      </c>
      <c r="AE382" s="1425">
        <f t="shared" si="216"/>
        <v>0</v>
      </c>
      <c r="AF382" s="1425">
        <f t="shared" si="216"/>
        <v>0</v>
      </c>
      <c r="AG382" s="1425">
        <f t="shared" si="216"/>
        <v>0</v>
      </c>
      <c r="AH382" s="1425">
        <f t="shared" si="216"/>
        <v>0</v>
      </c>
      <c r="AI382" s="1425">
        <f t="shared" si="216"/>
        <v>0</v>
      </c>
      <c r="AJ382" s="1425">
        <f t="shared" si="216"/>
        <v>0</v>
      </c>
      <c r="AK382" s="1425">
        <f t="shared" si="216"/>
        <v>0</v>
      </c>
      <c r="AL382" s="1425">
        <f t="shared" si="216"/>
        <v>0</v>
      </c>
      <c r="AM382" s="1425">
        <f t="shared" si="216"/>
        <v>0</v>
      </c>
      <c r="AN382" s="1425">
        <f t="shared" si="216"/>
        <v>0</v>
      </c>
      <c r="AO382" s="1425">
        <f t="shared" si="216"/>
        <v>0</v>
      </c>
      <c r="AP382" s="1425">
        <f t="shared" si="216"/>
        <v>0</v>
      </c>
      <c r="AQ382" s="1425">
        <f t="shared" si="216"/>
        <v>0</v>
      </c>
      <c r="AR382" s="1425">
        <f t="shared" si="216"/>
        <v>0</v>
      </c>
      <c r="AS382" s="1425">
        <f t="shared" si="216"/>
        <v>0</v>
      </c>
      <c r="AT382" s="1425">
        <f t="shared" si="216"/>
        <v>0</v>
      </c>
      <c r="AU382" s="1425">
        <f t="shared" si="216"/>
        <v>0</v>
      </c>
      <c r="AV382" s="1425">
        <f t="shared" si="216"/>
        <v>0</v>
      </c>
      <c r="AW382" s="1425">
        <f t="shared" si="216"/>
        <v>0</v>
      </c>
      <c r="AX382" s="1425">
        <f t="shared" si="216"/>
        <v>0</v>
      </c>
      <c r="AY382" s="1425">
        <f t="shared" si="216"/>
        <v>0</v>
      </c>
      <c r="AZ382" s="1425">
        <f t="shared" si="216"/>
        <v>0</v>
      </c>
      <c r="BA382" s="1425">
        <f t="shared" si="216"/>
        <v>0</v>
      </c>
      <c r="BB382" s="1425">
        <f t="shared" si="216"/>
        <v>0</v>
      </c>
      <c r="BC382" s="1425">
        <f t="shared" si="216"/>
        <v>0</v>
      </c>
      <c r="BD382" s="1425">
        <f t="shared" si="216"/>
        <v>0</v>
      </c>
      <c r="BE382" s="1425">
        <f t="shared" si="216"/>
        <v>0</v>
      </c>
      <c r="BF382" s="1425">
        <f t="shared" si="216"/>
        <v>0</v>
      </c>
      <c r="BG382" s="1425">
        <f t="shared" si="216"/>
        <v>0</v>
      </c>
      <c r="BH382" s="1425">
        <f t="shared" si="216"/>
        <v>0</v>
      </c>
      <c r="BI382" s="1425">
        <f t="shared" si="216"/>
        <v>0</v>
      </c>
      <c r="BJ382" s="1425">
        <f t="shared" si="216"/>
        <v>0</v>
      </c>
      <c r="BK382" s="1425">
        <f t="shared" si="216"/>
        <v>0</v>
      </c>
      <c r="BL382" s="1425">
        <f t="shared" si="216"/>
        <v>0</v>
      </c>
      <c r="BM382" s="1425">
        <f t="shared" si="216"/>
        <v>0</v>
      </c>
      <c r="BN382" s="1448">
        <f t="shared" si="216"/>
        <v>0</v>
      </c>
      <c r="BO382" s="1432"/>
      <c r="BP382" s="1432"/>
      <c r="BQ382" s="1432"/>
      <c r="BR382" s="1432"/>
      <c r="BS382" s="1432"/>
      <c r="BT382" s="1432"/>
      <c r="BU382" s="1432"/>
      <c r="BV382" s="1432"/>
      <c r="BW382" s="1432"/>
      <c r="BX382" s="1432"/>
      <c r="BY382" s="1432"/>
      <c r="BZ382" s="1432"/>
      <c r="CA382" s="1432"/>
      <c r="CB382" s="1432"/>
      <c r="CC382" s="1432"/>
      <c r="CD382" s="1432"/>
      <c r="CE382" s="1432"/>
      <c r="CF382" s="1432"/>
      <c r="CG382" s="1432"/>
      <c r="CH382" s="1432"/>
      <c r="CI382" s="1432"/>
      <c r="CJ382" s="1432"/>
      <c r="CK382" s="1432"/>
      <c r="CL382" s="1432"/>
      <c r="CM382" s="1432"/>
      <c r="CN382" s="1432"/>
      <c r="CO382" s="1432"/>
      <c r="CP382" s="1432"/>
      <c r="CQ382" s="1432"/>
      <c r="CR382" s="1432"/>
      <c r="CS382" s="1432"/>
      <c r="CT382" s="1432"/>
      <c r="CU382" s="1432"/>
      <c r="CV382" s="1432"/>
      <c r="CW382" s="1432"/>
      <c r="CX382" s="1432"/>
      <c r="CY382" s="1432"/>
      <c r="CZ382" s="1432"/>
      <c r="DA382" s="1432"/>
      <c r="DB382" s="1432"/>
      <c r="DC382" s="1432"/>
      <c r="DD382" s="1432"/>
      <c r="DE382" s="1432"/>
      <c r="DF382" s="1432"/>
      <c r="DG382" s="1432"/>
      <c r="DH382" s="1432"/>
      <c r="DI382" s="1432"/>
      <c r="DJ382" s="1432"/>
      <c r="DK382" s="1432"/>
      <c r="DL382" s="1432"/>
    </row>
    <row r="383" spans="2:116" ht="10.8" thickBot="1">
      <c r="B383" s="1458"/>
      <c r="C383" s="1446" t="s">
        <v>69</v>
      </c>
      <c r="D383" s="1424"/>
      <c r="E383" s="1424"/>
      <c r="F383" s="1424"/>
      <c r="G383" s="1424">
        <f t="shared" si="152"/>
        <v>0</v>
      </c>
      <c r="H383" s="1424">
        <f t="shared" si="216"/>
        <v>0</v>
      </c>
      <c r="I383" s="1424">
        <f t="shared" si="216"/>
        <v>0</v>
      </c>
      <c r="J383" s="1424">
        <f t="shared" si="216"/>
        <v>0</v>
      </c>
      <c r="K383" s="1424">
        <f t="shared" si="216"/>
        <v>0</v>
      </c>
      <c r="L383" s="1424">
        <f t="shared" si="216"/>
        <v>0</v>
      </c>
      <c r="M383" s="1424">
        <f t="shared" si="216"/>
        <v>0</v>
      </c>
      <c r="N383" s="1424">
        <f t="shared" si="216"/>
        <v>0</v>
      </c>
      <c r="O383" s="1424">
        <f t="shared" si="216"/>
        <v>0</v>
      </c>
      <c r="P383" s="1424">
        <f t="shared" si="216"/>
        <v>0</v>
      </c>
      <c r="Q383" s="1424">
        <f t="shared" si="216"/>
        <v>0</v>
      </c>
      <c r="R383" s="1424">
        <f t="shared" si="216"/>
        <v>0</v>
      </c>
      <c r="S383" s="1424">
        <f t="shared" si="216"/>
        <v>0</v>
      </c>
      <c r="T383" s="1424">
        <f t="shared" si="216"/>
        <v>0</v>
      </c>
      <c r="U383" s="1424">
        <f t="shared" si="216"/>
        <v>0</v>
      </c>
      <c r="V383" s="1424">
        <f t="shared" si="216"/>
        <v>0</v>
      </c>
      <c r="W383" s="1424">
        <f t="shared" si="216"/>
        <v>0</v>
      </c>
      <c r="X383" s="1424">
        <f t="shared" si="216"/>
        <v>0</v>
      </c>
      <c r="Y383" s="1424">
        <f t="shared" si="216"/>
        <v>0</v>
      </c>
      <c r="Z383" s="1424">
        <f t="shared" si="216"/>
        <v>0</v>
      </c>
      <c r="AA383" s="1424">
        <f t="shared" si="216"/>
        <v>0</v>
      </c>
      <c r="AB383" s="1424">
        <f t="shared" si="216"/>
        <v>0</v>
      </c>
      <c r="AC383" s="1424">
        <f t="shared" si="216"/>
        <v>0</v>
      </c>
      <c r="AD383" s="1424">
        <f t="shared" si="216"/>
        <v>0</v>
      </c>
      <c r="AE383" s="1424">
        <f t="shared" si="216"/>
        <v>0</v>
      </c>
      <c r="AF383" s="1424">
        <f t="shared" si="216"/>
        <v>0</v>
      </c>
      <c r="AG383" s="1424">
        <f t="shared" si="216"/>
        <v>0</v>
      </c>
      <c r="AH383" s="1424">
        <f t="shared" si="216"/>
        <v>0</v>
      </c>
      <c r="AI383" s="1424">
        <f t="shared" si="216"/>
        <v>0</v>
      </c>
      <c r="AJ383" s="1424">
        <f t="shared" si="216"/>
        <v>0</v>
      </c>
      <c r="AK383" s="1424">
        <f t="shared" si="216"/>
        <v>0</v>
      </c>
      <c r="AL383" s="1424">
        <f t="shared" si="216"/>
        <v>0</v>
      </c>
      <c r="AM383" s="1424">
        <f t="shared" si="216"/>
        <v>0</v>
      </c>
      <c r="AN383" s="1424">
        <f t="shared" si="216"/>
        <v>0</v>
      </c>
      <c r="AO383" s="1424">
        <f t="shared" si="216"/>
        <v>0</v>
      </c>
      <c r="AP383" s="1424">
        <f t="shared" si="216"/>
        <v>0</v>
      </c>
      <c r="AQ383" s="1424">
        <f t="shared" si="216"/>
        <v>0</v>
      </c>
      <c r="AR383" s="1424">
        <f t="shared" si="216"/>
        <v>0</v>
      </c>
      <c r="AS383" s="1424">
        <f t="shared" si="216"/>
        <v>0</v>
      </c>
      <c r="AT383" s="1424">
        <f t="shared" si="216"/>
        <v>0</v>
      </c>
      <c r="AU383" s="1424">
        <f t="shared" si="216"/>
        <v>0</v>
      </c>
      <c r="AV383" s="1424">
        <f t="shared" si="216"/>
        <v>0</v>
      </c>
      <c r="AW383" s="1424">
        <f t="shared" si="216"/>
        <v>0</v>
      </c>
      <c r="AX383" s="1424">
        <f t="shared" si="216"/>
        <v>0</v>
      </c>
      <c r="AY383" s="1424">
        <f t="shared" si="216"/>
        <v>0</v>
      </c>
      <c r="AZ383" s="1424">
        <f t="shared" si="216"/>
        <v>0</v>
      </c>
      <c r="BA383" s="1424">
        <f t="shared" si="216"/>
        <v>0</v>
      </c>
      <c r="BB383" s="1424">
        <f t="shared" si="216"/>
        <v>0</v>
      </c>
      <c r="BC383" s="1424">
        <f t="shared" si="216"/>
        <v>0</v>
      </c>
      <c r="BD383" s="1424">
        <f t="shared" si="216"/>
        <v>0</v>
      </c>
      <c r="BE383" s="1424">
        <f t="shared" si="216"/>
        <v>0</v>
      </c>
      <c r="BF383" s="1424">
        <f t="shared" si="216"/>
        <v>0</v>
      </c>
      <c r="BG383" s="1424">
        <f t="shared" si="216"/>
        <v>0</v>
      </c>
      <c r="BH383" s="1424">
        <f t="shared" si="216"/>
        <v>0</v>
      </c>
      <c r="BI383" s="1424">
        <f t="shared" si="216"/>
        <v>0</v>
      </c>
      <c r="BJ383" s="1424">
        <f t="shared" si="216"/>
        <v>0</v>
      </c>
      <c r="BK383" s="1424">
        <f t="shared" si="216"/>
        <v>0</v>
      </c>
      <c r="BL383" s="1424">
        <f t="shared" si="216"/>
        <v>0</v>
      </c>
      <c r="BM383" s="1424">
        <f t="shared" si="216"/>
        <v>0</v>
      </c>
      <c r="BN383" s="1449">
        <f t="shared" si="216"/>
        <v>0</v>
      </c>
      <c r="BO383" s="1432"/>
      <c r="BP383" s="1432"/>
      <c r="BQ383" s="1432"/>
      <c r="BR383" s="1432"/>
      <c r="BS383" s="1432"/>
      <c r="BT383" s="1432"/>
      <c r="BU383" s="1432"/>
      <c r="BV383" s="1432"/>
      <c r="BW383" s="1432"/>
      <c r="BX383" s="1432"/>
      <c r="BY383" s="1432"/>
      <c r="BZ383" s="1432"/>
      <c r="CA383" s="1432"/>
      <c r="CB383" s="1432"/>
      <c r="CC383" s="1432"/>
      <c r="CD383" s="1432"/>
      <c r="CE383" s="1432"/>
      <c r="CF383" s="1432"/>
      <c r="CG383" s="1432"/>
      <c r="CH383" s="1432"/>
      <c r="CI383" s="1432"/>
      <c r="CJ383" s="1432"/>
      <c r="CK383" s="1432"/>
      <c r="CL383" s="1432"/>
      <c r="CM383" s="1432"/>
      <c r="CN383" s="1432"/>
      <c r="CO383" s="1432"/>
      <c r="CP383" s="1432"/>
      <c r="CQ383" s="1432"/>
      <c r="CR383" s="1432"/>
      <c r="CS383" s="1432"/>
      <c r="CT383" s="1432"/>
      <c r="CU383" s="1432"/>
      <c r="CV383" s="1432"/>
      <c r="CW383" s="1432"/>
      <c r="CX383" s="1432"/>
      <c r="CY383" s="1432"/>
      <c r="CZ383" s="1432"/>
      <c r="DA383" s="1432"/>
      <c r="DB383" s="1432"/>
      <c r="DC383" s="1432"/>
      <c r="DD383" s="1432"/>
      <c r="DE383" s="1432"/>
      <c r="DF383" s="1432"/>
      <c r="DG383" s="1432"/>
      <c r="DH383" s="1432"/>
      <c r="DI383" s="1432"/>
      <c r="DJ383" s="1432"/>
      <c r="DK383" s="1432"/>
      <c r="DL383" s="1432"/>
    </row>
    <row r="384" spans="2:116" ht="12.6" thickBot="1">
      <c r="B384" s="1628" t="s">
        <v>154</v>
      </c>
      <c r="C384" s="1629"/>
      <c r="D384" s="1450"/>
      <c r="E384" s="1450"/>
      <c r="F384" s="1450"/>
      <c r="G384" s="1450">
        <f>SUM(G323:G363)</f>
        <v>0</v>
      </c>
      <c r="H384" s="1450">
        <f t="shared" ref="H384:AT384" si="217">SUM(H323:H363)</f>
        <v>0</v>
      </c>
      <c r="I384" s="1450">
        <f t="shared" si="217"/>
        <v>0</v>
      </c>
      <c r="J384" s="1450">
        <f t="shared" si="217"/>
        <v>0</v>
      </c>
      <c r="K384" s="1450">
        <f t="shared" si="217"/>
        <v>0</v>
      </c>
      <c r="L384" s="1450">
        <f t="shared" si="217"/>
        <v>0</v>
      </c>
      <c r="M384" s="1450">
        <f t="shared" si="217"/>
        <v>0</v>
      </c>
      <c r="N384" s="1450">
        <f t="shared" si="217"/>
        <v>0</v>
      </c>
      <c r="O384" s="1450">
        <f t="shared" si="217"/>
        <v>0</v>
      </c>
      <c r="P384" s="1450">
        <f t="shared" si="217"/>
        <v>0</v>
      </c>
      <c r="Q384" s="1450">
        <f t="shared" si="217"/>
        <v>0</v>
      </c>
      <c r="R384" s="1450">
        <f t="shared" si="217"/>
        <v>0</v>
      </c>
      <c r="S384" s="1450">
        <f t="shared" si="217"/>
        <v>0</v>
      </c>
      <c r="T384" s="1450">
        <f t="shared" si="217"/>
        <v>0</v>
      </c>
      <c r="U384" s="1450">
        <f t="shared" si="217"/>
        <v>0</v>
      </c>
      <c r="V384" s="1450">
        <f t="shared" si="217"/>
        <v>0</v>
      </c>
      <c r="W384" s="1450">
        <f t="shared" si="217"/>
        <v>0</v>
      </c>
      <c r="X384" s="1450">
        <f t="shared" si="217"/>
        <v>0</v>
      </c>
      <c r="Y384" s="1450">
        <f t="shared" si="217"/>
        <v>0</v>
      </c>
      <c r="Z384" s="1450">
        <f t="shared" si="217"/>
        <v>0</v>
      </c>
      <c r="AA384" s="1450">
        <f t="shared" si="217"/>
        <v>0</v>
      </c>
      <c r="AB384" s="1450">
        <f t="shared" si="217"/>
        <v>0</v>
      </c>
      <c r="AC384" s="1450">
        <f t="shared" si="217"/>
        <v>0</v>
      </c>
      <c r="AD384" s="1450">
        <f t="shared" si="217"/>
        <v>0</v>
      </c>
      <c r="AE384" s="1450">
        <f t="shared" si="217"/>
        <v>0</v>
      </c>
      <c r="AF384" s="1450">
        <f t="shared" si="217"/>
        <v>0</v>
      </c>
      <c r="AG384" s="1450">
        <f t="shared" si="217"/>
        <v>0</v>
      </c>
      <c r="AH384" s="1450">
        <f t="shared" si="217"/>
        <v>0</v>
      </c>
      <c r="AI384" s="1450">
        <f t="shared" si="217"/>
        <v>0</v>
      </c>
      <c r="AJ384" s="1450">
        <f t="shared" si="217"/>
        <v>0</v>
      </c>
      <c r="AK384" s="1450">
        <f t="shared" si="217"/>
        <v>0</v>
      </c>
      <c r="AL384" s="1450">
        <f t="shared" si="217"/>
        <v>0</v>
      </c>
      <c r="AM384" s="1450">
        <f t="shared" si="217"/>
        <v>0</v>
      </c>
      <c r="AN384" s="1450">
        <f t="shared" si="217"/>
        <v>0</v>
      </c>
      <c r="AO384" s="1450">
        <f t="shared" si="217"/>
        <v>0</v>
      </c>
      <c r="AP384" s="1450">
        <f t="shared" si="217"/>
        <v>0</v>
      </c>
      <c r="AQ384" s="1450">
        <f t="shared" si="217"/>
        <v>0</v>
      </c>
      <c r="AR384" s="1450">
        <f t="shared" si="217"/>
        <v>0</v>
      </c>
      <c r="AS384" s="1450">
        <f t="shared" si="217"/>
        <v>0</v>
      </c>
      <c r="AT384" s="1450">
        <f t="shared" si="217"/>
        <v>0</v>
      </c>
      <c r="AU384" s="1450">
        <f t="shared" ref="AU384:BN384" si="218">SUM(AU323:AU363)</f>
        <v>0</v>
      </c>
      <c r="AV384" s="1450">
        <f t="shared" si="218"/>
        <v>0</v>
      </c>
      <c r="AW384" s="1450">
        <f t="shared" si="218"/>
        <v>0</v>
      </c>
      <c r="AX384" s="1450">
        <f t="shared" si="218"/>
        <v>0</v>
      </c>
      <c r="AY384" s="1450">
        <f t="shared" si="218"/>
        <v>0</v>
      </c>
      <c r="AZ384" s="1450">
        <f t="shared" si="218"/>
        <v>0</v>
      </c>
      <c r="BA384" s="1450">
        <f t="shared" si="218"/>
        <v>0</v>
      </c>
      <c r="BB384" s="1450">
        <f t="shared" si="218"/>
        <v>0</v>
      </c>
      <c r="BC384" s="1450">
        <f t="shared" si="218"/>
        <v>0</v>
      </c>
      <c r="BD384" s="1450">
        <f t="shared" si="218"/>
        <v>0</v>
      </c>
      <c r="BE384" s="1450">
        <f t="shared" si="218"/>
        <v>0</v>
      </c>
      <c r="BF384" s="1450">
        <f t="shared" si="218"/>
        <v>0</v>
      </c>
      <c r="BG384" s="1450">
        <f t="shared" si="218"/>
        <v>0</v>
      </c>
      <c r="BH384" s="1450">
        <f t="shared" si="218"/>
        <v>0</v>
      </c>
      <c r="BI384" s="1450">
        <f t="shared" si="218"/>
        <v>0</v>
      </c>
      <c r="BJ384" s="1450">
        <f t="shared" si="218"/>
        <v>0</v>
      </c>
      <c r="BK384" s="1450">
        <f t="shared" si="218"/>
        <v>0</v>
      </c>
      <c r="BL384" s="1450">
        <f t="shared" si="218"/>
        <v>0</v>
      </c>
      <c r="BM384" s="1450">
        <f t="shared" si="218"/>
        <v>0</v>
      </c>
      <c r="BN384" s="1463">
        <f t="shared" si="218"/>
        <v>0</v>
      </c>
      <c r="BO384" s="1464"/>
      <c r="BP384" s="1464"/>
      <c r="BQ384" s="1464"/>
      <c r="BR384" s="1464"/>
      <c r="BS384" s="1464"/>
      <c r="BT384" s="1464"/>
      <c r="BU384" s="1464"/>
      <c r="BV384" s="1464"/>
      <c r="BW384" s="1464"/>
      <c r="BX384" s="1464"/>
      <c r="BY384" s="1464"/>
      <c r="BZ384" s="1464"/>
      <c r="CA384" s="1464"/>
      <c r="CB384" s="1464"/>
      <c r="CC384" s="1464"/>
      <c r="CD384" s="1464"/>
      <c r="CE384" s="1464"/>
      <c r="CF384" s="1464"/>
      <c r="CG384" s="1464"/>
      <c r="CH384" s="1464"/>
      <c r="CI384" s="1464"/>
      <c r="CJ384" s="1464"/>
      <c r="CK384" s="1464"/>
      <c r="CL384" s="1464"/>
      <c r="CM384" s="1464"/>
      <c r="CN384" s="1464"/>
      <c r="CO384" s="1464"/>
      <c r="CP384" s="1464"/>
      <c r="CQ384" s="1464"/>
      <c r="CR384" s="1464"/>
      <c r="CS384" s="1464"/>
      <c r="CT384" s="1464"/>
      <c r="CU384" s="1464"/>
      <c r="CV384" s="1464"/>
      <c r="CW384" s="1464"/>
      <c r="CX384" s="1464"/>
      <c r="CY384" s="1464"/>
      <c r="CZ384" s="1464"/>
      <c r="DA384" s="1464"/>
      <c r="DB384" s="1464"/>
      <c r="DC384" s="1464"/>
      <c r="DD384" s="1464"/>
      <c r="DE384" s="1464"/>
      <c r="DF384" s="1464"/>
      <c r="DG384" s="1464"/>
      <c r="DH384" s="1464"/>
      <c r="DI384" s="1464"/>
      <c r="DJ384" s="1464"/>
      <c r="DK384" s="1464"/>
      <c r="DL384" s="1464"/>
    </row>
  </sheetData>
  <mergeCells count="121">
    <mergeCell ref="AA3:AC3"/>
    <mergeCell ref="AE3:AG3"/>
    <mergeCell ref="AI3:AK3"/>
    <mergeCell ref="AM3:AO3"/>
    <mergeCell ref="B297:B299"/>
    <mergeCell ref="B88:B90"/>
    <mergeCell ref="W3:Y3"/>
    <mergeCell ref="B5:B8"/>
    <mergeCell ref="B9:B12"/>
    <mergeCell ref="B13:B16"/>
    <mergeCell ref="G3:J3"/>
    <mergeCell ref="K3:N3"/>
    <mergeCell ref="O3:R3"/>
    <mergeCell ref="S3:V3"/>
    <mergeCell ref="B281:B283"/>
    <mergeCell ref="B285:B287"/>
    <mergeCell ref="B289:B291"/>
    <mergeCell ref="B293:B295"/>
    <mergeCell ref="B198:B201"/>
    <mergeCell ref="B277:B279"/>
    <mergeCell ref="B261:B264"/>
    <mergeCell ref="B226:B228"/>
    <mergeCell ref="B230:B232"/>
    <mergeCell ref="B234:B236"/>
    <mergeCell ref="B384:C384"/>
    <mergeCell ref="B321:C321"/>
    <mergeCell ref="B324:B327"/>
    <mergeCell ref="B328:B331"/>
    <mergeCell ref="B332:B335"/>
    <mergeCell ref="B352:B354"/>
    <mergeCell ref="B356:B358"/>
    <mergeCell ref="B360:B362"/>
    <mergeCell ref="B348:B350"/>
    <mergeCell ref="B336:B339"/>
    <mergeCell ref="B372:B374"/>
    <mergeCell ref="B376:B378"/>
    <mergeCell ref="B380:B382"/>
    <mergeCell ref="B344:B346"/>
    <mergeCell ref="B340:B342"/>
    <mergeCell ref="BK3:BM3"/>
    <mergeCell ref="B364:B366"/>
    <mergeCell ref="B368:B370"/>
    <mergeCell ref="B301:B303"/>
    <mergeCell ref="B305:B307"/>
    <mergeCell ref="B309:B311"/>
    <mergeCell ref="B313:B315"/>
    <mergeCell ref="B317:B319"/>
    <mergeCell ref="B124:B126"/>
    <mergeCell ref="B171:B173"/>
    <mergeCell ref="B61:B63"/>
    <mergeCell ref="B108:B110"/>
    <mergeCell ref="B112:B114"/>
    <mergeCell ref="B116:B118"/>
    <mergeCell ref="B100:B102"/>
    <mergeCell ref="B104:B106"/>
    <mergeCell ref="B96:B98"/>
    <mergeCell ref="B92:B94"/>
    <mergeCell ref="AE196:AG196"/>
    <mergeCell ref="AI196:AK196"/>
    <mergeCell ref="AM196:AO196"/>
    <mergeCell ref="AQ196:AS196"/>
    <mergeCell ref="G196:J196"/>
    <mergeCell ref="K196:N196"/>
    <mergeCell ref="AY3:BA3"/>
    <mergeCell ref="B214:B216"/>
    <mergeCell ref="B206:B209"/>
    <mergeCell ref="B175:B177"/>
    <mergeCell ref="B179:B181"/>
    <mergeCell ref="B183:B185"/>
    <mergeCell ref="B210:B213"/>
    <mergeCell ref="O196:R196"/>
    <mergeCell ref="S196:V196"/>
    <mergeCell ref="W196:Y196"/>
    <mergeCell ref="AA196:AC196"/>
    <mergeCell ref="B202:B205"/>
    <mergeCell ref="B84:B86"/>
    <mergeCell ref="B17:B20"/>
    <mergeCell ref="B21:B23"/>
    <mergeCell ref="B65:C65"/>
    <mergeCell ref="B68:B71"/>
    <mergeCell ref="B25:B27"/>
    <mergeCell ref="B29:B31"/>
    <mergeCell ref="B33:B35"/>
    <mergeCell ref="B37:B39"/>
    <mergeCell ref="B41:B43"/>
    <mergeCell ref="B45:B47"/>
    <mergeCell ref="AQ3:AS3"/>
    <mergeCell ref="B258:C258"/>
    <mergeCell ref="B254:B256"/>
    <mergeCell ref="B143:B146"/>
    <mergeCell ref="B147:B149"/>
    <mergeCell ref="B191:C191"/>
    <mergeCell ref="B265:B268"/>
    <mergeCell ref="B269:B272"/>
    <mergeCell ref="B273:B276"/>
    <mergeCell ref="B218:B220"/>
    <mergeCell ref="B222:B224"/>
    <mergeCell ref="BC3:BE3"/>
    <mergeCell ref="BG3:BI3"/>
    <mergeCell ref="B238:B240"/>
    <mergeCell ref="B242:B244"/>
    <mergeCell ref="B246:B248"/>
    <mergeCell ref="B250:B252"/>
    <mergeCell ref="AU3:AW3"/>
    <mergeCell ref="B187:B189"/>
    <mergeCell ref="B53:B55"/>
    <mergeCell ref="B57:B59"/>
    <mergeCell ref="B151:B153"/>
    <mergeCell ref="B155:B157"/>
    <mergeCell ref="B159:B161"/>
    <mergeCell ref="B163:B165"/>
    <mergeCell ref="B167:B169"/>
    <mergeCell ref="B120:B122"/>
    <mergeCell ref="B49:B51"/>
    <mergeCell ref="B128:C128"/>
    <mergeCell ref="B131:B134"/>
    <mergeCell ref="B135:B138"/>
    <mergeCell ref="B139:B142"/>
    <mergeCell ref="B72:B75"/>
    <mergeCell ref="B76:B79"/>
    <mergeCell ref="B80:B83"/>
  </mergeCells>
  <phoneticPr fontId="0" type="noConversion"/>
  <pageMargins left="0.75" right="0.75" top="1" bottom="1" header="0.5" footer="0.5"/>
  <pageSetup paperSize="9" orientation="portrait" r:id="rId1"/>
  <headerFooter alignWithMargins="0"/>
  <ignoredErrors>
    <ignoredError sqref="AA65" formula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10">
    <tabColor rgb="FF002060"/>
  </sheetPr>
  <dimension ref="A1:O15"/>
  <sheetViews>
    <sheetView zoomScaleNormal="100" zoomScaleSheetLayoutView="100" workbookViewId="0">
      <selection activeCell="A15" sqref="A15"/>
    </sheetView>
  </sheetViews>
  <sheetFormatPr defaultColWidth="9.21875" defaultRowHeight="10.199999999999999"/>
  <cols>
    <col min="1" max="1" width="30.44140625" style="2" bestFit="1" customWidth="1"/>
    <col min="2" max="15" width="11.21875" style="2" bestFit="1" customWidth="1"/>
    <col min="16" max="24" width="9.21875" style="2" customWidth="1"/>
    <col min="25" max="16384" width="9.21875" style="2"/>
  </cols>
  <sheetData>
    <row r="1" spans="1:15" s="4" customFormat="1"/>
    <row r="2" spans="1:15" s="4" customFormat="1"/>
    <row r="3" spans="1:15" s="4" customFormat="1" ht="10.5">
      <c r="A3" s="46" t="s">
        <v>122</v>
      </c>
      <c r="B3" s="1632" t="s">
        <v>49</v>
      </c>
      <c r="C3" s="1632"/>
      <c r="D3" s="1632"/>
      <c r="E3" s="1632"/>
      <c r="F3" s="1632" t="s">
        <v>77</v>
      </c>
      <c r="G3" s="1632"/>
      <c r="H3" s="1632"/>
      <c r="I3" s="1632"/>
      <c r="J3" s="1632" t="s">
        <v>78</v>
      </c>
      <c r="K3" s="1632"/>
      <c r="L3" s="1632"/>
      <c r="M3" s="1632"/>
      <c r="N3" s="75" t="s">
        <v>79</v>
      </c>
      <c r="O3" s="76" t="s">
        <v>80</v>
      </c>
    </row>
    <row r="4" spans="1:15" s="4" customFormat="1" ht="10.5">
      <c r="A4" s="79"/>
      <c r="B4" s="77" t="s">
        <v>66</v>
      </c>
      <c r="C4" s="77" t="s">
        <v>67</v>
      </c>
      <c r="D4" s="77" t="s">
        <v>68</v>
      </c>
      <c r="E4" s="77" t="s">
        <v>69</v>
      </c>
      <c r="F4" s="77" t="s">
        <v>66</v>
      </c>
      <c r="G4" s="77" t="s">
        <v>67</v>
      </c>
      <c r="H4" s="77" t="s">
        <v>68</v>
      </c>
      <c r="I4" s="77" t="s">
        <v>69</v>
      </c>
      <c r="J4" s="77" t="s">
        <v>66</v>
      </c>
      <c r="K4" s="77" t="s">
        <v>67</v>
      </c>
      <c r="L4" s="77" t="s">
        <v>68</v>
      </c>
      <c r="M4" s="77" t="s">
        <v>69</v>
      </c>
      <c r="N4" s="77"/>
      <c r="O4" s="78"/>
    </row>
    <row r="5" spans="1:15" s="4" customFormat="1">
      <c r="A5" s="8"/>
      <c r="O5" s="121"/>
    </row>
    <row r="6" spans="1:15" s="4" customFormat="1">
      <c r="A6" s="8" t="s">
        <v>151</v>
      </c>
      <c r="B6" s="122">
        <f>+'Full Assumptions '!C501</f>
        <v>0</v>
      </c>
      <c r="C6" s="122">
        <f>+B10</f>
        <v>0</v>
      </c>
      <c r="D6" s="122">
        <f t="shared" ref="D6:O6" si="0">+C10</f>
        <v>0</v>
      </c>
      <c r="E6" s="122">
        <f t="shared" si="0"/>
        <v>0</v>
      </c>
      <c r="F6" s="122">
        <f t="shared" si="0"/>
        <v>0</v>
      </c>
      <c r="G6" s="122">
        <f t="shared" si="0"/>
        <v>0</v>
      </c>
      <c r="H6" s="122">
        <f t="shared" si="0"/>
        <v>0</v>
      </c>
      <c r="I6" s="122">
        <f t="shared" si="0"/>
        <v>0</v>
      </c>
      <c r="J6" s="122">
        <f t="shared" si="0"/>
        <v>0</v>
      </c>
      <c r="K6" s="122">
        <f t="shared" si="0"/>
        <v>0</v>
      </c>
      <c r="L6" s="122">
        <f t="shared" si="0"/>
        <v>0</v>
      </c>
      <c r="M6" s="122">
        <f t="shared" si="0"/>
        <v>0</v>
      </c>
      <c r="N6" s="122">
        <f t="shared" si="0"/>
        <v>0</v>
      </c>
      <c r="O6" s="123">
        <f t="shared" si="0"/>
        <v>0</v>
      </c>
    </row>
    <row r="7" spans="1:15" s="4" customFormat="1">
      <c r="A7" s="8"/>
      <c r="B7" s="122"/>
      <c r="C7" s="122"/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2"/>
      <c r="O7" s="123"/>
    </row>
    <row r="8" spans="1:15" s="4" customFormat="1">
      <c r="A8" s="8" t="s">
        <v>129</v>
      </c>
      <c r="B8" s="122">
        <v>0</v>
      </c>
      <c r="C8" s="122">
        <v>0</v>
      </c>
      <c r="D8" s="122">
        <v>0</v>
      </c>
      <c r="E8" s="122">
        <v>0</v>
      </c>
      <c r="F8" s="122">
        <v>0</v>
      </c>
      <c r="G8" s="122">
        <v>0</v>
      </c>
      <c r="H8" s="122">
        <v>0</v>
      </c>
      <c r="I8" s="122">
        <f>IF('Full Assumptions '!$C$505=2,I6,0)</f>
        <v>0</v>
      </c>
      <c r="J8" s="122">
        <v>0</v>
      </c>
      <c r="K8" s="122">
        <v>0</v>
      </c>
      <c r="L8" s="122">
        <v>0</v>
      </c>
      <c r="M8" s="122">
        <f>IF('Full Assumptions '!$C$505=3,M6,0)</f>
        <v>0</v>
      </c>
      <c r="N8" s="122">
        <f>IF('Full Assumptions '!$C$505=4,N6,0)</f>
        <v>0</v>
      </c>
      <c r="O8" s="123">
        <f>IF('Full Assumptions '!$C$505=5,O6,0)</f>
        <v>0</v>
      </c>
    </row>
    <row r="9" spans="1:15" s="4" customFormat="1">
      <c r="A9" s="8"/>
      <c r="B9" s="122"/>
      <c r="C9" s="122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  <c r="O9" s="123"/>
    </row>
    <row r="10" spans="1:15" s="4" customFormat="1">
      <c r="A10" s="128" t="s">
        <v>130</v>
      </c>
      <c r="B10" s="124">
        <f>+B6-B8</f>
        <v>0</v>
      </c>
      <c r="C10" s="124">
        <f t="shared" ref="C10:O10" si="1">+C6-C8</f>
        <v>0</v>
      </c>
      <c r="D10" s="124">
        <f t="shared" si="1"/>
        <v>0</v>
      </c>
      <c r="E10" s="124">
        <f t="shared" si="1"/>
        <v>0</v>
      </c>
      <c r="F10" s="124">
        <f t="shared" si="1"/>
        <v>0</v>
      </c>
      <c r="G10" s="124">
        <f t="shared" si="1"/>
        <v>0</v>
      </c>
      <c r="H10" s="124">
        <f t="shared" si="1"/>
        <v>0</v>
      </c>
      <c r="I10" s="124">
        <f t="shared" si="1"/>
        <v>0</v>
      </c>
      <c r="J10" s="124">
        <f t="shared" si="1"/>
        <v>0</v>
      </c>
      <c r="K10" s="124">
        <f t="shared" si="1"/>
        <v>0</v>
      </c>
      <c r="L10" s="124">
        <f t="shared" si="1"/>
        <v>0</v>
      </c>
      <c r="M10" s="124">
        <f t="shared" si="1"/>
        <v>0</v>
      </c>
      <c r="N10" s="124">
        <f t="shared" si="1"/>
        <v>0</v>
      </c>
      <c r="O10" s="125">
        <f t="shared" si="1"/>
        <v>0</v>
      </c>
    </row>
    <row r="11" spans="1:15" s="4" customFormat="1">
      <c r="A11" s="8"/>
      <c r="O11" s="121"/>
    </row>
    <row r="12" spans="1:15" s="4" customFormat="1">
      <c r="A12" s="8"/>
      <c r="O12" s="121"/>
    </row>
    <row r="13" spans="1:15" s="4" customFormat="1">
      <c r="A13" s="8" t="s">
        <v>171</v>
      </c>
      <c r="B13" s="122">
        <f>ROUND(+B6*'Full Assumptions '!$C$507/4,-2)</f>
        <v>0</v>
      </c>
      <c r="C13" s="122">
        <f>ROUND(+B10*'Full Assumptions '!$C$507/4,-2)</f>
        <v>0</v>
      </c>
      <c r="D13" s="122">
        <f>ROUND(+C10*'Full Assumptions '!$C$507/4,-2)</f>
        <v>0</v>
      </c>
      <c r="E13" s="122">
        <f>ROUND(+D10*'Full Assumptions '!$C$507/4,-2)</f>
        <v>0</v>
      </c>
      <c r="F13" s="122">
        <f>ROUND(+E10*'Full Assumptions '!$C$507/4,-2)</f>
        <v>0</v>
      </c>
      <c r="G13" s="122">
        <f>ROUND(+F10*'Full Assumptions '!$C$507/4,-2)</f>
        <v>0</v>
      </c>
      <c r="H13" s="122">
        <f>ROUND(+G10*'Full Assumptions '!$C$507/4,-2)</f>
        <v>0</v>
      </c>
      <c r="I13" s="122">
        <f>ROUND(+H10*'Full Assumptions '!$C$507/4,-2)</f>
        <v>0</v>
      </c>
      <c r="J13" s="122">
        <f>ROUND(+I10*'Full Assumptions '!$C$507/4,-2)</f>
        <v>0</v>
      </c>
      <c r="K13" s="122">
        <f>ROUND(+J10*'Full Assumptions '!$C$507/4,-2)</f>
        <v>0</v>
      </c>
      <c r="L13" s="122">
        <f>ROUND(+K10*'Full Assumptions '!$C$507/4,-2)</f>
        <v>0</v>
      </c>
      <c r="M13" s="122">
        <f>ROUND(+L10*'Full Assumptions '!$C$507/4,-2)</f>
        <v>0</v>
      </c>
      <c r="N13" s="122">
        <f>ROUND(+M10*'Full Assumptions '!$C$507,-2)</f>
        <v>0</v>
      </c>
      <c r="O13" s="123">
        <f>ROUND(+N10*'Full Assumptions '!$C$507,-2)</f>
        <v>0</v>
      </c>
    </row>
    <row r="14" spans="1:15" s="4" customFormat="1">
      <c r="A14" s="126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27"/>
    </row>
    <row r="15" spans="1:15">
      <c r="A15" s="2" t="s">
        <v>860</v>
      </c>
    </row>
  </sheetData>
  <mergeCells count="3">
    <mergeCell ref="B3:E3"/>
    <mergeCell ref="F3:I3"/>
    <mergeCell ref="J3:M3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24">
    <tabColor rgb="FF002060"/>
  </sheetPr>
  <dimension ref="B2:H20"/>
  <sheetViews>
    <sheetView topLeftCell="A16" zoomScaleNormal="100" workbookViewId="0">
      <selection activeCell="AE7" sqref="AE7"/>
    </sheetView>
  </sheetViews>
  <sheetFormatPr defaultRowHeight="12.3"/>
  <cols>
    <col min="1" max="1" width="2.77734375" style="1466" customWidth="1"/>
    <col min="2" max="16384" width="8.88671875" style="1466"/>
  </cols>
  <sheetData>
    <row r="2" spans="2:8" ht="12.6" thickBot="1">
      <c r="B2" s="1465"/>
      <c r="C2" s="1465"/>
      <c r="D2" s="1465"/>
      <c r="E2" s="1465"/>
      <c r="F2" s="1465"/>
      <c r="G2" s="1465"/>
      <c r="H2" s="1465"/>
    </row>
    <row r="3" spans="2:8">
      <c r="B3" s="1467"/>
      <c r="C3" s="1468"/>
      <c r="D3" s="1468"/>
      <c r="E3" s="1468"/>
      <c r="F3" s="1468"/>
      <c r="G3" s="1468"/>
      <c r="H3" s="1469"/>
    </row>
    <row r="4" spans="2:8">
      <c r="B4" s="1470"/>
      <c r="C4" s="1465"/>
      <c r="D4" s="1465"/>
      <c r="E4" s="1465"/>
      <c r="F4" s="1465"/>
      <c r="G4" s="1465"/>
      <c r="H4" s="1471"/>
    </row>
    <row r="5" spans="2:8">
      <c r="B5" s="1470"/>
      <c r="C5" s="1465"/>
      <c r="D5" s="1465"/>
      <c r="E5" s="1465"/>
      <c r="F5" s="1465"/>
      <c r="G5" s="1465"/>
      <c r="H5" s="1471"/>
    </row>
    <row r="6" spans="2:8">
      <c r="B6" s="1470"/>
      <c r="C6" s="1465"/>
      <c r="D6" s="1465"/>
      <c r="E6" s="1465"/>
      <c r="F6" s="1465"/>
      <c r="G6" s="1465"/>
      <c r="H6" s="1471"/>
    </row>
    <row r="7" spans="2:8">
      <c r="B7" s="1470"/>
      <c r="C7" s="1465"/>
      <c r="D7" s="1465"/>
      <c r="E7" s="1465"/>
      <c r="F7" s="1465"/>
      <c r="G7" s="1465"/>
      <c r="H7" s="1471"/>
    </row>
    <row r="8" spans="2:8">
      <c r="B8" s="1470"/>
      <c r="C8" s="1465"/>
      <c r="D8" s="1465"/>
      <c r="E8" s="1465"/>
      <c r="F8" s="1465"/>
      <c r="G8" s="1465"/>
      <c r="H8" s="1471"/>
    </row>
    <row r="9" spans="2:8">
      <c r="B9" s="1470"/>
      <c r="C9" s="1465"/>
      <c r="D9" s="1465"/>
      <c r="E9" s="1465"/>
      <c r="F9" s="1465"/>
      <c r="G9" s="1465"/>
      <c r="H9" s="1471"/>
    </row>
    <row r="10" spans="2:8">
      <c r="B10" s="1470"/>
      <c r="C10" s="1465"/>
      <c r="D10" s="1465"/>
      <c r="E10" s="1465"/>
      <c r="F10" s="1465"/>
      <c r="G10" s="1465"/>
      <c r="H10" s="1471"/>
    </row>
    <row r="11" spans="2:8">
      <c r="B11" s="1470"/>
      <c r="C11" s="1465"/>
      <c r="D11" s="1465"/>
      <c r="E11" s="1465"/>
      <c r="F11" s="1465"/>
      <c r="G11" s="1465"/>
      <c r="H11" s="1471"/>
    </row>
    <row r="12" spans="2:8">
      <c r="B12" s="1470"/>
      <c r="C12" s="1465"/>
      <c r="D12" s="1465"/>
      <c r="E12" s="1465"/>
      <c r="F12" s="1465"/>
      <c r="G12" s="1465"/>
      <c r="H12" s="1471"/>
    </row>
    <row r="13" spans="2:8">
      <c r="B13" s="1470"/>
      <c r="C13" s="1465"/>
      <c r="D13" s="1465"/>
      <c r="E13" s="1465"/>
      <c r="F13" s="1465"/>
      <c r="G13" s="1465"/>
      <c r="H13" s="1471"/>
    </row>
    <row r="14" spans="2:8">
      <c r="B14" s="1470"/>
      <c r="C14" s="1465"/>
      <c r="D14" s="1465"/>
      <c r="E14" s="1465"/>
      <c r="F14" s="1465"/>
      <c r="G14" s="1465"/>
      <c r="H14" s="1471"/>
    </row>
    <row r="15" spans="2:8">
      <c r="B15" s="1470"/>
      <c r="C15" s="1465"/>
      <c r="D15" s="1465"/>
      <c r="E15" s="1465"/>
      <c r="F15" s="1465"/>
      <c r="G15" s="1465"/>
      <c r="H15" s="1471"/>
    </row>
    <row r="16" spans="2:8">
      <c r="B16" s="1470"/>
      <c r="C16" s="1465"/>
      <c r="D16" s="1465"/>
      <c r="E16" s="1465"/>
      <c r="F16" s="1465"/>
      <c r="G16" s="1465"/>
      <c r="H16" s="1471"/>
    </row>
    <row r="17" spans="2:8">
      <c r="B17" s="1470"/>
      <c r="C17" s="1465"/>
      <c r="D17" s="1465"/>
      <c r="E17" s="1465"/>
      <c r="F17" s="1465"/>
      <c r="G17" s="1465"/>
      <c r="H17" s="1471"/>
    </row>
    <row r="18" spans="2:8">
      <c r="B18" s="1470"/>
      <c r="C18" s="1465"/>
      <c r="D18" s="1465"/>
      <c r="E18" s="1465"/>
      <c r="F18" s="1465"/>
      <c r="G18" s="1465"/>
      <c r="H18" s="1471"/>
    </row>
    <row r="19" spans="2:8">
      <c r="B19" s="1470"/>
      <c r="C19" s="1465"/>
      <c r="D19" s="1465"/>
      <c r="E19" s="1465"/>
      <c r="F19" s="1465"/>
      <c r="G19" s="1465"/>
      <c r="H19" s="1471"/>
    </row>
    <row r="20" spans="2:8" ht="12.6" thickBot="1">
      <c r="B20" s="1472"/>
      <c r="C20" s="1473"/>
      <c r="D20" s="1473"/>
      <c r="E20" s="1473"/>
      <c r="F20" s="1473"/>
      <c r="G20" s="1473"/>
      <c r="H20" s="1474"/>
    </row>
  </sheetData>
  <phoneticPr fontId="71" type="noConversion"/>
  <pageMargins left="0.75" right="0.75" top="1" bottom="1" header="0.5" footer="0.5"/>
  <headerFooter alignWithMargins="0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5">
    <tabColor rgb="FF002060"/>
  </sheetPr>
  <dimension ref="B1:K54"/>
  <sheetViews>
    <sheetView topLeftCell="A26" workbookViewId="0">
      <selection activeCell="O20" sqref="O20"/>
    </sheetView>
  </sheetViews>
  <sheetFormatPr defaultColWidth="9.21875" defaultRowHeight="10.199999999999999"/>
  <cols>
    <col min="1" max="1" width="9.21875" style="237" customWidth="1"/>
    <col min="2" max="2" width="16.77734375" style="237" customWidth="1"/>
    <col min="3" max="3" width="32.5546875" style="237" customWidth="1"/>
    <col min="4" max="4" width="9.44140625" style="237" customWidth="1"/>
    <col min="5" max="5" width="8.44140625" style="237" customWidth="1"/>
    <col min="6" max="6" width="9" style="237" customWidth="1"/>
    <col min="7" max="7" width="10" style="237" customWidth="1"/>
    <col min="8" max="8" width="9" style="237" customWidth="1"/>
    <col min="9" max="16384" width="9.21875" style="237"/>
  </cols>
  <sheetData>
    <row r="1" spans="2:11" ht="10.5" thickBot="1"/>
    <row r="2" spans="2:11" ht="12.6" thickBot="1">
      <c r="B2" s="589" t="s">
        <v>575</v>
      </c>
      <c r="C2" s="590"/>
      <c r="D2" s="590"/>
      <c r="E2" s="590"/>
      <c r="F2" s="590"/>
      <c r="G2" s="591" t="s">
        <v>379</v>
      </c>
      <c r="H2" s="592" t="s">
        <v>348</v>
      </c>
      <c r="I2" s="593"/>
    </row>
    <row r="3" spans="2:11" ht="10.5" thickBot="1">
      <c r="B3" s="594"/>
      <c r="C3" s="595"/>
      <c r="D3" s="595"/>
      <c r="E3" s="595"/>
      <c r="F3" s="595"/>
      <c r="G3" s="596">
        <f>'FX Rate'!F7</f>
        <v>4.118144</v>
      </c>
      <c r="H3" s="597">
        <f>'FX Rate'!F13</f>
        <v>1.18258880699655</v>
      </c>
      <c r="I3" s="598"/>
      <c r="K3" s="240" t="s">
        <v>405</v>
      </c>
    </row>
    <row r="4" spans="2:11" ht="20.7" thickBot="1">
      <c r="B4" s="889" t="s">
        <v>371</v>
      </c>
      <c r="C4" s="895" t="s">
        <v>372</v>
      </c>
      <c r="D4" s="584" t="s">
        <v>378</v>
      </c>
      <c r="E4" s="584" t="s">
        <v>373</v>
      </c>
      <c r="F4" s="585" t="s">
        <v>374</v>
      </c>
      <c r="G4" s="586" t="s">
        <v>377</v>
      </c>
      <c r="H4" s="587" t="s">
        <v>375</v>
      </c>
      <c r="I4" s="588" t="s">
        <v>376</v>
      </c>
      <c r="K4" s="583">
        <v>30</v>
      </c>
    </row>
    <row r="5" spans="2:11" ht="10.5" thickBot="1">
      <c r="B5" s="868" t="s">
        <v>349</v>
      </c>
      <c r="C5" s="896"/>
      <c r="D5" s="241"/>
      <c r="E5" s="241"/>
      <c r="F5" s="241"/>
      <c r="G5" s="242"/>
      <c r="I5" s="243"/>
      <c r="K5" s="239">
        <v>41771</v>
      </c>
    </row>
    <row r="6" spans="2:11">
      <c r="B6" s="869">
        <v>139328</v>
      </c>
      <c r="C6" s="897" t="s">
        <v>391</v>
      </c>
      <c r="D6" s="854">
        <v>58</v>
      </c>
      <c r="E6" s="854">
        <v>13</v>
      </c>
      <c r="F6" s="854" t="s">
        <v>203</v>
      </c>
      <c r="G6" s="855">
        <f>I6*G3</f>
        <v>9.7600012800000009</v>
      </c>
      <c r="H6" s="856">
        <f>I6*H3/100*(100-K4)</f>
        <v>1.9619148308072765</v>
      </c>
      <c r="I6" s="857">
        <v>2.37</v>
      </c>
    </row>
    <row r="7" spans="2:11">
      <c r="B7" s="890">
        <v>573872</v>
      </c>
      <c r="C7" s="898" t="s">
        <v>392</v>
      </c>
      <c r="D7" s="210">
        <v>58</v>
      </c>
      <c r="E7" s="210">
        <v>13</v>
      </c>
      <c r="F7" s="210" t="s">
        <v>204</v>
      </c>
      <c r="G7" s="858">
        <f>I7*G3</f>
        <v>9.7600012800000009</v>
      </c>
      <c r="H7" s="244">
        <f>I7*H3/100*(100-K4)</f>
        <v>1.9619148308072765</v>
      </c>
      <c r="I7" s="245">
        <v>2.37</v>
      </c>
    </row>
    <row r="8" spans="2:11" ht="10.5">
      <c r="B8" s="890">
        <v>537073</v>
      </c>
      <c r="C8" s="899" t="s">
        <v>393</v>
      </c>
      <c r="D8" s="148">
        <v>56</v>
      </c>
      <c r="E8" s="148">
        <v>15</v>
      </c>
      <c r="F8" s="148" t="s">
        <v>203</v>
      </c>
      <c r="G8" s="859">
        <f>I8*G3</f>
        <v>9.7600012800000009</v>
      </c>
      <c r="H8" s="246">
        <f>I8*H3/100*(100-K4)</f>
        <v>1.9619148308072765</v>
      </c>
      <c r="I8" s="247">
        <v>2.37</v>
      </c>
      <c r="J8" s="152"/>
      <c r="K8" s="152"/>
    </row>
    <row r="9" spans="2:11" ht="10.5">
      <c r="B9" s="890">
        <v>211668</v>
      </c>
      <c r="C9" s="898" t="s">
        <v>394</v>
      </c>
      <c r="D9" s="210">
        <v>56</v>
      </c>
      <c r="E9" s="210">
        <v>15</v>
      </c>
      <c r="F9" s="210" t="s">
        <v>203</v>
      </c>
      <c r="G9" s="858">
        <f>I9*G3</f>
        <v>9.7600012800000009</v>
      </c>
      <c r="H9" s="244">
        <f>I9*H3/100*(100-K4)</f>
        <v>1.9619148308072765</v>
      </c>
      <c r="I9" s="245">
        <v>2.37</v>
      </c>
      <c r="J9" s="152"/>
      <c r="K9" s="152"/>
    </row>
    <row r="10" spans="2:11" ht="10.8" thickBot="1">
      <c r="B10" s="891">
        <v>742459</v>
      </c>
      <c r="C10" s="900" t="s">
        <v>395</v>
      </c>
      <c r="D10" s="860">
        <v>56</v>
      </c>
      <c r="E10" s="860">
        <v>15</v>
      </c>
      <c r="F10" s="860" t="s">
        <v>205</v>
      </c>
      <c r="G10" s="861">
        <f>I10*G3</f>
        <v>9.7600012800000009</v>
      </c>
      <c r="H10" s="862">
        <f>I10*H3/100*(100-K4)</f>
        <v>1.9619148308072765</v>
      </c>
      <c r="I10" s="901">
        <v>2.37</v>
      </c>
      <c r="J10" s="152"/>
      <c r="K10" s="152"/>
    </row>
    <row r="11" spans="2:11" ht="10.8" thickBot="1">
      <c r="B11" s="866"/>
      <c r="C11" s="876"/>
      <c r="D11" s="877"/>
      <c r="E11" s="877"/>
      <c r="F11" s="877"/>
      <c r="G11" s="878"/>
      <c r="H11" s="879"/>
      <c r="I11" s="880"/>
      <c r="J11" s="152"/>
      <c r="K11" s="152"/>
    </row>
    <row r="12" spans="2:11" ht="10.5">
      <c r="B12" s="892">
        <v>363176</v>
      </c>
      <c r="C12" s="902" t="s">
        <v>206</v>
      </c>
      <c r="D12" s="863">
        <v>47</v>
      </c>
      <c r="E12" s="863">
        <v>8</v>
      </c>
      <c r="F12" s="863" t="s">
        <v>207</v>
      </c>
      <c r="G12" s="864">
        <f>I12*G3</f>
        <v>7.9068364799999999</v>
      </c>
      <c r="H12" s="865">
        <f>I12*H3/100*(100-K4)</f>
        <v>1.5893993566033633</v>
      </c>
      <c r="I12" s="903">
        <v>1.92</v>
      </c>
      <c r="J12" s="152"/>
      <c r="K12" s="152"/>
    </row>
    <row r="13" spans="2:11" ht="10.5">
      <c r="B13" s="890">
        <v>618253</v>
      </c>
      <c r="C13" s="898" t="s">
        <v>208</v>
      </c>
      <c r="D13" s="210">
        <v>47</v>
      </c>
      <c r="E13" s="210">
        <v>8</v>
      </c>
      <c r="F13" s="210" t="s">
        <v>207</v>
      </c>
      <c r="G13" s="858">
        <f>I13*G3</f>
        <v>7.9068364799999999</v>
      </c>
      <c r="H13" s="244">
        <f>I13*H3/100*(100-K4)</f>
        <v>1.5893993566033633</v>
      </c>
      <c r="I13" s="248">
        <v>1.92</v>
      </c>
      <c r="J13" s="152"/>
      <c r="K13" s="152"/>
    </row>
    <row r="14" spans="2:11" ht="10.5">
      <c r="B14" s="890">
        <v>303017</v>
      </c>
      <c r="C14" s="899" t="s">
        <v>209</v>
      </c>
      <c r="D14" s="148">
        <v>46</v>
      </c>
      <c r="E14" s="148">
        <v>10</v>
      </c>
      <c r="F14" s="148" t="s">
        <v>207</v>
      </c>
      <c r="G14" s="859">
        <f>I14*G3</f>
        <v>7.9068364799999999</v>
      </c>
      <c r="H14" s="246">
        <f>I14*H3/100*(100-K4)</f>
        <v>1.5893993566033633</v>
      </c>
      <c r="I14" s="249">
        <v>1.92</v>
      </c>
      <c r="J14" s="152"/>
      <c r="K14" s="152"/>
    </row>
    <row r="15" spans="2:11" ht="10.5">
      <c r="B15" s="890">
        <v>514261</v>
      </c>
      <c r="C15" s="898" t="s">
        <v>210</v>
      </c>
      <c r="D15" s="210">
        <v>46</v>
      </c>
      <c r="E15" s="210">
        <v>10</v>
      </c>
      <c r="F15" s="210" t="s">
        <v>211</v>
      </c>
      <c r="G15" s="858">
        <f>I15*G3</f>
        <v>7.9068364799999999</v>
      </c>
      <c r="H15" s="244">
        <f>I15*H3/100*(100-K4)</f>
        <v>1.5893993566033633</v>
      </c>
      <c r="I15" s="248">
        <v>1.92</v>
      </c>
      <c r="J15" s="152"/>
      <c r="K15" s="152"/>
    </row>
    <row r="16" spans="2:11" ht="10.8" thickBot="1">
      <c r="B16" s="891">
        <v>771514</v>
      </c>
      <c r="C16" s="900" t="s">
        <v>212</v>
      </c>
      <c r="D16" s="860">
        <v>46</v>
      </c>
      <c r="E16" s="860">
        <v>10</v>
      </c>
      <c r="F16" s="860" t="s">
        <v>207</v>
      </c>
      <c r="G16" s="861">
        <f>I16*G3</f>
        <v>7.9068364799999999</v>
      </c>
      <c r="H16" s="862">
        <f>I16*H3/100*(100-K4)</f>
        <v>1.5893993566033633</v>
      </c>
      <c r="I16" s="904">
        <v>1.92</v>
      </c>
      <c r="J16" s="152"/>
      <c r="K16" s="152"/>
    </row>
    <row r="17" spans="2:11" ht="10.8" thickBot="1">
      <c r="B17" s="867" t="s">
        <v>350</v>
      </c>
      <c r="C17" s="876"/>
      <c r="D17" s="877"/>
      <c r="E17" s="877"/>
      <c r="F17" s="877"/>
      <c r="G17" s="878"/>
      <c r="H17" s="879"/>
      <c r="I17" s="880"/>
      <c r="J17" s="152"/>
      <c r="K17" s="152"/>
    </row>
    <row r="18" spans="2:11" ht="10.5">
      <c r="B18" s="892">
        <v>967594</v>
      </c>
      <c r="C18" s="902" t="s">
        <v>351</v>
      </c>
      <c r="D18" s="863">
        <v>55</v>
      </c>
      <c r="E18" s="863">
        <v>16</v>
      </c>
      <c r="F18" s="863" t="s">
        <v>204</v>
      </c>
      <c r="G18" s="864">
        <f>I18*G3</f>
        <v>16.431394560000001</v>
      </c>
      <c r="H18" s="865">
        <f>I18*H3/100*(100-K4)</f>
        <v>3.3029705379413645</v>
      </c>
      <c r="I18" s="903">
        <v>3.99</v>
      </c>
      <c r="J18" s="152"/>
      <c r="K18" s="152"/>
    </row>
    <row r="19" spans="2:11" ht="10.5">
      <c r="B19" s="890">
        <v>603216</v>
      </c>
      <c r="C19" s="898" t="s">
        <v>352</v>
      </c>
      <c r="D19" s="210">
        <v>55</v>
      </c>
      <c r="E19" s="210">
        <v>16</v>
      </c>
      <c r="F19" s="210" t="s">
        <v>204</v>
      </c>
      <c r="G19" s="858">
        <f>I19*G3</f>
        <v>13.754600959999999</v>
      </c>
      <c r="H19" s="244">
        <f>I19*H3/100*(100-K4)</f>
        <v>2.764892630757934</v>
      </c>
      <c r="I19" s="248">
        <v>3.34</v>
      </c>
      <c r="J19" s="152"/>
      <c r="K19" s="152"/>
    </row>
    <row r="20" spans="2:11" ht="10.5">
      <c r="B20" s="890">
        <v>968610</v>
      </c>
      <c r="C20" s="899" t="s">
        <v>353</v>
      </c>
      <c r="D20" s="148">
        <v>54</v>
      </c>
      <c r="E20" s="148">
        <v>18</v>
      </c>
      <c r="F20" s="148" t="s">
        <v>204</v>
      </c>
      <c r="G20" s="859">
        <f>I20*G3</f>
        <v>12.889790719999999</v>
      </c>
      <c r="H20" s="246">
        <f>I20*H3/100*(100-K4)</f>
        <v>2.5910520761294413</v>
      </c>
      <c r="I20" s="249">
        <v>3.13</v>
      </c>
      <c r="J20" s="152"/>
      <c r="K20" s="152"/>
    </row>
    <row r="21" spans="2:11" ht="10.5">
      <c r="B21" s="890">
        <v>694546</v>
      </c>
      <c r="C21" s="898" t="s">
        <v>354</v>
      </c>
      <c r="D21" s="210">
        <v>54</v>
      </c>
      <c r="E21" s="210">
        <v>15</v>
      </c>
      <c r="F21" s="210" t="s">
        <v>204</v>
      </c>
      <c r="G21" s="858">
        <f>I21*G3</f>
        <v>8.8951910400000003</v>
      </c>
      <c r="H21" s="244">
        <f>I21*H3/100*(100-K4)</f>
        <v>1.7880742761787838</v>
      </c>
      <c r="I21" s="248">
        <v>2.16</v>
      </c>
      <c r="J21" s="152"/>
      <c r="K21" s="152"/>
    </row>
    <row r="22" spans="2:11" ht="10.8" thickBot="1">
      <c r="B22" s="891">
        <v>783718</v>
      </c>
      <c r="C22" s="900" t="s">
        <v>355</v>
      </c>
      <c r="D22" s="860">
        <v>54</v>
      </c>
      <c r="E22" s="860">
        <v>15</v>
      </c>
      <c r="F22" s="860" t="s">
        <v>204</v>
      </c>
      <c r="G22" s="861">
        <f>I22*G3</f>
        <v>8.8951910400000003</v>
      </c>
      <c r="H22" s="862">
        <f>I22*H3/100*(100-K4)</f>
        <v>1.7880742761787838</v>
      </c>
      <c r="I22" s="904">
        <v>2.16</v>
      </c>
      <c r="J22" s="152"/>
      <c r="K22" s="152"/>
    </row>
    <row r="23" spans="2:11" ht="10.8" thickBot="1">
      <c r="B23" s="867" t="s">
        <v>356</v>
      </c>
      <c r="C23" s="876"/>
      <c r="D23" s="877"/>
      <c r="E23" s="877"/>
      <c r="F23" s="877"/>
      <c r="G23" s="878"/>
      <c r="H23" s="879"/>
      <c r="I23" s="880"/>
      <c r="J23" s="152"/>
      <c r="K23" s="152"/>
    </row>
    <row r="24" spans="2:11" ht="10.5">
      <c r="B24" s="892">
        <v>873460</v>
      </c>
      <c r="C24" s="902" t="s">
        <v>213</v>
      </c>
      <c r="D24" s="863">
        <v>50</v>
      </c>
      <c r="E24" s="863">
        <v>14</v>
      </c>
      <c r="F24" s="863" t="s">
        <v>214</v>
      </c>
      <c r="G24" s="864">
        <f>I24*G3</f>
        <v>6.01249024</v>
      </c>
      <c r="H24" s="865">
        <f>I24*H3/100*(100-K4)</f>
        <v>1.2086057607504741</v>
      </c>
      <c r="I24" s="903">
        <v>1.46</v>
      </c>
      <c r="J24" s="152"/>
      <c r="K24" s="152"/>
    </row>
    <row r="25" spans="2:11" ht="10.8" thickBot="1">
      <c r="B25" s="893">
        <v>141977</v>
      </c>
      <c r="C25" s="905" t="s">
        <v>215</v>
      </c>
      <c r="D25" s="870">
        <v>45</v>
      </c>
      <c r="E25" s="870">
        <v>17</v>
      </c>
      <c r="F25" s="870" t="s">
        <v>214</v>
      </c>
      <c r="G25" s="871">
        <f>I25*G3</f>
        <v>5.8889459199999994</v>
      </c>
      <c r="H25" s="872">
        <f>I25*H3/100*(100-K4)</f>
        <v>1.1837713958035465</v>
      </c>
      <c r="I25" s="906">
        <v>1.43</v>
      </c>
      <c r="J25" s="152"/>
      <c r="K25" s="152"/>
    </row>
    <row r="26" spans="2:11" ht="10.8" thickBot="1">
      <c r="B26" s="868" t="s">
        <v>357</v>
      </c>
      <c r="C26" s="876"/>
      <c r="D26" s="877"/>
      <c r="E26" s="877"/>
      <c r="F26" s="877"/>
      <c r="G26" s="878"/>
      <c r="H26" s="879"/>
      <c r="I26" s="880"/>
      <c r="J26" s="152"/>
      <c r="K26" s="152"/>
    </row>
    <row r="27" spans="2:11" ht="10.8" thickBot="1">
      <c r="B27" s="869">
        <v>272316</v>
      </c>
      <c r="C27" s="881" t="s">
        <v>380</v>
      </c>
      <c r="D27" s="882">
        <v>42</v>
      </c>
      <c r="E27" s="882">
        <v>17</v>
      </c>
      <c r="F27" s="882" t="s">
        <v>214</v>
      </c>
      <c r="G27" s="883">
        <f>I27*G3</f>
        <v>5.0653171199999996</v>
      </c>
      <c r="H27" s="884">
        <f>I27*H3/100*(100-K4)</f>
        <v>1.0182089628240296</v>
      </c>
      <c r="I27" s="885">
        <v>1.23</v>
      </c>
      <c r="J27" s="152"/>
      <c r="K27" s="152"/>
    </row>
    <row r="28" spans="2:11">
      <c r="B28" s="890">
        <v>726786</v>
      </c>
      <c r="C28" s="907" t="s">
        <v>216</v>
      </c>
      <c r="D28" s="873">
        <v>42</v>
      </c>
      <c r="E28" s="873">
        <v>17</v>
      </c>
      <c r="F28" s="873" t="s">
        <v>214</v>
      </c>
      <c r="G28" s="874">
        <f>I28*G3</f>
        <v>5.0653171199999996</v>
      </c>
      <c r="H28" s="875">
        <f>I28*H3/100*(100-K4)</f>
        <v>1.0182089628240296</v>
      </c>
      <c r="I28" s="908">
        <v>1.23</v>
      </c>
    </row>
    <row r="29" spans="2:11">
      <c r="B29" s="890">
        <v>628322</v>
      </c>
      <c r="C29" s="899" t="s">
        <v>217</v>
      </c>
      <c r="D29" s="148">
        <v>42</v>
      </c>
      <c r="E29" s="148">
        <v>17</v>
      </c>
      <c r="F29" s="148" t="s">
        <v>214</v>
      </c>
      <c r="G29" s="859">
        <f>I29*G3</f>
        <v>5.0653171199999996</v>
      </c>
      <c r="H29" s="246">
        <f>I29*H3/100*(100-K4)</f>
        <v>1.0182089628240296</v>
      </c>
      <c r="I29" s="249">
        <v>1.23</v>
      </c>
    </row>
    <row r="30" spans="2:11">
      <c r="B30" s="890">
        <v>207217</v>
      </c>
      <c r="C30" s="898" t="s">
        <v>381</v>
      </c>
      <c r="D30" s="210">
        <v>42</v>
      </c>
      <c r="E30" s="210">
        <v>17</v>
      </c>
      <c r="F30" s="210" t="s">
        <v>214</v>
      </c>
      <c r="G30" s="858">
        <f>I30*G3</f>
        <v>5.0653171199999996</v>
      </c>
      <c r="H30" s="244">
        <f>I30*H3/100*(100-K4)</f>
        <v>1.0182089628240296</v>
      </c>
      <c r="I30" s="248">
        <v>1.23</v>
      </c>
    </row>
    <row r="31" spans="2:11" ht="10.5" thickBot="1">
      <c r="B31" s="893">
        <v>786111</v>
      </c>
      <c r="C31" s="900" t="s">
        <v>218</v>
      </c>
      <c r="D31" s="860">
        <v>42</v>
      </c>
      <c r="E31" s="860">
        <v>17</v>
      </c>
      <c r="F31" s="860" t="s">
        <v>214</v>
      </c>
      <c r="G31" s="861">
        <f>I31*G3</f>
        <v>5.0653171199999996</v>
      </c>
      <c r="H31" s="862">
        <f>I31*H3/100*(100-K4)</f>
        <v>1.0182089628240296</v>
      </c>
      <c r="I31" s="904">
        <v>1.23</v>
      </c>
    </row>
    <row r="32" spans="2:11" ht="10.5" thickBot="1">
      <c r="B32" s="866"/>
      <c r="C32" s="876"/>
      <c r="D32" s="877"/>
      <c r="E32" s="877"/>
      <c r="F32" s="877"/>
      <c r="G32" s="878"/>
      <c r="H32" s="886"/>
      <c r="I32" s="887"/>
    </row>
    <row r="33" spans="2:9">
      <c r="B33" s="869">
        <v>331210</v>
      </c>
      <c r="C33" s="902" t="s">
        <v>219</v>
      </c>
      <c r="D33" s="863">
        <v>49</v>
      </c>
      <c r="E33" s="863">
        <v>10</v>
      </c>
      <c r="F33" s="863" t="s">
        <v>214</v>
      </c>
      <c r="G33" s="864">
        <f>I33*G3</f>
        <v>5.6418572800000009</v>
      </c>
      <c r="H33" s="865">
        <f>I33*H3/100*(100-K4)</f>
        <v>1.1341026659096916</v>
      </c>
      <c r="I33" s="909">
        <v>1.37</v>
      </c>
    </row>
    <row r="34" spans="2:9">
      <c r="B34" s="890">
        <v>797654</v>
      </c>
      <c r="C34" s="898" t="s">
        <v>382</v>
      </c>
      <c r="D34" s="210">
        <v>49</v>
      </c>
      <c r="E34" s="210">
        <v>10</v>
      </c>
      <c r="F34" s="210" t="s">
        <v>214</v>
      </c>
      <c r="G34" s="858">
        <f>I34*G3</f>
        <v>5.6418572800000009</v>
      </c>
      <c r="H34" s="244">
        <f>I34*H3/100*(100-K4)</f>
        <v>1.1341026659096916</v>
      </c>
      <c r="I34" s="245">
        <v>1.37</v>
      </c>
    </row>
    <row r="35" spans="2:9">
      <c r="B35" s="890">
        <v>878245</v>
      </c>
      <c r="C35" s="899" t="s">
        <v>220</v>
      </c>
      <c r="D35" s="148">
        <v>49</v>
      </c>
      <c r="E35" s="148">
        <v>10</v>
      </c>
      <c r="F35" s="148" t="s">
        <v>214</v>
      </c>
      <c r="G35" s="859">
        <f>I35*G3</f>
        <v>5.6418572800000009</v>
      </c>
      <c r="H35" s="246">
        <f>I35*H3/100*(100-K4)</f>
        <v>1.1341026659096916</v>
      </c>
      <c r="I35" s="247">
        <v>1.37</v>
      </c>
    </row>
    <row r="36" spans="2:9">
      <c r="B36" s="890">
        <v>866791</v>
      </c>
      <c r="C36" s="898" t="s">
        <v>221</v>
      </c>
      <c r="D36" s="210">
        <v>49</v>
      </c>
      <c r="E36" s="210">
        <v>10</v>
      </c>
      <c r="F36" s="210" t="s">
        <v>214</v>
      </c>
      <c r="G36" s="858">
        <f>I36*G3</f>
        <v>5.6418572800000009</v>
      </c>
      <c r="H36" s="244">
        <f>I36*H3/100*(100-K4)</f>
        <v>1.1341026659096916</v>
      </c>
      <c r="I36" s="245">
        <v>1.37</v>
      </c>
    </row>
    <row r="37" spans="2:9" ht="10.5" thickBot="1">
      <c r="B37" s="893">
        <v>356514</v>
      </c>
      <c r="C37" s="900" t="s">
        <v>383</v>
      </c>
      <c r="D37" s="860">
        <v>49</v>
      </c>
      <c r="E37" s="860">
        <v>10</v>
      </c>
      <c r="F37" s="860" t="s">
        <v>214</v>
      </c>
      <c r="G37" s="861">
        <f>I37*G3</f>
        <v>5.6418572800000009</v>
      </c>
      <c r="H37" s="862">
        <f>I37*H3/100*(100-K4)</f>
        <v>1.1341026659096916</v>
      </c>
      <c r="I37" s="901">
        <v>1.37</v>
      </c>
    </row>
    <row r="38" spans="2:9" ht="10.5" thickBot="1">
      <c r="B38" s="866"/>
      <c r="C38" s="876"/>
      <c r="D38" s="877"/>
      <c r="E38" s="877"/>
      <c r="F38" s="877"/>
      <c r="G38" s="878"/>
      <c r="H38" s="886"/>
      <c r="I38" s="887"/>
    </row>
    <row r="39" spans="2:9">
      <c r="B39" s="869">
        <v>914176</v>
      </c>
      <c r="C39" s="902" t="s">
        <v>384</v>
      </c>
      <c r="D39" s="863">
        <v>46</v>
      </c>
      <c r="E39" s="863">
        <v>15</v>
      </c>
      <c r="F39" s="863" t="s">
        <v>214</v>
      </c>
      <c r="G39" s="864">
        <f>I39*G3</f>
        <v>5.2300428800000001</v>
      </c>
      <c r="H39" s="865">
        <f>I39*H3</f>
        <v>1.5018877848856185</v>
      </c>
      <c r="I39" s="909">
        <v>1.27</v>
      </c>
    </row>
    <row r="40" spans="2:9">
      <c r="B40" s="890">
        <v>668227</v>
      </c>
      <c r="C40" s="898" t="s">
        <v>385</v>
      </c>
      <c r="D40" s="210">
        <v>46</v>
      </c>
      <c r="E40" s="210">
        <v>15</v>
      </c>
      <c r="F40" s="210" t="s">
        <v>214</v>
      </c>
      <c r="G40" s="858">
        <f>I40*G3</f>
        <v>5.2300428800000001</v>
      </c>
      <c r="H40" s="244">
        <f>I40*H3</f>
        <v>1.5018877848856185</v>
      </c>
      <c r="I40" s="245">
        <v>1.27</v>
      </c>
    </row>
    <row r="41" spans="2:9">
      <c r="B41" s="890">
        <v>975212</v>
      </c>
      <c r="C41" s="899" t="s">
        <v>386</v>
      </c>
      <c r="D41" s="148">
        <v>46</v>
      </c>
      <c r="E41" s="148">
        <v>15</v>
      </c>
      <c r="F41" s="148" t="s">
        <v>214</v>
      </c>
      <c r="G41" s="859">
        <f>I41*G3</f>
        <v>5.2300428800000001</v>
      </c>
      <c r="H41" s="246">
        <f>I41*H3</f>
        <v>1.5018877848856185</v>
      </c>
      <c r="I41" s="247">
        <v>1.27</v>
      </c>
    </row>
    <row r="42" spans="2:9">
      <c r="B42" s="890">
        <v>750944</v>
      </c>
      <c r="C42" s="898" t="s">
        <v>222</v>
      </c>
      <c r="D42" s="210">
        <v>46</v>
      </c>
      <c r="E42" s="210">
        <v>15</v>
      </c>
      <c r="F42" s="210" t="s">
        <v>214</v>
      </c>
      <c r="G42" s="858">
        <f>I42*G3</f>
        <v>5.2300428800000001</v>
      </c>
      <c r="H42" s="244">
        <f>I42*H3</f>
        <v>1.5018877848856185</v>
      </c>
      <c r="I42" s="245">
        <v>1.27</v>
      </c>
    </row>
    <row r="43" spans="2:9" ht="10.5" thickBot="1">
      <c r="B43" s="893">
        <v>279601</v>
      </c>
      <c r="C43" s="900" t="s">
        <v>223</v>
      </c>
      <c r="D43" s="860">
        <v>46</v>
      </c>
      <c r="E43" s="860">
        <v>15</v>
      </c>
      <c r="F43" s="860" t="s">
        <v>214</v>
      </c>
      <c r="G43" s="861">
        <f>I43*G3</f>
        <v>5.2300428800000001</v>
      </c>
      <c r="H43" s="862">
        <f>I43*H3</f>
        <v>1.5018877848856185</v>
      </c>
      <c r="I43" s="901">
        <v>1.27</v>
      </c>
    </row>
    <row r="44" spans="2:9" ht="10.5" thickBot="1">
      <c r="B44" s="866"/>
      <c r="C44" s="876"/>
      <c r="D44" s="877"/>
      <c r="E44" s="877"/>
      <c r="F44" s="877"/>
      <c r="G44" s="888"/>
      <c r="H44" s="886"/>
      <c r="I44" s="887"/>
    </row>
    <row r="45" spans="2:9">
      <c r="B45" s="869">
        <v>544960</v>
      </c>
      <c r="C45" s="902" t="s">
        <v>224</v>
      </c>
      <c r="D45" s="863">
        <v>45</v>
      </c>
      <c r="E45" s="863">
        <v>20</v>
      </c>
      <c r="F45" s="863" t="s">
        <v>214</v>
      </c>
      <c r="G45" s="864">
        <f>I45*G3</f>
        <v>5.3947686400000006</v>
      </c>
      <c r="H45" s="865">
        <f>I45*H3/100*(100-K4)</f>
        <v>1.0844339360158366</v>
      </c>
      <c r="I45" s="909">
        <v>1.31</v>
      </c>
    </row>
    <row r="46" spans="2:9">
      <c r="B46" s="890">
        <v>276239</v>
      </c>
      <c r="C46" s="898" t="s">
        <v>387</v>
      </c>
      <c r="D46" s="210">
        <v>45</v>
      </c>
      <c r="E46" s="210">
        <v>20</v>
      </c>
      <c r="F46" s="210" t="s">
        <v>214</v>
      </c>
      <c r="G46" s="858">
        <f>I46*G3</f>
        <v>5.3947686400000006</v>
      </c>
      <c r="H46" s="244">
        <f>I46*H3/100*(100-K4)</f>
        <v>1.0844339360158366</v>
      </c>
      <c r="I46" s="245">
        <v>1.31</v>
      </c>
    </row>
    <row r="47" spans="2:9" ht="10.5" thickBot="1">
      <c r="B47" s="893">
        <v>359336</v>
      </c>
      <c r="C47" s="900" t="s">
        <v>388</v>
      </c>
      <c r="D47" s="860">
        <v>45</v>
      </c>
      <c r="E47" s="860">
        <v>20</v>
      </c>
      <c r="F47" s="860" t="s">
        <v>214</v>
      </c>
      <c r="G47" s="861">
        <f>I47*G3</f>
        <v>5.3947686400000006</v>
      </c>
      <c r="H47" s="862">
        <f>I47*H3/100*(100-K4)</f>
        <v>1.0844339360158366</v>
      </c>
      <c r="I47" s="901">
        <v>1.31</v>
      </c>
    </row>
    <row r="48" spans="2:9" ht="10.5" thickBot="1">
      <c r="B48" s="866"/>
      <c r="C48" s="876"/>
      <c r="D48" s="877"/>
      <c r="E48" s="877"/>
      <c r="F48" s="877"/>
      <c r="G48" s="888"/>
      <c r="H48" s="886"/>
      <c r="I48" s="887"/>
    </row>
    <row r="49" spans="2:9">
      <c r="B49" s="869">
        <v>999489</v>
      </c>
      <c r="C49" s="902" t="s">
        <v>389</v>
      </c>
      <c r="D49" s="863">
        <v>50</v>
      </c>
      <c r="E49" s="863">
        <v>12</v>
      </c>
      <c r="F49" s="863" t="s">
        <v>214</v>
      </c>
      <c r="G49" s="864">
        <f>I49*G3</f>
        <v>6.6713932800000002</v>
      </c>
      <c r="H49" s="865">
        <f>I49*H3/100*(100-K4)</f>
        <v>1.3410557071340876</v>
      </c>
      <c r="I49" s="909">
        <v>1.62</v>
      </c>
    </row>
    <row r="50" spans="2:9">
      <c r="B50" s="890">
        <v>748641</v>
      </c>
      <c r="C50" s="898" t="s">
        <v>225</v>
      </c>
      <c r="D50" s="210">
        <v>50</v>
      </c>
      <c r="E50" s="210">
        <v>12</v>
      </c>
      <c r="F50" s="210" t="s">
        <v>214</v>
      </c>
      <c r="G50" s="858">
        <f>I50*G3</f>
        <v>6.6713932800000002</v>
      </c>
      <c r="H50" s="244">
        <f>I50*H3/100*(100-K4)</f>
        <v>1.3410557071340876</v>
      </c>
      <c r="I50" s="245">
        <v>1.62</v>
      </c>
    </row>
    <row r="51" spans="2:9" ht="10.5" thickBot="1">
      <c r="B51" s="893">
        <v>802179</v>
      </c>
      <c r="C51" s="900" t="s">
        <v>390</v>
      </c>
      <c r="D51" s="860">
        <v>50</v>
      </c>
      <c r="E51" s="860">
        <v>12</v>
      </c>
      <c r="F51" s="860" t="s">
        <v>214</v>
      </c>
      <c r="G51" s="861">
        <f>I51*G3</f>
        <v>6.6713932800000002</v>
      </c>
      <c r="H51" s="862">
        <f>I51*H3/100*(100-K4)</f>
        <v>1.3410557071340876</v>
      </c>
      <c r="I51" s="901">
        <v>1.62</v>
      </c>
    </row>
    <row r="52" spans="2:9" ht="10.5" thickBot="1">
      <c r="B52" s="868" t="s">
        <v>358</v>
      </c>
      <c r="C52" s="876"/>
      <c r="D52" s="877"/>
      <c r="E52" s="877"/>
      <c r="F52" s="877"/>
      <c r="G52" s="888"/>
      <c r="H52" s="886"/>
      <c r="I52" s="887"/>
    </row>
    <row r="53" spans="2:9" ht="10.5" thickBot="1">
      <c r="B53" s="894">
        <v>345592</v>
      </c>
      <c r="C53" s="881" t="s">
        <v>226</v>
      </c>
      <c r="D53" s="910">
        <v>48</v>
      </c>
      <c r="E53" s="910">
        <v>13</v>
      </c>
      <c r="F53" s="910" t="s">
        <v>203</v>
      </c>
      <c r="G53" s="911">
        <f>I53*G3</f>
        <v>7.0008447999999994</v>
      </c>
      <c r="H53" s="912">
        <f>I53*H3/100*(100-K4)</f>
        <v>1.4072806803258946</v>
      </c>
      <c r="I53" s="913">
        <v>1.7</v>
      </c>
    </row>
    <row r="54" spans="2:9">
      <c r="G54" s="151"/>
    </row>
  </sheetData>
  <phoneticPr fontId="7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35</vt:i4>
      </vt:variant>
      <vt:variant>
        <vt:lpstr>Charts</vt:lpstr>
      </vt:variant>
      <vt:variant>
        <vt:i4>1</vt:i4>
      </vt:variant>
      <vt:variant>
        <vt:lpstr>Named Ranges</vt:lpstr>
      </vt:variant>
      <vt:variant>
        <vt:i4>15</vt:i4>
      </vt:variant>
    </vt:vector>
  </HeadingPairs>
  <TitlesOfParts>
    <vt:vector size="51" baseType="lpstr">
      <vt:lpstr>FX Rate</vt:lpstr>
      <vt:lpstr>Farm Overhaul</vt:lpstr>
      <vt:lpstr>Power util.</vt:lpstr>
      <vt:lpstr>Water Volume</vt:lpstr>
      <vt:lpstr>Summary</vt:lpstr>
      <vt:lpstr>OPEX Drivers</vt:lpstr>
      <vt:lpstr>CAPEX Drivers</vt:lpstr>
      <vt:lpstr>Sales</vt:lpstr>
      <vt:lpstr>Multiple Revenues Streams</vt:lpstr>
      <vt:lpstr>UNIFIED Product</vt:lpstr>
      <vt:lpstr>Income Statement</vt:lpstr>
      <vt:lpstr>Marketing</vt:lpstr>
      <vt:lpstr>EQUITY Ammount</vt:lpstr>
      <vt:lpstr>Cash Flow</vt:lpstr>
      <vt:lpstr>Dinamics Ruthenus</vt:lpstr>
      <vt:lpstr>Ruthenus 15th. Generation</vt:lpstr>
      <vt:lpstr>Dinamics Baeri</vt:lpstr>
      <vt:lpstr>Baeri 15th. Generation</vt:lpstr>
      <vt:lpstr>Dinamics Stellatus</vt:lpstr>
      <vt:lpstr>Stellatus 15th. Generation</vt:lpstr>
      <vt:lpstr>Dinamics  Gueldens. </vt:lpstr>
      <vt:lpstr>Gueldens. 15th. Generation</vt:lpstr>
      <vt:lpstr>Dinamics Huso</vt:lpstr>
      <vt:lpstr>Huso Huso 15th.Generation</vt:lpstr>
      <vt:lpstr>Feed Dinamics</vt:lpstr>
      <vt:lpstr>Surgeon Eggs</vt:lpstr>
      <vt:lpstr>Direct Cost</vt:lpstr>
      <vt:lpstr>Full Assumptions </vt:lpstr>
      <vt:lpstr>Headcount</vt:lpstr>
      <vt:lpstr>Balance Sheet</vt:lpstr>
      <vt:lpstr>Base Capex Dep</vt:lpstr>
      <vt:lpstr>Depreciation &amp; Amortisation </vt:lpstr>
      <vt:lpstr>Debt Repayment Schedule</vt:lpstr>
      <vt:lpstr>Expenses</vt:lpstr>
      <vt:lpstr>Price Food Type</vt:lpstr>
      <vt:lpstr>RevGrossNet</vt:lpstr>
      <vt:lpstr>'FX Rate'!_?from_RON_amount_1.00</vt:lpstr>
      <vt:lpstr>alwrut</vt:lpstr>
      <vt:lpstr>dtrut</vt:lpstr>
      <vt:lpstr>linfrut</vt:lpstr>
      <vt:lpstr>'Balance Sheet'!Print_Area</vt:lpstr>
      <vt:lpstr>'Cash Flow'!Print_Area</vt:lpstr>
      <vt:lpstr>'Debt Repayment Schedule'!Print_Area</vt:lpstr>
      <vt:lpstr>'Full Assumptions '!Print_Area</vt:lpstr>
      <vt:lpstr>Headcount!Print_Area</vt:lpstr>
      <vt:lpstr>'Income Statement'!Print_Area</vt:lpstr>
      <vt:lpstr>'Multiple Revenues Streams'!Print_Area</vt:lpstr>
      <vt:lpstr>Summary!Print_Area</vt:lpstr>
      <vt:lpstr>'Base Capex Dep'!Print_Titles</vt:lpstr>
      <vt:lpstr>'Full Assumptions '!Print_Titles</vt:lpstr>
      <vt:lpstr>vbkrut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</dc:creator>
  <cp:lastModifiedBy>Daniel Tabacaru</cp:lastModifiedBy>
  <cp:lastPrinted>2014-05-16T13:27:22Z</cp:lastPrinted>
  <dcterms:created xsi:type="dcterms:W3CDTF">2005-05-20T08:53:57Z</dcterms:created>
  <dcterms:modified xsi:type="dcterms:W3CDTF">2020-11-13T15:41:35Z</dcterms:modified>
</cp:coreProperties>
</file>